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elezneva\Desktop\БИРЖА!!!!!!!!!!\отчеты по бирже\2024\2 кв.2024\"/>
    </mc:Choice>
  </mc:AlternateContent>
  <xr:revisionPtr revIDLastSave="0" documentId="13_ncr:1_{39C93980-E2D6-402E-9957-3430F5602F9B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definedNames>
    <definedName name="_xlnm.Print_Area" localSheetId="0">ф1!$A$1:$D$55</definedName>
    <definedName name="_xlnm.Print_Area" localSheetId="1">ф2!$A$1:$D$32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5" l="1"/>
  <c r="B10" i="65"/>
  <c r="B27" i="65"/>
  <c r="C27" i="65" l="1"/>
  <c r="C29" i="65" s="1"/>
  <c r="C11" i="66"/>
  <c r="C35" i="64"/>
  <c r="C14" i="64"/>
  <c r="D35" i="64"/>
  <c r="D31" i="64"/>
  <c r="D14" i="64"/>
  <c r="C35" i="65" l="1"/>
  <c r="C32" i="65"/>
  <c r="C26" i="65"/>
  <c r="C23" i="65"/>
  <c r="C30" i="65" s="1"/>
  <c r="C14" i="65"/>
  <c r="C9" i="65"/>
  <c r="C21" i="65" s="1"/>
  <c r="C38" i="65" l="1"/>
  <c r="C40" i="65" s="1"/>
  <c r="C42" i="65" l="1"/>
  <c r="D41" i="64"/>
  <c r="D36" i="64"/>
  <c r="D25" i="64"/>
  <c r="D15" i="64"/>
  <c r="D26" i="64" s="1"/>
  <c r="D45" i="64" s="1"/>
  <c r="D46" i="64" s="1"/>
  <c r="D47" i="64" l="1"/>
  <c r="B14" i="65"/>
  <c r="D10" i="63"/>
  <c r="C10" i="63"/>
  <c r="B11" i="66" l="1"/>
  <c r="B32" i="65" l="1"/>
  <c r="B35" i="65"/>
  <c r="B26" i="65"/>
  <c r="B23" i="65"/>
  <c r="B9" i="65"/>
  <c r="B21" i="65" s="1"/>
  <c r="C8" i="66"/>
  <c r="B10" i="66"/>
  <c r="B14" i="66" s="1"/>
  <c r="D10" i="66"/>
  <c r="D15" i="63"/>
  <c r="D18" i="63" s="1"/>
  <c r="D20" i="63" s="1"/>
  <c r="D23" i="63" s="1"/>
  <c r="C15" i="63"/>
  <c r="C18" i="63" s="1"/>
  <c r="C20" i="63" s="1"/>
  <c r="C22" i="63" s="1"/>
  <c r="D12" i="66" s="1"/>
  <c r="E12" i="66" s="1"/>
  <c r="E11" i="66" s="1"/>
  <c r="C36" i="64"/>
  <c r="C41" i="64"/>
  <c r="C15" i="64"/>
  <c r="C25" i="64"/>
  <c r="C10" i="66" l="1"/>
  <c r="C14" i="66" s="1"/>
  <c r="E8" i="66"/>
  <c r="E10" i="66" s="1"/>
  <c r="E14" i="66" s="1"/>
  <c r="C23" i="63"/>
  <c r="D22" i="63"/>
  <c r="B38" i="65"/>
  <c r="B30" i="65"/>
  <c r="B40" i="65" s="1"/>
  <c r="B42" i="65" s="1"/>
  <c r="C26" i="64"/>
  <c r="C45" i="64" s="1"/>
  <c r="C46" i="64" l="1"/>
  <c r="C47" i="64" s="1"/>
  <c r="E45" i="64"/>
  <c r="D11" i="66" l="1"/>
  <c r="D14" i="66" s="1"/>
</calcChain>
</file>

<file path=xl/sharedStrings.xml><?xml version="1.0" encoding="utf-8"?>
<sst xmlns="http://schemas.openxmlformats.org/spreadsheetml/2006/main" count="164" uniqueCount="123">
  <si>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</si>
  <si>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</si>
  <si>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</si>
  <si>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</si>
  <si>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</si>
  <si>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</si>
  <si>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</si>
  <si>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</si>
  <si>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</si>
  <si>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</si>
  <si>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</si>
  <si>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</si>
  <si>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</si>
  <si>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</si>
  <si>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</si>
  <si>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Главный бухгалтер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</si>
  <si>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</si>
  <si>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</si>
  <si>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</si>
  <si>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</si>
  <si>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</si>
  <si>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</si>
  <si>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</si>
  <si>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(фамилия, имя, отчество)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</si>
  <si>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</si>
  <si>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</si>
  <si>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</si>
  <si>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</si>
  <si>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</si>
  <si>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</si>
  <si>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</si>
  <si>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</si>
  <si>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</si>
  <si>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</si>
  <si>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</si>
  <si>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</si>
  <si>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</si>
  <si>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</si>
  <si>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</si>
  <si>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</si>
  <si>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</si>
  <si>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</si>
  <si>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</si>
  <si>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</si>
  <si>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</si>
  <si>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</si>
  <si>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</si>
  <si>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</si>
  <si>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</si>
  <si>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</si>
  <si>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</si>
  <si>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</si>
  <si>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</si>
  <si>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</si>
  <si>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</si>
  <si>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</si>
  <si>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</si>
  <si>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</si>
  <si>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</si>
  <si>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</si>
  <si>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</si>
  <si>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</si>
  <si>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</si>
  <si>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</si>
  <si>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</si>
  <si>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</si>
  <si>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</si>
  <si>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</si>
  <si>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</si>
  <si>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</si>
  <si>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</si>
  <si>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</si>
  <si>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</si>
  <si>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</si>
  <si>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</si>
  <si>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</si>
  <si>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</si>
  <si>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</si>
  <si>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</si>
  <si>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</si>
  <si>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</si>
  <si>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</si>
  <si>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</si>
  <si>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</si>
  <si>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</si>
  <si>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</si>
  <si>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Наименование компонентов</t>
  </si>
  <si>
    <t>Корректировка ошибок</t>
  </si>
  <si>
    <t>Пересчитанное сальдо</t>
  </si>
  <si>
    <t xml:space="preserve">Общая совокупная прибыль, всего </t>
  </si>
  <si>
    <t>Прибыль (убыток) за год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</si>
  <si>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</si>
  <si>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</si>
  <si>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</si>
  <si>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</si>
  <si>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</si>
  <si>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ТОО Алматы Логистик Центр</t>
  </si>
  <si>
    <t>Калинин Владимир Михайлович</t>
  </si>
  <si>
    <t>Бухарбаева Алмагуль Амангельдиевна</t>
  </si>
  <si>
    <t>Отложенное налоговое обязательство</t>
  </si>
  <si>
    <t>Прочие долгосрочные обязательства</t>
  </si>
  <si>
    <t>реализация товаров, услуг</t>
  </si>
  <si>
    <t>Прирост от переоценки основных средств (за минусом налогового эффекта)</t>
  </si>
  <si>
    <t>Резерв на переоценку основных средств</t>
  </si>
  <si>
    <t>5</t>
  </si>
  <si>
    <t>6</t>
  </si>
  <si>
    <t>7</t>
  </si>
  <si>
    <t>8</t>
  </si>
  <si>
    <t>9</t>
  </si>
  <si>
    <t>10</t>
  </si>
  <si>
    <t>Сальдо на 01 января 2024 года</t>
  </si>
  <si>
    <t>Инвестиционное имущество</t>
  </si>
  <si>
    <t>Отложенный налоговый актив</t>
  </si>
  <si>
    <t>на 1 января 2024 года</t>
  </si>
  <si>
    <t>ОТЧЕТ О ФИНАНСОВОМ ПОЛОЖЕНИИ по состоянию на 30 июня 2024 года</t>
  </si>
  <si>
    <t>на 30 июня 2024 года</t>
  </si>
  <si>
    <t>Сальдо на 30 июня 2024 года</t>
  </si>
  <si>
    <t xml:space="preserve">ОТЧЕТ О СОВОКУПНОМ ДОХОДЕ </t>
  </si>
  <si>
    <t>за период, закончившийся 30.06.2024 г.</t>
  </si>
  <si>
    <t>за 6 месяцев, закончившихся 30.06.2024</t>
  </si>
  <si>
    <t>за 6 месяцев, закончившихся 30.06.2023</t>
  </si>
  <si>
    <t xml:space="preserve">ОТЧЕТ О ДВИЖЕНИИ ДЕНЕЖНЫХ СРЕДСТВ </t>
  </si>
  <si>
    <t xml:space="preserve">ОТЧЕТ ОБ ИЗМЕНЕНИЯХ В КАПИТАЛЕ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</si>
</sst>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,"/>
  </numFmts>
  <fonts count="22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F0"/>
        <bgColor auto="1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1" fillId="2" borderId="0" xfId="0" applyFont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3" fontId="7" fillId="0" borderId="0" xfId="0" applyNumberFormat="1" applyFont="1"/>
    <xf numFmtId="0" fontId="16" fillId="0" borderId="0" xfId="0" applyFont="1" applyAlignment="1">
      <alignment horizontal="left" vertical="center"/>
    </xf>
    <xf numFmtId="0" fontId="16" fillId="3" borderId="4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4" borderId="3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8" fillId="4" borderId="0" xfId="0" applyFont="1" applyFill="1"/>
    <xf numFmtId="0" fontId="18" fillId="4" borderId="3" xfId="0" applyFont="1" applyFill="1" applyBorder="1"/>
    <xf numFmtId="3" fontId="2" fillId="4" borderId="0" xfId="0" applyNumberFormat="1" applyFont="1" applyFill="1"/>
    <xf numFmtId="4" fontId="18" fillId="4" borderId="0" xfId="0" applyNumberFormat="1" applyFont="1" applyFill="1"/>
    <xf numFmtId="14" fontId="5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/>
    <xf numFmtId="4" fontId="21" fillId="4" borderId="0" xfId="0" applyNumberFormat="1" applyFont="1" applyFill="1"/>
    <xf numFmtId="4" fontId="7" fillId="0" borderId="0" xfId="0" applyNumberFormat="1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6" fillId="0" borderId="4" xfId="0" applyFont="1" applyBorder="1" applyAlignment="1">
      <alignment vertical="center"/>
    </xf>
    <xf numFmtId="3" fontId="5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/>
    <xf numFmtId="3" fontId="18" fillId="0" borderId="0" xfId="0" applyNumberFormat="1" applyFont="1"/>
    <xf numFmtId="165" fontId="18" fillId="0" borderId="0" xfId="0" applyNumberFormat="1" applyFont="1"/>
    <xf numFmtId="0" fontId="7" fillId="0" borderId="4" xfId="0" applyFont="1" applyBorder="1" applyAlignment="1">
      <alignment vertical="center"/>
    </xf>
    <xf numFmtId="0" fontId="21" fillId="4" borderId="0" xfId="0" applyFont="1" applyFill="1"/>
    <xf numFmtId="3" fontId="21" fillId="4" borderId="0" xfId="0" applyNumberFormat="1" applyFont="1" applyFill="1"/>
    <xf numFmtId="49" fontId="6" fillId="0" borderId="3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/>
    <xf numFmtId="165" fontId="15" fillId="0" borderId="0" xfId="0" applyNumberFormat="1" applyFont="1"/>
    <xf numFmtId="165" fontId="7" fillId="0" borderId="1" xfId="0" applyNumberFormat="1" applyFont="1" applyBorder="1"/>
    <xf numFmtId="165" fontId="14" fillId="0" borderId="1" xfId="0" applyNumberFormat="1" applyFont="1" applyBorder="1"/>
    <xf numFmtId="165" fontId="6" fillId="0" borderId="3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19" fillId="0" borderId="3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/>
    <xf numFmtId="165" fontId="4" fillId="2" borderId="3" xfId="0" applyNumberFormat="1" applyFont="1" applyFill="1" applyBorder="1" applyAlignment="1">
      <alignment horizontal="right" vertical="center" wrapText="1"/>
    </xf>
    <xf numFmtId="165" fontId="19" fillId="2" borderId="3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wrapText="1"/>
    </xf>
    <xf numFmtId="165" fontId="6" fillId="0" borderId="1" xfId="0" applyNumberFormat="1" applyFont="1" applyBorder="1" applyAlignment="1">
      <alignment horizontal="right" wrapText="1"/>
    </xf>
    <xf numFmtId="165" fontId="5" fillId="0" borderId="0" xfId="0" applyNumberFormat="1" applyFont="1"/>
    <xf numFmtId="165" fontId="3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/>
    </xf>
    <xf numFmtId="165" fontId="6" fillId="0" borderId="0" xfId="0" applyNumberFormat="1" applyFont="1"/>
    <xf numFmtId="165" fontId="5" fillId="0" borderId="0" xfId="0" applyNumberFormat="1" applyFont="1" applyAlignment="1">
      <alignment horizontal="right" wrapText="1"/>
    </xf>
    <xf numFmtId="165" fontId="3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55"/>
  <sheetViews>
    <sheetView tabSelected="1" zoomScale="80" zoomScaleNormal="80" workbookViewId="0">
      <selection activeCell="H15" sqref="H15"/>
    </sheetView>
  </sheetViews>
  <sheetFormatPr defaultColWidth="9.33203125" defaultRowHeight="15" x14ac:dyDescent="0.25"/>
  <cols>
    <col min="1" max="1" width="69.1640625" style="18" customWidth="1"/>
    <col min="2" max="2" width="9.33203125" style="18"/>
    <col min="3" max="3" width="26.83203125" style="18" customWidth="1"/>
    <col min="4" max="4" width="25.83203125" style="29" customWidth="1"/>
    <col min="5" max="5" width="18.6640625" style="60" bestFit="1" customWidth="1"/>
    <col min="6" max="6" width="13.6640625" style="18" customWidth="1"/>
    <col min="7" max="16384" width="9.33203125" style="18"/>
  </cols>
  <sheetData>
    <row r="1" spans="1:6" x14ac:dyDescent="0.25">
      <c r="A1" s="2" t="s">
        <v>96</v>
      </c>
    </row>
    <row r="2" spans="1:6" x14ac:dyDescent="0.25">
      <c r="A2" s="19"/>
    </row>
    <row r="3" spans="1:6" x14ac:dyDescent="0.25">
      <c r="A3" s="20" t="s">
        <v>114</v>
      </c>
    </row>
    <row r="4" spans="1:6" x14ac:dyDescent="0.25">
      <c r="A4" s="6" t="s">
        <v>92</v>
      </c>
    </row>
    <row r="5" spans="1:6" x14ac:dyDescent="0.25">
      <c r="A5" s="6"/>
    </row>
    <row r="6" spans="1:6" x14ac:dyDescent="0.25">
      <c r="A6" s="21" t="s">
        <v>43</v>
      </c>
      <c r="B6" s="89" t="s">
        <v>27</v>
      </c>
      <c r="C6" s="91" t="s">
        <v>115</v>
      </c>
      <c r="D6" s="91" t="s">
        <v>113</v>
      </c>
    </row>
    <row r="7" spans="1:6" x14ac:dyDescent="0.25">
      <c r="A7" s="21" t="s">
        <v>44</v>
      </c>
      <c r="B7" s="90"/>
      <c r="C7" s="92"/>
      <c r="D7" s="92"/>
    </row>
    <row r="8" spans="1:6" x14ac:dyDescent="0.25">
      <c r="A8" s="21" t="s">
        <v>45</v>
      </c>
      <c r="B8" s="23"/>
      <c r="C8" s="22"/>
      <c r="D8" s="30"/>
    </row>
    <row r="9" spans="1:6" x14ac:dyDescent="0.25">
      <c r="A9" s="24" t="s">
        <v>47</v>
      </c>
      <c r="B9" s="62" t="s">
        <v>104</v>
      </c>
      <c r="C9" s="67">
        <v>5026372</v>
      </c>
      <c r="D9" s="68">
        <v>8465333</v>
      </c>
    </row>
    <row r="10" spans="1:6" x14ac:dyDescent="0.25">
      <c r="A10" s="24" t="s">
        <v>14</v>
      </c>
      <c r="B10" s="62" t="s">
        <v>105</v>
      </c>
      <c r="C10" s="67"/>
      <c r="D10" s="67"/>
    </row>
    <row r="11" spans="1:6" x14ac:dyDescent="0.25">
      <c r="A11" s="24" t="s">
        <v>48</v>
      </c>
      <c r="B11" s="62" t="s">
        <v>106</v>
      </c>
      <c r="C11" s="67"/>
      <c r="D11" s="68"/>
    </row>
    <row r="12" spans="1:6" x14ac:dyDescent="0.25">
      <c r="A12" s="24" t="s">
        <v>50</v>
      </c>
      <c r="B12" s="62" t="s">
        <v>107</v>
      </c>
      <c r="C12" s="67">
        <v>3842133</v>
      </c>
      <c r="D12" s="68">
        <v>3769909</v>
      </c>
    </row>
    <row r="13" spans="1:6" x14ac:dyDescent="0.25">
      <c r="A13" s="24" t="s">
        <v>0</v>
      </c>
      <c r="B13" s="62" t="s">
        <v>108</v>
      </c>
      <c r="C13" s="67">
        <v>9411</v>
      </c>
      <c r="D13" s="68">
        <v>9411</v>
      </c>
    </row>
    <row r="14" spans="1:6" x14ac:dyDescent="0.25">
      <c r="A14" s="24" t="s">
        <v>1</v>
      </c>
      <c r="B14" s="62" t="s">
        <v>109</v>
      </c>
      <c r="C14" s="67">
        <f>7045363-3842133+24306631</f>
        <v>27509861</v>
      </c>
      <c r="D14" s="68">
        <f>6975108-3769909+3353960+136284</f>
        <v>6695443</v>
      </c>
    </row>
    <row r="15" spans="1:6" x14ac:dyDescent="0.25">
      <c r="A15" s="21" t="s">
        <v>52</v>
      </c>
      <c r="B15" s="25"/>
      <c r="C15" s="69">
        <f>SUM(C9:C14)</f>
        <v>36387777</v>
      </c>
      <c r="D15" s="69">
        <f>SUM(D9:D14)</f>
        <v>18940096</v>
      </c>
      <c r="E15" s="61"/>
      <c r="F15" s="31"/>
    </row>
    <row r="16" spans="1:6" x14ac:dyDescent="0.25">
      <c r="A16" s="24" t="s">
        <v>53</v>
      </c>
      <c r="B16" s="23"/>
      <c r="C16" s="67"/>
      <c r="D16" s="70"/>
    </row>
    <row r="17" spans="1:6" x14ac:dyDescent="0.25">
      <c r="A17" s="21" t="s">
        <v>46</v>
      </c>
      <c r="B17" s="25"/>
      <c r="C17" s="69"/>
      <c r="D17" s="70"/>
    </row>
    <row r="18" spans="1:6" x14ac:dyDescent="0.25">
      <c r="A18" s="26" t="s">
        <v>54</v>
      </c>
      <c r="B18" s="27">
        <v>11</v>
      </c>
      <c r="C18" s="71"/>
      <c r="D18" s="71"/>
    </row>
    <row r="19" spans="1:6" x14ac:dyDescent="0.25">
      <c r="A19" s="24" t="s">
        <v>111</v>
      </c>
      <c r="B19" s="27">
        <v>12</v>
      </c>
      <c r="C19" s="67">
        <v>9387117551</v>
      </c>
      <c r="D19" s="68">
        <v>9380517628</v>
      </c>
    </row>
    <row r="20" spans="1:6" x14ac:dyDescent="0.25">
      <c r="A20" s="24" t="s">
        <v>2</v>
      </c>
      <c r="B20" s="27">
        <v>13</v>
      </c>
      <c r="C20" s="67">
        <v>59701</v>
      </c>
      <c r="D20" s="68">
        <v>78443</v>
      </c>
    </row>
    <row r="21" spans="1:6" x14ac:dyDescent="0.25">
      <c r="A21" s="24" t="s">
        <v>55</v>
      </c>
      <c r="B21" s="27">
        <v>14</v>
      </c>
      <c r="C21" s="67"/>
      <c r="D21" s="67"/>
    </row>
    <row r="22" spans="1:6" x14ac:dyDescent="0.25">
      <c r="A22" s="24" t="s">
        <v>3</v>
      </c>
      <c r="B22" s="27">
        <v>15</v>
      </c>
      <c r="C22" s="67">
        <v>207188</v>
      </c>
      <c r="D22" s="68">
        <v>248625</v>
      </c>
    </row>
    <row r="23" spans="1:6" x14ac:dyDescent="0.25">
      <c r="A23" s="24" t="s">
        <v>49</v>
      </c>
      <c r="B23" s="27">
        <v>16</v>
      </c>
      <c r="C23" s="67">
        <v>111573053</v>
      </c>
      <c r="D23" s="68">
        <v>110573053</v>
      </c>
    </row>
    <row r="24" spans="1:6" x14ac:dyDescent="0.25">
      <c r="A24" s="24" t="s">
        <v>112</v>
      </c>
      <c r="B24" s="27">
        <v>17</v>
      </c>
      <c r="C24" s="67"/>
      <c r="D24" s="68"/>
    </row>
    <row r="25" spans="1:6" x14ac:dyDescent="0.25">
      <c r="A25" s="21" t="s">
        <v>51</v>
      </c>
      <c r="B25" s="25"/>
      <c r="C25" s="72">
        <f>SUM(C18:C24)</f>
        <v>9498957493</v>
      </c>
      <c r="D25" s="72">
        <f>SUM(D18:D24)</f>
        <v>9491417749</v>
      </c>
      <c r="E25" s="61"/>
      <c r="F25" s="31"/>
    </row>
    <row r="26" spans="1:6" x14ac:dyDescent="0.25">
      <c r="A26" s="28" t="s">
        <v>56</v>
      </c>
      <c r="B26" s="25"/>
      <c r="C26" s="72">
        <f>C15+C25</f>
        <v>9535345270</v>
      </c>
      <c r="D26" s="72">
        <f>D15+D25</f>
        <v>9510357845</v>
      </c>
      <c r="E26" s="61"/>
      <c r="F26" s="31"/>
    </row>
    <row r="27" spans="1:6" x14ac:dyDescent="0.25">
      <c r="A27" s="21" t="s">
        <v>59</v>
      </c>
      <c r="B27" s="21"/>
      <c r="C27" s="72"/>
      <c r="D27" s="73"/>
    </row>
    <row r="28" spans="1:6" x14ac:dyDescent="0.25">
      <c r="A28" s="21" t="s">
        <v>60</v>
      </c>
      <c r="B28" s="25"/>
      <c r="C28" s="74"/>
      <c r="D28" s="75"/>
    </row>
    <row r="29" spans="1:6" x14ac:dyDescent="0.25">
      <c r="A29" s="24" t="s">
        <v>61</v>
      </c>
      <c r="B29" s="23">
        <v>18</v>
      </c>
      <c r="C29" s="74"/>
      <c r="D29" s="76"/>
    </row>
    <row r="30" spans="1:6" x14ac:dyDescent="0.25">
      <c r="A30" s="24" t="s">
        <v>62</v>
      </c>
      <c r="B30" s="23">
        <v>19</v>
      </c>
      <c r="C30" s="74">
        <v>95372890</v>
      </c>
      <c r="D30" s="76">
        <v>95372890</v>
      </c>
    </row>
    <row r="31" spans="1:6" x14ac:dyDescent="0.25">
      <c r="A31" s="24" t="s">
        <v>64</v>
      </c>
      <c r="B31" s="23">
        <v>20</v>
      </c>
      <c r="C31" s="67">
        <v>438190</v>
      </c>
      <c r="D31" s="68">
        <f>4066801</f>
        <v>4066801</v>
      </c>
    </row>
    <row r="32" spans="1:6" x14ac:dyDescent="0.25">
      <c r="A32" s="22" t="s">
        <v>65</v>
      </c>
      <c r="B32" s="23">
        <v>21</v>
      </c>
      <c r="C32" s="67">
        <v>207435</v>
      </c>
      <c r="D32" s="68">
        <v>207435</v>
      </c>
    </row>
    <row r="33" spans="1:6" x14ac:dyDescent="0.25">
      <c r="A33" s="24" t="s">
        <v>66</v>
      </c>
      <c r="B33" s="23">
        <v>22</v>
      </c>
      <c r="C33" s="67"/>
      <c r="D33" s="68"/>
    </row>
    <row r="34" spans="1:6" x14ac:dyDescent="0.25">
      <c r="A34" s="24" t="s">
        <v>67</v>
      </c>
      <c r="B34" s="23">
        <v>23</v>
      </c>
      <c r="C34" s="67"/>
      <c r="D34" s="68"/>
    </row>
    <row r="35" spans="1:6" x14ac:dyDescent="0.25">
      <c r="A35" s="22" t="s">
        <v>4</v>
      </c>
      <c r="B35" s="23">
        <v>24</v>
      </c>
      <c r="C35" s="67">
        <f>33095444+93143+899977272</f>
        <v>933165859</v>
      </c>
      <c r="D35" s="68">
        <f>1056639961+31829160</f>
        <v>1088469121</v>
      </c>
    </row>
    <row r="36" spans="1:6" x14ac:dyDescent="0.25">
      <c r="A36" s="21" t="s">
        <v>68</v>
      </c>
      <c r="B36" s="25"/>
      <c r="C36" s="69">
        <f>SUM(C29:C35)</f>
        <v>1029184374</v>
      </c>
      <c r="D36" s="69">
        <f>SUM(D29:D35)</f>
        <v>1188116247</v>
      </c>
      <c r="E36" s="61"/>
      <c r="F36" s="31"/>
    </row>
    <row r="37" spans="1:6" x14ac:dyDescent="0.25">
      <c r="A37" s="24" t="s">
        <v>91</v>
      </c>
      <c r="B37" s="23">
        <v>25</v>
      </c>
      <c r="C37" s="67">
        <v>2440000000</v>
      </c>
      <c r="D37" s="67">
        <v>2440000000</v>
      </c>
    </row>
    <row r="38" spans="1:6" x14ac:dyDescent="0.25">
      <c r="A38" s="24" t="s">
        <v>61</v>
      </c>
      <c r="B38" s="23">
        <v>26</v>
      </c>
      <c r="C38" s="67"/>
      <c r="D38" s="68"/>
    </row>
    <row r="39" spans="1:6" x14ac:dyDescent="0.25">
      <c r="A39" s="24" t="s">
        <v>99</v>
      </c>
      <c r="B39" s="23">
        <v>27</v>
      </c>
      <c r="C39" s="67">
        <v>1251586187</v>
      </c>
      <c r="D39" s="68">
        <v>1251586187</v>
      </c>
    </row>
    <row r="40" spans="1:6" x14ac:dyDescent="0.25">
      <c r="A40" s="24" t="s">
        <v>100</v>
      </c>
      <c r="B40" s="23">
        <v>28</v>
      </c>
      <c r="C40" s="67"/>
      <c r="D40" s="68"/>
    </row>
    <row r="41" spans="1:6" x14ac:dyDescent="0.25">
      <c r="A41" s="21" t="s">
        <v>63</v>
      </c>
      <c r="B41" s="25"/>
      <c r="C41" s="69">
        <f>SUM(C37:C40)</f>
        <v>3691586187</v>
      </c>
      <c r="D41" s="69">
        <f>SUM(D37:D40)</f>
        <v>3691586187</v>
      </c>
      <c r="E41" s="61"/>
      <c r="F41" s="31"/>
    </row>
    <row r="42" spans="1:6" x14ac:dyDescent="0.25">
      <c r="A42" s="21" t="s">
        <v>57</v>
      </c>
      <c r="B42" s="25"/>
      <c r="C42" s="69"/>
      <c r="D42" s="70"/>
    </row>
    <row r="43" spans="1:6" x14ac:dyDescent="0.25">
      <c r="A43" s="24" t="s">
        <v>58</v>
      </c>
      <c r="B43" s="23">
        <v>29</v>
      </c>
      <c r="C43" s="67">
        <v>10000000</v>
      </c>
      <c r="D43" s="68">
        <v>10000000</v>
      </c>
    </row>
    <row r="44" spans="1:6" x14ac:dyDescent="0.25">
      <c r="A44" s="24" t="s">
        <v>94</v>
      </c>
      <c r="B44" s="23">
        <v>30</v>
      </c>
      <c r="C44" s="67">
        <v>54471</v>
      </c>
      <c r="D44" s="68">
        <v>54471</v>
      </c>
    </row>
    <row r="45" spans="1:6" x14ac:dyDescent="0.25">
      <c r="A45" s="24" t="s">
        <v>5</v>
      </c>
      <c r="B45" s="23">
        <v>31</v>
      </c>
      <c r="C45" s="67">
        <f>C26-C36-C41-C43-C44</f>
        <v>4804520238</v>
      </c>
      <c r="D45" s="67">
        <f>D26-D36-D41-D43-D44</f>
        <v>4620600940</v>
      </c>
      <c r="E45" s="39">
        <f>C45-D45</f>
        <v>183919298</v>
      </c>
    </row>
    <row r="46" spans="1:6" x14ac:dyDescent="0.25">
      <c r="A46" s="21" t="s">
        <v>70</v>
      </c>
      <c r="B46" s="25"/>
      <c r="C46" s="72">
        <f>C43+C45+C44</f>
        <v>4814574709</v>
      </c>
      <c r="D46" s="72">
        <f>D43+D45+D44</f>
        <v>4630655411</v>
      </c>
      <c r="E46" s="61"/>
      <c r="F46" s="31"/>
    </row>
    <row r="47" spans="1:6" x14ac:dyDescent="0.25">
      <c r="A47" s="28" t="s">
        <v>69</v>
      </c>
      <c r="B47" s="25"/>
      <c r="C47" s="72">
        <f>C36+C41+C46</f>
        <v>9535345270</v>
      </c>
      <c r="D47" s="72">
        <f>D36+D41+D46</f>
        <v>9510357845</v>
      </c>
      <c r="E47" s="61"/>
      <c r="F47" s="31"/>
    </row>
    <row r="48" spans="1:6" s="29" customFormat="1" x14ac:dyDescent="0.25">
      <c r="C48" s="32"/>
      <c r="D48" s="32"/>
      <c r="E48" s="60"/>
    </row>
    <row r="49" spans="1:4" x14ac:dyDescent="0.25">
      <c r="C49" s="32"/>
      <c r="D49" s="32"/>
    </row>
    <row r="50" spans="1:4" x14ac:dyDescent="0.25">
      <c r="A50" s="11" t="s">
        <v>22</v>
      </c>
      <c r="B50" s="13"/>
      <c r="C50" s="12" t="s">
        <v>97</v>
      </c>
    </row>
    <row r="51" spans="1:4" x14ac:dyDescent="0.25">
      <c r="A51" s="13"/>
      <c r="B51" s="13"/>
      <c r="C51" s="14" t="s">
        <v>23</v>
      </c>
    </row>
    <row r="52" spans="1:4" x14ac:dyDescent="0.25">
      <c r="A52" s="13"/>
      <c r="B52" s="13"/>
      <c r="C52" s="14"/>
    </row>
    <row r="53" spans="1:4" x14ac:dyDescent="0.25">
      <c r="A53" s="11" t="s">
        <v>15</v>
      </c>
      <c r="B53" s="13"/>
      <c r="C53" s="12" t="s">
        <v>98</v>
      </c>
    </row>
    <row r="54" spans="1:4" x14ac:dyDescent="0.25">
      <c r="A54" s="13"/>
      <c r="B54" s="13"/>
      <c r="C54" s="14" t="s">
        <v>23</v>
      </c>
    </row>
    <row r="55" spans="1:4" x14ac:dyDescent="0.25">
      <c r="A55" s="13"/>
      <c r="B55" s="15" t="s">
        <v>24</v>
      </c>
      <c r="C55" s="13"/>
    </row>
  </sheetData>
  <mergeCells count="3"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G32"/>
  <sheetViews>
    <sheetView zoomScale="80" zoomScaleNormal="80" workbookViewId="0">
      <selection activeCell="A4" sqref="A4"/>
    </sheetView>
  </sheetViews>
  <sheetFormatPr defaultColWidth="9.33203125" defaultRowHeight="15" x14ac:dyDescent="0.25"/>
  <cols>
    <col min="1" max="1" width="56.33203125" style="4" customWidth="1"/>
    <col min="2" max="2" width="9.33203125" style="1"/>
    <col min="3" max="4" width="25.83203125" style="1" customWidth="1"/>
    <col min="5" max="5" width="9.33203125" style="1"/>
    <col min="6" max="6" width="12.5" style="1" customWidth="1"/>
    <col min="7" max="7" width="11.83203125" style="1" customWidth="1"/>
    <col min="8" max="16384" width="9.33203125" style="1"/>
  </cols>
  <sheetData>
    <row r="1" spans="1:7" x14ac:dyDescent="0.25">
      <c r="A1" s="41" t="s">
        <v>96</v>
      </c>
      <c r="B1" s="42"/>
      <c r="C1" s="4"/>
      <c r="D1" s="4"/>
    </row>
    <row r="2" spans="1:7" x14ac:dyDescent="0.25">
      <c r="A2" s="41"/>
      <c r="B2" s="42"/>
      <c r="C2" s="4"/>
      <c r="D2" s="4"/>
    </row>
    <row r="3" spans="1:7" ht="13.9" customHeight="1" x14ac:dyDescent="0.25">
      <c r="A3" s="20" t="s">
        <v>117</v>
      </c>
      <c r="B3" s="20"/>
      <c r="C3" s="20"/>
      <c r="D3" s="20"/>
    </row>
    <row r="4" spans="1:7" ht="13.9" customHeight="1" x14ac:dyDescent="0.25">
      <c r="A4" s="20" t="s">
        <v>118</v>
      </c>
      <c r="B4" s="20"/>
      <c r="C4" s="20"/>
      <c r="D4" s="20"/>
    </row>
    <row r="5" spans="1:7" ht="13.9" customHeight="1" x14ac:dyDescent="0.25">
      <c r="A5" s="6" t="s">
        <v>93</v>
      </c>
      <c r="B5" s="20"/>
      <c r="C5" s="20"/>
      <c r="D5" s="20"/>
    </row>
    <row r="6" spans="1:7" ht="13.9" customHeight="1" x14ac:dyDescent="0.25">
      <c r="A6" s="6"/>
      <c r="B6" s="20"/>
      <c r="C6" s="20"/>
      <c r="D6" s="20"/>
    </row>
    <row r="7" spans="1:7" ht="50.25" customHeight="1" thickBot="1" x14ac:dyDescent="0.3">
      <c r="A7" s="95" t="s">
        <v>26</v>
      </c>
      <c r="B7" s="96" t="s">
        <v>27</v>
      </c>
      <c r="C7" s="33" t="s">
        <v>119</v>
      </c>
      <c r="D7" s="33" t="s">
        <v>120</v>
      </c>
    </row>
    <row r="8" spans="1:7" x14ac:dyDescent="0.25">
      <c r="A8" s="43" t="s">
        <v>28</v>
      </c>
      <c r="B8" s="93">
        <v>32</v>
      </c>
      <c r="C8" s="77">
        <v>563810656</v>
      </c>
      <c r="D8" s="77">
        <v>556097218</v>
      </c>
    </row>
    <row r="9" spans="1:7" ht="15.75" thickBot="1" x14ac:dyDescent="0.3">
      <c r="A9" s="43" t="s">
        <v>29</v>
      </c>
      <c r="B9" s="93"/>
      <c r="C9" s="78"/>
      <c r="D9" s="78">
        <v>379500</v>
      </c>
    </row>
    <row r="10" spans="1:7" x14ac:dyDescent="0.25">
      <c r="A10" s="45" t="s">
        <v>6</v>
      </c>
      <c r="B10" s="46"/>
      <c r="C10" s="79">
        <f>C8-C9</f>
        <v>563810656</v>
      </c>
      <c r="D10" s="79">
        <f>D8-D9</f>
        <v>555717718</v>
      </c>
      <c r="F10" s="10"/>
      <c r="G10" s="10"/>
    </row>
    <row r="11" spans="1:7" x14ac:dyDescent="0.25">
      <c r="A11" s="43" t="s">
        <v>30</v>
      </c>
      <c r="B11" s="44">
        <v>33</v>
      </c>
      <c r="C11" s="80">
        <v>22807150</v>
      </c>
      <c r="D11" s="80">
        <v>213593344</v>
      </c>
    </row>
    <row r="12" spans="1:7" x14ac:dyDescent="0.25">
      <c r="A12" s="43" t="s">
        <v>31</v>
      </c>
      <c r="B12" s="44">
        <v>34</v>
      </c>
      <c r="C12" s="77">
        <v>45454712</v>
      </c>
      <c r="D12" s="77">
        <v>36216331</v>
      </c>
    </row>
    <row r="13" spans="1:7" x14ac:dyDescent="0.25">
      <c r="A13" s="43" t="s">
        <v>32</v>
      </c>
      <c r="B13" s="44">
        <v>35</v>
      </c>
      <c r="C13" s="77">
        <v>1010992</v>
      </c>
      <c r="D13" s="77">
        <v>645609788</v>
      </c>
    </row>
    <row r="14" spans="1:7" ht="15.75" thickBot="1" x14ac:dyDescent="0.3">
      <c r="A14" s="43" t="s">
        <v>33</v>
      </c>
      <c r="B14" s="44">
        <v>36</v>
      </c>
      <c r="C14" s="78">
        <v>0</v>
      </c>
      <c r="D14" s="78">
        <v>6219803849</v>
      </c>
    </row>
    <row r="15" spans="1:7" x14ac:dyDescent="0.25">
      <c r="A15" s="45" t="s">
        <v>34</v>
      </c>
      <c r="B15" s="46"/>
      <c r="C15" s="79">
        <f>C10-C11-C12-C13+C14</f>
        <v>494537802</v>
      </c>
      <c r="D15" s="79">
        <f>D10-D11-D12-D13+D14</f>
        <v>5880102104</v>
      </c>
      <c r="F15" s="10"/>
      <c r="G15" s="10"/>
    </row>
    <row r="16" spans="1:7" x14ac:dyDescent="0.25">
      <c r="A16" s="43" t="s">
        <v>35</v>
      </c>
      <c r="B16" s="44">
        <v>37</v>
      </c>
      <c r="C16" s="77">
        <v>481494</v>
      </c>
      <c r="D16" s="77">
        <v>3931374</v>
      </c>
    </row>
    <row r="17" spans="1:7" ht="15.75" thickBot="1" x14ac:dyDescent="0.3">
      <c r="A17" s="43" t="s">
        <v>36</v>
      </c>
      <c r="B17" s="44">
        <v>38</v>
      </c>
      <c r="C17" s="78">
        <v>311100000</v>
      </c>
      <c r="D17" s="78">
        <v>345399245</v>
      </c>
    </row>
    <row r="18" spans="1:7" x14ac:dyDescent="0.25">
      <c r="A18" s="45" t="s">
        <v>37</v>
      </c>
      <c r="B18" s="46"/>
      <c r="C18" s="81">
        <f>C15+C16-C17</f>
        <v>183919296</v>
      </c>
      <c r="D18" s="81">
        <f>D15+D16-D17</f>
        <v>5538634233</v>
      </c>
      <c r="F18" s="10"/>
      <c r="G18" s="10"/>
    </row>
    <row r="19" spans="1:7" x14ac:dyDescent="0.25">
      <c r="A19" s="47" t="s">
        <v>38</v>
      </c>
      <c r="B19" s="44">
        <v>39</v>
      </c>
      <c r="C19" s="82">
        <v>0</v>
      </c>
      <c r="D19" s="82">
        <v>0</v>
      </c>
    </row>
    <row r="20" spans="1:7" x14ac:dyDescent="0.25">
      <c r="A20" s="48" t="s">
        <v>39</v>
      </c>
      <c r="B20" s="44"/>
      <c r="C20" s="81">
        <f>C18</f>
        <v>183919296</v>
      </c>
      <c r="D20" s="81">
        <f>D18</f>
        <v>5538634233</v>
      </c>
    </row>
    <row r="21" spans="1:7" x14ac:dyDescent="0.25">
      <c r="A21" s="47" t="s">
        <v>103</v>
      </c>
      <c r="B21" s="44">
        <v>40</v>
      </c>
      <c r="C21" s="80"/>
      <c r="D21" s="83"/>
    </row>
    <row r="22" spans="1:7" x14ac:dyDescent="0.25">
      <c r="A22" s="48" t="s">
        <v>40</v>
      </c>
      <c r="B22" s="44"/>
      <c r="C22" s="81">
        <f>C20+C21</f>
        <v>183919296</v>
      </c>
      <c r="D22" s="81">
        <f>D23</f>
        <v>5538634233</v>
      </c>
    </row>
    <row r="23" spans="1:7" x14ac:dyDescent="0.25">
      <c r="A23" s="47" t="s">
        <v>41</v>
      </c>
      <c r="B23" s="44">
        <v>41</v>
      </c>
      <c r="C23" s="84">
        <f>C22</f>
        <v>183919296</v>
      </c>
      <c r="D23" s="80">
        <f>D20</f>
        <v>5538634233</v>
      </c>
    </row>
    <row r="24" spans="1:7" x14ac:dyDescent="0.25">
      <c r="A24" s="49" t="s">
        <v>42</v>
      </c>
      <c r="B24" s="44">
        <v>42</v>
      </c>
      <c r="C24" s="84">
        <v>0</v>
      </c>
      <c r="D24" s="84">
        <v>0</v>
      </c>
    </row>
    <row r="25" spans="1:7" x14ac:dyDescent="0.25">
      <c r="C25" s="40"/>
      <c r="D25" s="40"/>
    </row>
    <row r="26" spans="1:7" x14ac:dyDescent="0.25">
      <c r="C26" s="40"/>
    </row>
    <row r="27" spans="1:7" x14ac:dyDescent="0.25">
      <c r="A27" s="11" t="s">
        <v>22</v>
      </c>
      <c r="B27" s="13"/>
      <c r="C27" s="50" t="s">
        <v>97</v>
      </c>
      <c r="D27" s="50"/>
    </row>
    <row r="28" spans="1:7" x14ac:dyDescent="0.25">
      <c r="A28" s="13"/>
      <c r="B28" s="13"/>
      <c r="C28" s="14" t="s">
        <v>23</v>
      </c>
      <c r="D28" s="14"/>
    </row>
    <row r="29" spans="1:7" x14ac:dyDescent="0.25">
      <c r="A29" s="13"/>
      <c r="B29" s="13"/>
      <c r="C29" s="14"/>
      <c r="D29" s="14"/>
    </row>
    <row r="30" spans="1:7" x14ac:dyDescent="0.25">
      <c r="A30" s="11" t="s">
        <v>15</v>
      </c>
      <c r="B30" s="13"/>
      <c r="C30" s="50" t="s">
        <v>98</v>
      </c>
      <c r="D30" s="50"/>
    </row>
    <row r="31" spans="1:7" x14ac:dyDescent="0.25">
      <c r="A31" s="13"/>
      <c r="B31" s="13"/>
      <c r="C31" s="14" t="s">
        <v>23</v>
      </c>
      <c r="D31" s="14"/>
    </row>
    <row r="32" spans="1:7" x14ac:dyDescent="0.25">
      <c r="A32" s="13"/>
      <c r="B32" s="15" t="s">
        <v>24</v>
      </c>
      <c r="C32" s="13"/>
      <c r="D32" s="13"/>
    </row>
  </sheetData>
  <mergeCells count="1">
    <mergeCell ref="B8:B9"/>
  </mergeCells>
  <printOptions horizontalCentered="1"/>
  <pageMargins left="0.23622047244094491" right="0.23622047244094491" top="0.23622047244094491" bottom="0.23622047244094491" header="0.23622047244094491" footer="0.23622047244094491"/>
  <pageSetup paperSize="9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F50"/>
  <sheetViews>
    <sheetView zoomScale="80" zoomScaleNormal="80" workbookViewId="0">
      <selection activeCell="A12" sqref="A12"/>
    </sheetView>
  </sheetViews>
  <sheetFormatPr defaultColWidth="9.33203125" defaultRowHeight="15" x14ac:dyDescent="0.25"/>
  <cols>
    <col min="1" max="1" width="84.33203125" style="1" customWidth="1"/>
    <col min="2" max="3" width="23.5" style="1" customWidth="1"/>
    <col min="4" max="4" width="9.33203125" style="1"/>
    <col min="5" max="5" width="15.83203125" style="1" customWidth="1"/>
    <col min="6" max="6" width="13.33203125" style="1" customWidth="1"/>
    <col min="7" max="16384" width="9.33203125" style="1"/>
  </cols>
  <sheetData>
    <row r="1" spans="1:3" x14ac:dyDescent="0.25">
      <c r="A1" s="2" t="s">
        <v>96</v>
      </c>
    </row>
    <row r="3" spans="1:3" x14ac:dyDescent="0.25">
      <c r="A3" s="5" t="s">
        <v>121</v>
      </c>
    </row>
    <row r="4" spans="1:3" x14ac:dyDescent="0.25">
      <c r="A4" s="5" t="s">
        <v>118</v>
      </c>
    </row>
    <row r="5" spans="1:3" x14ac:dyDescent="0.25">
      <c r="A5" s="6" t="s">
        <v>93</v>
      </c>
      <c r="B5" s="16"/>
      <c r="C5" s="17"/>
    </row>
    <row r="6" spans="1:3" x14ac:dyDescent="0.25">
      <c r="A6" s="6"/>
      <c r="B6" s="16"/>
      <c r="C6" s="17"/>
    </row>
    <row r="7" spans="1:3" ht="43.5" thickBot="1" x14ac:dyDescent="0.3">
      <c r="A7" s="3"/>
      <c r="B7" s="33" t="s">
        <v>119</v>
      </c>
      <c r="C7" s="33" t="s">
        <v>120</v>
      </c>
    </row>
    <row r="8" spans="1:3" ht="15" customHeight="1" thickBot="1" x14ac:dyDescent="0.3">
      <c r="A8" s="94" t="s">
        <v>71</v>
      </c>
      <c r="B8" s="94"/>
      <c r="C8" s="94"/>
    </row>
    <row r="9" spans="1:3" ht="15" customHeight="1" thickBot="1" x14ac:dyDescent="0.3">
      <c r="A9" s="7" t="s">
        <v>72</v>
      </c>
      <c r="B9" s="63">
        <f>SUM(B10:B13)</f>
        <v>475350800</v>
      </c>
      <c r="C9" s="63">
        <f>SUM(C10:C13)</f>
        <v>973960952</v>
      </c>
    </row>
    <row r="10" spans="1:3" ht="15" customHeight="1" x14ac:dyDescent="0.25">
      <c r="A10" s="1" t="s">
        <v>101</v>
      </c>
      <c r="B10" s="38">
        <f>12805246+462000000</f>
        <v>474805246</v>
      </c>
      <c r="C10" s="38">
        <f>4607444+618240000</f>
        <v>622847444</v>
      </c>
    </row>
    <row r="11" spans="1:3" ht="15" customHeight="1" x14ac:dyDescent="0.25">
      <c r="A11" s="1" t="s">
        <v>16</v>
      </c>
      <c r="B11" s="38"/>
      <c r="C11" s="38">
        <v>347760000</v>
      </c>
    </row>
    <row r="12" spans="1:3" ht="15" customHeight="1" x14ac:dyDescent="0.25">
      <c r="A12" s="1" t="s">
        <v>73</v>
      </c>
      <c r="B12" s="38">
        <v>545554</v>
      </c>
      <c r="C12" s="38">
        <v>3341668</v>
      </c>
    </row>
    <row r="13" spans="1:3" ht="15" customHeight="1" thickBot="1" x14ac:dyDescent="0.3">
      <c r="A13" s="1" t="s">
        <v>8</v>
      </c>
      <c r="B13" s="38"/>
      <c r="C13" s="38">
        <v>11840</v>
      </c>
    </row>
    <row r="14" spans="1:3" ht="15" customHeight="1" thickBot="1" x14ac:dyDescent="0.3">
      <c r="A14" s="7" t="s">
        <v>74</v>
      </c>
      <c r="B14" s="63">
        <f>SUM(B15:B20)</f>
        <v>149603584</v>
      </c>
      <c r="C14" s="63">
        <f>SUM(C15:C20)</f>
        <v>171816016</v>
      </c>
    </row>
    <row r="15" spans="1:3" ht="15" customHeight="1" x14ac:dyDescent="0.25">
      <c r="A15" s="1" t="s">
        <v>9</v>
      </c>
      <c r="B15" s="38">
        <v>20583688</v>
      </c>
      <c r="C15" s="38">
        <v>23844297</v>
      </c>
    </row>
    <row r="16" spans="1:3" ht="15" customHeight="1" x14ac:dyDescent="0.25">
      <c r="A16" s="1" t="s">
        <v>17</v>
      </c>
      <c r="B16" s="38">
        <v>24186015</v>
      </c>
      <c r="C16" s="38"/>
    </row>
    <row r="17" spans="1:6" ht="15" customHeight="1" x14ac:dyDescent="0.25">
      <c r="A17" s="1" t="s">
        <v>18</v>
      </c>
      <c r="B17" s="38">
        <v>2762081</v>
      </c>
      <c r="C17" s="38">
        <v>2849976</v>
      </c>
    </row>
    <row r="18" spans="1:6" ht="15" customHeight="1" x14ac:dyDescent="0.25">
      <c r="A18" s="1" t="s">
        <v>19</v>
      </c>
      <c r="B18" s="38"/>
      <c r="C18" s="38">
        <v>43755909</v>
      </c>
    </row>
    <row r="19" spans="1:6" ht="15" customHeight="1" x14ac:dyDescent="0.25">
      <c r="A19" s="1" t="s">
        <v>20</v>
      </c>
      <c r="B19" s="38">
        <v>102071800</v>
      </c>
      <c r="C19" s="38">
        <v>101365834</v>
      </c>
    </row>
    <row r="20" spans="1:6" ht="15" customHeight="1" thickBot="1" x14ac:dyDescent="0.3">
      <c r="A20" s="1" t="s">
        <v>10</v>
      </c>
      <c r="B20" s="38"/>
      <c r="C20" s="38"/>
    </row>
    <row r="21" spans="1:6" ht="15" customHeight="1" thickBot="1" x14ac:dyDescent="0.3">
      <c r="A21" s="8" t="s">
        <v>75</v>
      </c>
      <c r="B21" s="63">
        <f>B9-B14</f>
        <v>325747216</v>
      </c>
      <c r="C21" s="63">
        <f>C9-C14</f>
        <v>802144936</v>
      </c>
      <c r="E21" s="10"/>
      <c r="F21" s="10"/>
    </row>
    <row r="22" spans="1:6" ht="15" customHeight="1" thickBot="1" x14ac:dyDescent="0.3">
      <c r="A22" s="9" t="s">
        <v>76</v>
      </c>
      <c r="B22" s="64"/>
      <c r="C22" s="64"/>
    </row>
    <row r="23" spans="1:6" ht="15" customHeight="1" thickBot="1" x14ac:dyDescent="0.3">
      <c r="A23" s="7" t="s">
        <v>72</v>
      </c>
      <c r="B23" s="63">
        <f>SUM(B24:B25)</f>
        <v>0</v>
      </c>
      <c r="C23" s="63">
        <f>SUM(C24:C25)</f>
        <v>140000</v>
      </c>
    </row>
    <row r="24" spans="1:6" ht="15" customHeight="1" x14ac:dyDescent="0.25">
      <c r="A24" s="1" t="s">
        <v>77</v>
      </c>
      <c r="B24" s="38"/>
      <c r="C24" s="38"/>
    </row>
    <row r="25" spans="1:6" ht="15" customHeight="1" thickBot="1" x14ac:dyDescent="0.3">
      <c r="A25" s="1" t="s">
        <v>8</v>
      </c>
      <c r="B25" s="38"/>
      <c r="C25" s="38">
        <v>140000</v>
      </c>
    </row>
    <row r="26" spans="1:6" ht="15" customHeight="1" thickBot="1" x14ac:dyDescent="0.3">
      <c r="A26" s="7" t="s">
        <v>74</v>
      </c>
      <c r="B26" s="63">
        <f>SUM(B27:B29)</f>
        <v>18086177</v>
      </c>
      <c r="C26" s="63">
        <f>SUM(C27:C29)</f>
        <v>46601503</v>
      </c>
    </row>
    <row r="27" spans="1:6" ht="15" customHeight="1" x14ac:dyDescent="0.25">
      <c r="A27" s="1" t="s">
        <v>11</v>
      </c>
      <c r="B27" s="38">
        <f>17086177</f>
        <v>17086177</v>
      </c>
      <c r="C27" s="38">
        <f>7276072+400000+427500</f>
        <v>8103572</v>
      </c>
    </row>
    <row r="28" spans="1:6" ht="15" customHeight="1" x14ac:dyDescent="0.25">
      <c r="A28" s="1" t="s">
        <v>78</v>
      </c>
      <c r="B28" s="38"/>
      <c r="C28" s="38"/>
    </row>
    <row r="29" spans="1:6" ht="15" customHeight="1" thickBot="1" x14ac:dyDescent="0.3">
      <c r="A29" s="1" t="s">
        <v>10</v>
      </c>
      <c r="B29" s="65">
        <v>1000000</v>
      </c>
      <c r="C29" s="65">
        <f>46601503-C27</f>
        <v>38497931</v>
      </c>
    </row>
    <row r="30" spans="1:6" ht="15" customHeight="1" thickBot="1" x14ac:dyDescent="0.3">
      <c r="A30" s="8" t="s">
        <v>79</v>
      </c>
      <c r="B30" s="63">
        <f>B23-B26</f>
        <v>-18086177</v>
      </c>
      <c r="C30" s="63">
        <f>C23-C26</f>
        <v>-46461503</v>
      </c>
      <c r="E30" s="10"/>
      <c r="F30" s="10"/>
    </row>
    <row r="31" spans="1:6" ht="15" customHeight="1" thickBot="1" x14ac:dyDescent="0.3">
      <c r="A31" s="9" t="s">
        <v>80</v>
      </c>
      <c r="B31" s="64"/>
      <c r="C31" s="64"/>
    </row>
    <row r="32" spans="1:6" ht="15" customHeight="1" thickBot="1" x14ac:dyDescent="0.3">
      <c r="A32" s="7" t="s">
        <v>72</v>
      </c>
      <c r="B32" s="63">
        <f>SUM(B33:B34)</f>
        <v>0</v>
      </c>
      <c r="C32" s="63">
        <f>SUM(C33:C34)</f>
        <v>0</v>
      </c>
    </row>
    <row r="33" spans="1:6" ht="15" customHeight="1" x14ac:dyDescent="0.25">
      <c r="A33" s="1" t="s">
        <v>13</v>
      </c>
      <c r="B33" s="38"/>
      <c r="C33" s="38"/>
    </row>
    <row r="34" spans="1:6" ht="15" customHeight="1" thickBot="1" x14ac:dyDescent="0.3">
      <c r="A34" s="1" t="s">
        <v>8</v>
      </c>
      <c r="B34" s="38"/>
      <c r="C34" s="38"/>
    </row>
    <row r="35" spans="1:6" ht="15" customHeight="1" thickBot="1" x14ac:dyDescent="0.3">
      <c r="A35" s="7" t="s">
        <v>74</v>
      </c>
      <c r="B35" s="63">
        <f>SUM(B36:B37)</f>
        <v>311100000</v>
      </c>
      <c r="C35" s="63">
        <f>SUM(C36:C37)</f>
        <v>701542003</v>
      </c>
    </row>
    <row r="36" spans="1:6" ht="15" customHeight="1" x14ac:dyDescent="0.25">
      <c r="A36" s="1" t="s">
        <v>12</v>
      </c>
      <c r="B36" s="38"/>
      <c r="C36" s="38">
        <v>390442003</v>
      </c>
      <c r="E36" s="38"/>
    </row>
    <row r="37" spans="1:6" ht="15" customHeight="1" thickBot="1" x14ac:dyDescent="0.3">
      <c r="A37" s="1" t="s">
        <v>21</v>
      </c>
      <c r="B37" s="65">
        <v>311100000</v>
      </c>
      <c r="C37" s="65">
        <v>311100000</v>
      </c>
    </row>
    <row r="38" spans="1:6" ht="15" customHeight="1" thickBot="1" x14ac:dyDescent="0.3">
      <c r="A38" s="8" t="s">
        <v>81</v>
      </c>
      <c r="B38" s="66">
        <f>B32-B35</f>
        <v>-311100000</v>
      </c>
      <c r="C38" s="66">
        <f>C32-C35</f>
        <v>-701542003</v>
      </c>
      <c r="E38" s="10"/>
      <c r="F38" s="10"/>
    </row>
    <row r="39" spans="1:6" ht="15" customHeight="1" thickBot="1" x14ac:dyDescent="0.3">
      <c r="A39" s="8" t="s">
        <v>82</v>
      </c>
      <c r="B39" s="66"/>
      <c r="C39" s="66">
        <v>-34701</v>
      </c>
      <c r="E39" s="10"/>
    </row>
    <row r="40" spans="1:6" ht="15" customHeight="1" thickBot="1" x14ac:dyDescent="0.3">
      <c r="A40" s="8" t="s">
        <v>83</v>
      </c>
      <c r="B40" s="66">
        <f>B21+B30+B38+B39</f>
        <v>-3438961</v>
      </c>
      <c r="C40" s="66">
        <f>C21+C30+C38+C39</f>
        <v>54106729</v>
      </c>
      <c r="E40" s="10"/>
      <c r="F40" s="10"/>
    </row>
    <row r="41" spans="1:6" ht="15" customHeight="1" thickBot="1" x14ac:dyDescent="0.3">
      <c r="A41" s="8" t="s">
        <v>84</v>
      </c>
      <c r="B41" s="66">
        <v>8465333</v>
      </c>
      <c r="C41" s="66">
        <v>37278511</v>
      </c>
      <c r="E41" s="10"/>
      <c r="F41" s="10"/>
    </row>
    <row r="42" spans="1:6" ht="15" customHeight="1" thickBot="1" x14ac:dyDescent="0.3">
      <c r="A42" s="8" t="s">
        <v>85</v>
      </c>
      <c r="B42" s="66">
        <f>B41+B40</f>
        <v>5026372</v>
      </c>
      <c r="C42" s="66">
        <f>C41+C40</f>
        <v>91385240</v>
      </c>
    </row>
    <row r="43" spans="1:6" ht="15" customHeight="1" x14ac:dyDescent="0.25">
      <c r="B43" s="40"/>
      <c r="C43" s="40"/>
    </row>
    <row r="44" spans="1:6" ht="15" customHeight="1" x14ac:dyDescent="0.25"/>
    <row r="45" spans="1:6" x14ac:dyDescent="0.25">
      <c r="A45" s="34" t="s">
        <v>22</v>
      </c>
      <c r="B45" s="35" t="s">
        <v>97</v>
      </c>
      <c r="C45" s="35"/>
    </row>
    <row r="46" spans="1:6" x14ac:dyDescent="0.25">
      <c r="A46" s="4"/>
      <c r="B46" s="36" t="s">
        <v>23</v>
      </c>
      <c r="C46" s="36"/>
    </row>
    <row r="47" spans="1:6" x14ac:dyDescent="0.25">
      <c r="A47" s="4"/>
      <c r="B47" s="36"/>
      <c r="C47" s="36"/>
    </row>
    <row r="48" spans="1:6" x14ac:dyDescent="0.25">
      <c r="A48" s="34" t="s">
        <v>15</v>
      </c>
      <c r="B48" s="35" t="s">
        <v>98</v>
      </c>
      <c r="C48" s="35"/>
    </row>
    <row r="49" spans="1:4" x14ac:dyDescent="0.25">
      <c r="A49" s="4"/>
      <c r="B49" s="36" t="s">
        <v>23</v>
      </c>
      <c r="D49" s="36"/>
    </row>
    <row r="50" spans="1:4" x14ac:dyDescent="0.25">
      <c r="A50" s="37" t="s">
        <v>24</v>
      </c>
      <c r="C50" s="4"/>
      <c r="D50" s="4"/>
    </row>
  </sheetData>
  <mergeCells count="1">
    <mergeCell ref="A8:C8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F36"/>
  <sheetViews>
    <sheetView zoomScale="80" zoomScaleNormal="80" workbookViewId="0">
      <selection activeCell="A7" sqref="A7"/>
    </sheetView>
  </sheetViews>
  <sheetFormatPr defaultColWidth="24.33203125" defaultRowHeight="15" x14ac:dyDescent="0.25"/>
  <cols>
    <col min="1" max="1" width="50.5" style="1" customWidth="1"/>
    <col min="2" max="3" width="23.6640625" style="1" customWidth="1"/>
    <col min="4" max="4" width="25.83203125" style="1" customWidth="1"/>
    <col min="5" max="16384" width="24.33203125" style="1"/>
  </cols>
  <sheetData>
    <row r="1" spans="1:6" x14ac:dyDescent="0.25">
      <c r="A1" s="41" t="s">
        <v>96</v>
      </c>
    </row>
    <row r="3" spans="1:6" x14ac:dyDescent="0.25">
      <c r="A3" s="7" t="s">
        <v>122</v>
      </c>
    </row>
    <row r="4" spans="1:6" x14ac:dyDescent="0.25">
      <c r="A4" s="7" t="s">
        <v>118</v>
      </c>
    </row>
    <row r="5" spans="1:6" x14ac:dyDescent="0.25">
      <c r="A5" s="6" t="s">
        <v>93</v>
      </c>
    </row>
    <row r="6" spans="1:6" x14ac:dyDescent="0.25">
      <c r="D6" s="10"/>
    </row>
    <row r="7" spans="1:6" ht="43.5" thickBot="1" x14ac:dyDescent="0.3">
      <c r="A7" s="53" t="s">
        <v>86</v>
      </c>
      <c r="B7" s="54" t="s">
        <v>58</v>
      </c>
      <c r="C7" s="54" t="s">
        <v>95</v>
      </c>
      <c r="D7" s="54" t="s">
        <v>25</v>
      </c>
      <c r="E7" s="54" t="s">
        <v>7</v>
      </c>
    </row>
    <row r="8" spans="1:6" x14ac:dyDescent="0.25">
      <c r="A8" s="53" t="s">
        <v>110</v>
      </c>
      <c r="B8" s="85">
        <v>10000000</v>
      </c>
      <c r="C8" s="85">
        <f>ф1!D44</f>
        <v>54471</v>
      </c>
      <c r="D8" s="85">
        <v>4620600940</v>
      </c>
      <c r="E8" s="85">
        <f>D8+B8+C8</f>
        <v>4630655411</v>
      </c>
    </row>
    <row r="9" spans="1:6" ht="15.75" thickBot="1" x14ac:dyDescent="0.3">
      <c r="A9" s="55" t="s">
        <v>87</v>
      </c>
      <c r="B9" s="86"/>
      <c r="C9" s="86"/>
      <c r="D9" s="86"/>
      <c r="E9" s="86"/>
    </row>
    <row r="10" spans="1:6" ht="15.75" thickBot="1" x14ac:dyDescent="0.3">
      <c r="A10" s="53" t="s">
        <v>88</v>
      </c>
      <c r="B10" s="87">
        <f>B8+B9</f>
        <v>10000000</v>
      </c>
      <c r="C10" s="87">
        <f t="shared" ref="C10" si="0">C8+C9</f>
        <v>54471</v>
      </c>
      <c r="D10" s="87">
        <f>D8+D9</f>
        <v>4620600940</v>
      </c>
      <c r="E10" s="87">
        <f>E8+E9</f>
        <v>4630655411</v>
      </c>
    </row>
    <row r="11" spans="1:6" x14ac:dyDescent="0.25">
      <c r="A11" s="53" t="s">
        <v>89</v>
      </c>
      <c r="B11" s="85">
        <f>B12+B13</f>
        <v>0</v>
      </c>
      <c r="C11" s="85">
        <f>C12+C13</f>
        <v>0</v>
      </c>
      <c r="D11" s="85">
        <f>D12+D13</f>
        <v>183919296</v>
      </c>
      <c r="E11" s="85">
        <f>E12+E13</f>
        <v>183919296</v>
      </c>
    </row>
    <row r="12" spans="1:6" x14ac:dyDescent="0.25">
      <c r="A12" s="55" t="s">
        <v>90</v>
      </c>
      <c r="B12" s="88"/>
      <c r="C12" s="88"/>
      <c r="D12" s="88">
        <f>ф2!C22</f>
        <v>183919296</v>
      </c>
      <c r="E12" s="88">
        <f>D12</f>
        <v>183919296</v>
      </c>
    </row>
    <row r="13" spans="1:6" ht="30.75" thickBot="1" x14ac:dyDescent="0.3">
      <c r="A13" s="55" t="s">
        <v>102</v>
      </c>
      <c r="B13" s="87"/>
      <c r="C13" s="86"/>
      <c r="D13" s="86"/>
      <c r="E13" s="86"/>
    </row>
    <row r="14" spans="1:6" x14ac:dyDescent="0.25">
      <c r="A14" s="53" t="s">
        <v>116</v>
      </c>
      <c r="B14" s="85">
        <f>B11+B10</f>
        <v>10000000</v>
      </c>
      <c r="C14" s="85">
        <f>C11+C10</f>
        <v>54471</v>
      </c>
      <c r="D14" s="85">
        <f>D11+D10</f>
        <v>4804520236</v>
      </c>
      <c r="E14" s="85">
        <f>E11+E10</f>
        <v>4814574707</v>
      </c>
      <c r="F14" s="10"/>
    </row>
    <row r="15" spans="1:6" s="56" customFormat="1" x14ac:dyDescent="0.25">
      <c r="D15" s="57"/>
      <c r="E15" s="58"/>
    </row>
    <row r="16" spans="1:6" x14ac:dyDescent="0.25">
      <c r="D16" s="40"/>
      <c r="E16" s="40"/>
    </row>
    <row r="18" spans="1:5" x14ac:dyDescent="0.25">
      <c r="A18" s="34" t="s">
        <v>22</v>
      </c>
      <c r="B18" s="4"/>
      <c r="C18" s="4"/>
      <c r="D18" s="59" t="s">
        <v>97</v>
      </c>
      <c r="E18" s="59"/>
    </row>
    <row r="19" spans="1:5" x14ac:dyDescent="0.25">
      <c r="A19" s="4"/>
      <c r="B19" s="4"/>
      <c r="C19" s="4"/>
      <c r="D19" s="36" t="s">
        <v>23</v>
      </c>
      <c r="E19" s="36"/>
    </row>
    <row r="20" spans="1:5" x14ac:dyDescent="0.25">
      <c r="A20" s="4"/>
      <c r="B20" s="4"/>
      <c r="C20" s="4"/>
      <c r="D20" s="36"/>
      <c r="E20" s="36"/>
    </row>
    <row r="21" spans="1:5" x14ac:dyDescent="0.25">
      <c r="A21" s="34" t="s">
        <v>15</v>
      </c>
      <c r="B21" s="4"/>
      <c r="C21" s="4"/>
      <c r="D21" s="59" t="s">
        <v>98</v>
      </c>
      <c r="E21" s="59"/>
    </row>
    <row r="22" spans="1:5" x14ac:dyDescent="0.25">
      <c r="A22" s="4"/>
      <c r="B22" s="4"/>
      <c r="C22" s="4"/>
      <c r="D22" s="36" t="s">
        <v>23</v>
      </c>
      <c r="E22" s="36"/>
    </row>
    <row r="23" spans="1:5" x14ac:dyDescent="0.25">
      <c r="A23" s="4"/>
      <c r="B23" s="37" t="s">
        <v>24</v>
      </c>
      <c r="C23" s="37"/>
      <c r="D23" s="4"/>
      <c r="E23" s="4"/>
    </row>
    <row r="35" spans="4:4" x14ac:dyDescent="0.25">
      <c r="D35" s="51"/>
    </row>
    <row r="36" spans="4:4" x14ac:dyDescent="0.25">
      <c r="D36" s="52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Дилара Селезнева</cp:lastModifiedBy>
  <cp:lastPrinted>2024-08-06T06:59:26Z</cp:lastPrinted>
  <dcterms:created xsi:type="dcterms:W3CDTF">2020-05-21T16:09:29Z</dcterms:created>
  <dcterms:modified xsi:type="dcterms:W3CDTF">2024-08-09T10:23:00Z</dcterms:modified>
</cp:coreProperties>
</file>