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Савеленко\БИРЖА\АЛЦ\отчеты АЛЦ\май 2023\"/>
    </mc:Choice>
  </mc:AlternateContent>
  <xr:revisionPtr revIDLastSave="0" documentId="8_{BB967798-C9E0-4CBF-8BA9-495FE32B61A5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definedNames>
    <definedName name="_xlnm.Print_Area" localSheetId="0">ф1!$A$1:$D$55</definedName>
    <definedName name="_xlnm.Print_Area" localSheetId="1">ф2!$A$1:$D$31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65" l="1"/>
  <c r="B12" i="65"/>
  <c r="C9" i="65"/>
  <c r="C18" i="65"/>
  <c r="D10" i="63"/>
  <c r="D11" i="63"/>
  <c r="C31" i="64"/>
  <c r="C20" i="64"/>
  <c r="C14" i="64"/>
  <c r="D31" i="64"/>
  <c r="D30" i="64"/>
  <c r="D20" i="64"/>
  <c r="D11" i="64"/>
  <c r="E45" i="64" l="1"/>
  <c r="D11" i="66" s="1"/>
  <c r="C8" i="65" l="1"/>
  <c r="C13" i="65"/>
  <c r="B13" i="65"/>
  <c r="C20" i="65" l="1"/>
  <c r="C31" i="65" l="1"/>
  <c r="B31" i="65"/>
  <c r="C34" i="65"/>
  <c r="B34" i="65"/>
  <c r="C25" i="65"/>
  <c r="B25" i="65"/>
  <c r="C22" i="65"/>
  <c r="B22" i="65"/>
  <c r="B8" i="65"/>
  <c r="B20" i="65" s="1"/>
  <c r="D10" i="66"/>
  <c r="C10" i="66"/>
  <c r="C13" i="66" s="1"/>
  <c r="C7" i="66"/>
  <c r="C9" i="66" s="1"/>
  <c r="B7" i="66"/>
  <c r="B9" i="66" s="1"/>
  <c r="B13" i="66" s="1"/>
  <c r="D7" i="66"/>
  <c r="D9" i="66" s="1"/>
  <c r="D9" i="63"/>
  <c r="D14" i="63" s="1"/>
  <c r="D17" i="63" s="1"/>
  <c r="D19" i="63" s="1"/>
  <c r="D22" i="63" s="1"/>
  <c r="D21" i="63" s="1"/>
  <c r="C9" i="63"/>
  <c r="C14" i="63" s="1"/>
  <c r="C17" i="63" s="1"/>
  <c r="C19" i="63" s="1"/>
  <c r="C22" i="63" s="1"/>
  <c r="C21" i="63" s="1"/>
  <c r="D46" i="64"/>
  <c r="C46" i="64"/>
  <c r="C36" i="64"/>
  <c r="D41" i="64"/>
  <c r="C41" i="64"/>
  <c r="D36" i="64"/>
  <c r="D25" i="64"/>
  <c r="D15" i="64"/>
  <c r="C15" i="64"/>
  <c r="C25" i="64"/>
  <c r="C29" i="65" l="1"/>
  <c r="C37" i="65"/>
  <c r="C39" i="65" s="1"/>
  <c r="C41" i="65" s="1"/>
  <c r="B37" i="65"/>
  <c r="C47" i="64"/>
  <c r="D13" i="66"/>
  <c r="D14" i="66" s="1"/>
  <c r="B29" i="65"/>
  <c r="E11" i="66"/>
  <c r="E10" i="66" s="1"/>
  <c r="E7" i="66"/>
  <c r="E9" i="66" s="1"/>
  <c r="D47" i="64"/>
  <c r="D26" i="64"/>
  <c r="C26" i="64"/>
  <c r="B39" i="65" l="1"/>
  <c r="B41" i="65" s="1"/>
  <c r="E13" i="66"/>
  <c r="E14" i="66" s="1"/>
</calcChain>
</file>

<file path=xl/sharedStrings.xml><?xml version="1.0" encoding="utf-8"?>
<sst xmlns="http://schemas.openxmlformats.org/spreadsheetml/2006/main" count="157" uniqueCount="117">
  <si>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</si>
  <si>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</si>
  <si>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</si>
  <si>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</si>
  <si>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</si>
  <si>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</si>
  <si>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</si>
  <si>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</si>
  <si>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</si>
  <si>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</si>
  <si>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</si>
  <si>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</si>
  <si>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</si>
  <si>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</si>
  <si>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</si>
  <si>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</si>
  <si>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</si>
  <si>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</si>
  <si>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</si>
  <si>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</si>
  <si>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</si>
  <si>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</si>
  <si>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</si>
  <si>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</si>
  <si>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</si>
  <si>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(фамилия, имя, отчество)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</si>
  <si>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</si>
  <si>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</si>
  <si>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</si>
  <si>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</si>
  <si>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</si>
  <si>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</si>
  <si>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</si>
  <si>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</si>
  <si>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</si>
  <si>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</si>
  <si>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</si>
  <si>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</si>
  <si>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</si>
  <si>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</si>
  <si>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</si>
  <si>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</si>
  <si>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</si>
  <si>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</si>
  <si>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</si>
  <si>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</si>
  <si>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</si>
  <si>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</si>
  <si>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</si>
  <si>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</si>
  <si>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</si>
  <si>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</si>
  <si>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</si>
  <si>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</si>
  <si>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</si>
  <si>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</si>
  <si>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</si>
  <si>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</si>
  <si>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</si>
  <si>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</si>
  <si>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</si>
  <si>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</si>
  <si>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</si>
  <si>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</si>
  <si>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</si>
  <si>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</si>
  <si>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</si>
  <si>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</si>
  <si>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</si>
  <si>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</si>
  <si>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</si>
  <si>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</si>
  <si>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</si>
  <si>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</si>
  <si>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</si>
  <si>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</si>
  <si>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</si>
  <si>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</si>
  <si>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</si>
  <si>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</si>
  <si>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</si>
  <si>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</si>
  <si>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</si>
  <si>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</si>
  <si>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</si>
  <si>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</si>
  <si>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</si>
  <si>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</si>
  <si>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</si>
  <si>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</si>
  <si>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Наименование компонентов</t>
  </si>
  <si>
    <t>Корректировка ошибок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</si>
  <si>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</si>
  <si>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</si>
  <si>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</si>
  <si>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</si>
  <si>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</si>
  <si>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</si>
  <si>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</si>
  <si>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</si>
  <si>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</si>
  <si>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ТОО Алматы Логистик Центр</t>
  </si>
  <si>
    <t>Калинин Владимир Михайлович</t>
  </si>
  <si>
    <t>Бухарбаева Алмагуль Амангельдиевна</t>
  </si>
  <si>
    <t>Отложенное налоговое обязательство</t>
  </si>
  <si>
    <t>Прочие долгосрочные обязательства</t>
  </si>
  <si>
    <t>реализация товаров, услуг</t>
  </si>
  <si>
    <t>ОТЧЕТ О ФИНАНСОВОМ ПОЛОЖЕНИИ по состоянию на 31 марта 2023 года</t>
  </si>
  <si>
    <t>01 января 2023 года</t>
  </si>
  <si>
    <t>31 марта 2023 года</t>
  </si>
  <si>
    <t>ОТЧЕТ О СОВОКУПНОМ ДОХОДЕ по состоянию на 31 марта 2023 года</t>
  </si>
  <si>
    <t>1 квартал 2022</t>
  </si>
  <si>
    <t>1 квартал 2023</t>
  </si>
  <si>
    <t>Сальдо на 01 января 2023</t>
  </si>
  <si>
    <t>Сальдо на 31 марта 2023</t>
  </si>
  <si>
    <r>
      <t xml:space="preserve">ОТЧЕТ ОБ ИЗМЕНЕНИЯХ В КАПИТАЛЕ </t>
    </r>
    <r>
      <rPr>
        <b/>
        <i/>
        <sz val="11"/>
        <rFont val="Times New Roman"/>
        <family val="1"/>
        <charset val="204"/>
      </rPr>
      <t>по состоянию на 31 марта 2023 года</t>
    </r>
  </si>
  <si>
    <t>ОТЧЕТ О ДВИЖЕНИИ ДЕНЕЖНЫХ СРЕДСТВ по состоянию 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</si>
</sst>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,"/>
  </numFmts>
  <fonts count="22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18">
    <xf numFmtId="0" fontId="0" fillId="0" borderId="0" xfId="0"/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/>
    <xf numFmtId="3" fontId="3" fillId="0" borderId="0" xfId="0" applyNumberFormat="1" applyFont="1"/>
    <xf numFmtId="0" fontId="7" fillId="0" borderId="0" xfId="0" applyFont="1" applyAlignment="1"/>
    <xf numFmtId="0" fontId="13" fillId="0" borderId="0" xfId="0" applyFont="1" applyFill="1" applyAlignment="1"/>
    <xf numFmtId="0" fontId="14" fillId="0" borderId="0" xfId="0" applyFont="1" applyAlignment="1"/>
    <xf numFmtId="0" fontId="7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5" fillId="0" borderId="0" xfId="0" applyFont="1" applyFill="1" applyAlignment="1"/>
    <xf numFmtId="0" fontId="7" fillId="0" borderId="3" xfId="0" applyFont="1" applyFill="1" applyBorder="1" applyAlignment="1"/>
    <xf numFmtId="0" fontId="14" fillId="0" borderId="0" xfId="0" applyFont="1" applyAlignment="1">
      <alignment wrapText="1"/>
    </xf>
    <xf numFmtId="0" fontId="15" fillId="0" borderId="0" xfId="0" applyFont="1" applyAlignment="1"/>
    <xf numFmtId="3" fontId="7" fillId="0" borderId="0" xfId="0" applyNumberFormat="1" applyFont="1"/>
    <xf numFmtId="0" fontId="16" fillId="0" borderId="0" xfId="0" applyFont="1" applyAlignment="1">
      <alignment horizontal="left" vertical="center"/>
    </xf>
    <xf numFmtId="0" fontId="16" fillId="4" borderId="5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4" fontId="5" fillId="0" borderId="0" xfId="1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" fillId="5" borderId="0" xfId="0" applyFont="1" applyFill="1"/>
    <xf numFmtId="0" fontId="1" fillId="5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2" fillId="5" borderId="4" xfId="0" applyFont="1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5" borderId="0" xfId="0" applyFont="1" applyFill="1" applyAlignment="1"/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8" fillId="5" borderId="0" xfId="0" applyFont="1" applyFill="1"/>
    <xf numFmtId="0" fontId="18" fillId="5" borderId="4" xfId="0" applyFont="1" applyFill="1" applyBorder="1"/>
    <xf numFmtId="3" fontId="2" fillId="5" borderId="0" xfId="0" applyNumberFormat="1" applyFont="1" applyFill="1"/>
    <xf numFmtId="4" fontId="18" fillId="5" borderId="0" xfId="0" applyNumberFormat="1" applyFont="1" applyFill="1"/>
    <xf numFmtId="14" fontId="5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6" fillId="3" borderId="0" xfId="0" applyNumberFormat="1" applyFont="1" applyFill="1" applyAlignment="1">
      <alignment horizontal="right" wrapText="1"/>
    </xf>
    <xf numFmtId="165" fontId="6" fillId="3" borderId="1" xfId="0" applyNumberFormat="1" applyFont="1" applyFill="1" applyBorder="1" applyAlignment="1">
      <alignment horizontal="right" wrapText="1"/>
    </xf>
    <xf numFmtId="165" fontId="5" fillId="0" borderId="0" xfId="0" applyNumberFormat="1" applyFont="1" applyBorder="1"/>
    <xf numFmtId="165" fontId="3" fillId="2" borderId="0" xfId="0" applyNumberFormat="1" applyFont="1" applyFill="1" applyBorder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2" borderId="0" xfId="0" applyNumberFormat="1" applyFont="1" applyFill="1" applyBorder="1" applyAlignment="1">
      <alignment horizontal="right" wrapText="1"/>
    </xf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165" fontId="19" fillId="0" borderId="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/>
    <xf numFmtId="165" fontId="4" fillId="2" borderId="4" xfId="0" applyNumberFormat="1" applyFont="1" applyFill="1" applyBorder="1" applyAlignment="1">
      <alignment horizontal="right" vertical="center" wrapText="1"/>
    </xf>
    <xf numFmtId="165" fontId="19" fillId="2" borderId="4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/>
    </xf>
    <xf numFmtId="165" fontId="18" fillId="2" borderId="4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/>
    <xf numFmtId="165" fontId="14" fillId="0" borderId="2" xfId="0" applyNumberFormat="1" applyFont="1" applyBorder="1" applyAlignment="1"/>
    <xf numFmtId="165" fontId="7" fillId="0" borderId="0" xfId="0" applyNumberFormat="1" applyFont="1" applyFill="1" applyAlignment="1"/>
    <xf numFmtId="165" fontId="7" fillId="0" borderId="0" xfId="0" applyNumberFormat="1" applyFont="1" applyFill="1"/>
    <xf numFmtId="165" fontId="14" fillId="0" borderId="2" xfId="0" applyNumberFormat="1" applyFont="1" applyFill="1" applyBorder="1" applyAlignment="1"/>
    <xf numFmtId="165" fontId="14" fillId="0" borderId="0" xfId="0" applyNumberFormat="1" applyFont="1" applyFill="1" applyAlignment="1"/>
    <xf numFmtId="165" fontId="15" fillId="0" borderId="0" xfId="0" applyNumberFormat="1" applyFont="1" applyFill="1" applyAlignment="1"/>
    <xf numFmtId="165" fontId="14" fillId="0" borderId="2" xfId="0" applyNumberFormat="1" applyFont="1" applyFill="1" applyBorder="1"/>
    <xf numFmtId="165" fontId="7" fillId="0" borderId="1" xfId="0" applyNumberFormat="1" applyFont="1" applyBorder="1" applyAlignment="1"/>
    <xf numFmtId="165" fontId="7" fillId="0" borderId="1" xfId="0" applyNumberFormat="1" applyFont="1" applyBorder="1"/>
    <xf numFmtId="165" fontId="15" fillId="0" borderId="0" xfId="0" applyNumberFormat="1" applyFont="1" applyAlignment="1"/>
    <xf numFmtId="165" fontId="7" fillId="0" borderId="0" xfId="0" applyNumberFormat="1" applyFont="1" applyAlignment="1"/>
    <xf numFmtId="165" fontId="7" fillId="0" borderId="0" xfId="0" applyNumberFormat="1" applyFont="1"/>
    <xf numFmtId="165" fontId="14" fillId="0" borderId="1" xfId="0" applyNumberFormat="1" applyFont="1" applyBorder="1" applyAlignment="1"/>
    <xf numFmtId="165" fontId="14" fillId="0" borderId="1" xfId="0" applyNumberFormat="1" applyFont="1" applyFill="1" applyBorder="1" applyAlignment="1"/>
    <xf numFmtId="165" fontId="14" fillId="0" borderId="1" xfId="0" applyNumberFormat="1" applyFont="1" applyBorder="1"/>
    <xf numFmtId="0" fontId="18" fillId="0" borderId="0" xfId="0" applyFont="1"/>
    <xf numFmtId="3" fontId="21" fillId="0" borderId="0" xfId="0" applyNumberFormat="1" applyFont="1"/>
    <xf numFmtId="165" fontId="21" fillId="0" borderId="0" xfId="0" applyNumberFormat="1" applyFont="1"/>
    <xf numFmtId="4" fontId="21" fillId="5" borderId="0" xfId="0" applyNumberFormat="1" applyFont="1" applyFill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55"/>
  <sheetViews>
    <sheetView tabSelected="1" zoomScale="80" zoomScaleNormal="80" workbookViewId="0">
      <selection activeCell="M27" sqref="M27"/>
    </sheetView>
  </sheetViews>
  <sheetFormatPr defaultColWidth="9.33203125" defaultRowHeight="15" x14ac:dyDescent="0.25"/>
  <cols>
    <col min="1" max="1" width="69.1640625" style="51" customWidth="1"/>
    <col min="2" max="2" width="9.33203125" style="38"/>
    <col min="3" max="3" width="26.83203125" style="38" customWidth="1"/>
    <col min="4" max="4" width="25.83203125" style="55" customWidth="1"/>
    <col min="5" max="5" width="18.6640625" style="38" bestFit="1" customWidth="1"/>
    <col min="6" max="6" width="13.6640625" style="38" customWidth="1"/>
    <col min="7" max="16384" width="9.33203125" style="38"/>
  </cols>
  <sheetData>
    <row r="1" spans="1:6" x14ac:dyDescent="0.25">
      <c r="A1" s="2" t="s">
        <v>101</v>
      </c>
    </row>
    <row r="2" spans="1:6" x14ac:dyDescent="0.25">
      <c r="A2" s="39"/>
    </row>
    <row r="3" spans="1:6" x14ac:dyDescent="0.25">
      <c r="A3" s="40" t="s">
        <v>107</v>
      </c>
    </row>
    <row r="4" spans="1:6" x14ac:dyDescent="0.25">
      <c r="A4" s="21" t="s">
        <v>97</v>
      </c>
    </row>
    <row r="5" spans="1:6" x14ac:dyDescent="0.25">
      <c r="A5" s="21"/>
    </row>
    <row r="6" spans="1:6" x14ac:dyDescent="0.25">
      <c r="A6" s="41" t="s">
        <v>46</v>
      </c>
      <c r="B6" s="113" t="s">
        <v>29</v>
      </c>
      <c r="C6" s="115" t="s">
        <v>109</v>
      </c>
      <c r="D6" s="115" t="s">
        <v>108</v>
      </c>
    </row>
    <row r="7" spans="1:6" x14ac:dyDescent="0.25">
      <c r="A7" s="41" t="s">
        <v>47</v>
      </c>
      <c r="B7" s="114"/>
      <c r="C7" s="116"/>
      <c r="D7" s="116"/>
    </row>
    <row r="8" spans="1:6" x14ac:dyDescent="0.25">
      <c r="A8" s="41" t="s">
        <v>48</v>
      </c>
      <c r="B8" s="43"/>
      <c r="C8" s="42"/>
      <c r="D8" s="56"/>
    </row>
    <row r="9" spans="1:6" x14ac:dyDescent="0.25">
      <c r="A9" s="44" t="s">
        <v>50</v>
      </c>
      <c r="B9" s="43">
        <v>5</v>
      </c>
      <c r="C9" s="83">
        <v>29585033.079999998</v>
      </c>
      <c r="D9" s="84">
        <v>37278511.090000004</v>
      </c>
    </row>
    <row r="10" spans="1:6" x14ac:dyDescent="0.25">
      <c r="A10" s="44" t="s">
        <v>15</v>
      </c>
      <c r="B10" s="43">
        <v>6</v>
      </c>
      <c r="C10" s="83">
        <v>0</v>
      </c>
      <c r="D10" s="83">
        <v>0</v>
      </c>
    </row>
    <row r="11" spans="1:6" x14ac:dyDescent="0.25">
      <c r="A11" s="44" t="s">
        <v>51</v>
      </c>
      <c r="B11" s="43">
        <v>7</v>
      </c>
      <c r="C11" s="83">
        <v>0</v>
      </c>
      <c r="D11" s="84">
        <f>11840+18271055.52</f>
        <v>18282895.52</v>
      </c>
    </row>
    <row r="12" spans="1:6" x14ac:dyDescent="0.25">
      <c r="A12" s="44" t="s">
        <v>53</v>
      </c>
      <c r="B12" s="43"/>
      <c r="C12" s="83">
        <v>368118.54</v>
      </c>
      <c r="D12" s="84">
        <v>0</v>
      </c>
    </row>
    <row r="13" spans="1:6" x14ac:dyDescent="0.25">
      <c r="A13" s="44" t="s">
        <v>0</v>
      </c>
      <c r="B13" s="43">
        <v>8</v>
      </c>
      <c r="C13" s="83">
        <v>9410.7099999999991</v>
      </c>
      <c r="D13" s="84">
        <v>9410.7099999999991</v>
      </c>
    </row>
    <row r="14" spans="1:6" x14ac:dyDescent="0.25">
      <c r="A14" s="44" t="s">
        <v>1</v>
      </c>
      <c r="B14" s="43">
        <v>9</v>
      </c>
      <c r="C14" s="83">
        <f>18102545.15+17565891.25-368118.54</f>
        <v>35300317.859999999</v>
      </c>
      <c r="D14" s="84">
        <v>12045375.529999999</v>
      </c>
    </row>
    <row r="15" spans="1:6" x14ac:dyDescent="0.25">
      <c r="A15" s="41" t="s">
        <v>55</v>
      </c>
      <c r="B15" s="45"/>
      <c r="C15" s="85">
        <f>SUM(C9:C14)</f>
        <v>65262880.189999998</v>
      </c>
      <c r="D15" s="85">
        <f>SUM(D9:D14)</f>
        <v>67616192.849999994</v>
      </c>
      <c r="E15" s="57"/>
      <c r="F15" s="57"/>
    </row>
    <row r="16" spans="1:6" x14ac:dyDescent="0.25">
      <c r="A16" s="41" t="s">
        <v>56</v>
      </c>
      <c r="B16" s="45">
        <v>10</v>
      </c>
      <c r="C16" s="85"/>
      <c r="D16" s="86"/>
    </row>
    <row r="17" spans="1:6" x14ac:dyDescent="0.25">
      <c r="A17" s="41" t="s">
        <v>49</v>
      </c>
      <c r="B17" s="45"/>
      <c r="C17" s="85"/>
      <c r="D17" s="86"/>
    </row>
    <row r="18" spans="1:6" x14ac:dyDescent="0.25">
      <c r="A18" s="46" t="s">
        <v>57</v>
      </c>
      <c r="B18" s="47">
        <v>11</v>
      </c>
      <c r="C18" s="87">
        <v>0</v>
      </c>
      <c r="D18" s="87">
        <v>0</v>
      </c>
    </row>
    <row r="19" spans="1:6" x14ac:dyDescent="0.25">
      <c r="A19" s="44" t="s">
        <v>58</v>
      </c>
      <c r="B19" s="43"/>
      <c r="C19" s="83">
        <v>0</v>
      </c>
      <c r="D19" s="84">
        <v>0</v>
      </c>
    </row>
    <row r="20" spans="1:6" x14ac:dyDescent="0.25">
      <c r="A20" s="44" t="s">
        <v>2</v>
      </c>
      <c r="B20" s="43">
        <v>13</v>
      </c>
      <c r="C20" s="83">
        <f>3435755456.46+92559.78</f>
        <v>3435848016.2400002</v>
      </c>
      <c r="D20" s="84">
        <f>3627806656.79+5492291.11</f>
        <v>3633298947.9000001</v>
      </c>
    </row>
    <row r="21" spans="1:6" x14ac:dyDescent="0.25">
      <c r="A21" s="44" t="s">
        <v>59</v>
      </c>
      <c r="B21" s="43">
        <v>14</v>
      </c>
      <c r="C21" s="83">
        <v>0</v>
      </c>
      <c r="D21" s="83">
        <v>0</v>
      </c>
    </row>
    <row r="22" spans="1:6" x14ac:dyDescent="0.25">
      <c r="A22" s="44" t="s">
        <v>3</v>
      </c>
      <c r="B22" s="43">
        <v>15</v>
      </c>
      <c r="C22" s="83">
        <v>310781.25</v>
      </c>
      <c r="D22" s="84">
        <v>331500</v>
      </c>
    </row>
    <row r="23" spans="1:6" x14ac:dyDescent="0.25">
      <c r="A23" s="44" t="s">
        <v>52</v>
      </c>
      <c r="B23" s="43">
        <v>16</v>
      </c>
      <c r="C23" s="83">
        <v>322588125.98000002</v>
      </c>
      <c r="D23" s="84">
        <v>319122950.08999997</v>
      </c>
    </row>
    <row r="24" spans="1:6" x14ac:dyDescent="0.25">
      <c r="A24" s="44" t="s">
        <v>16</v>
      </c>
      <c r="B24" s="43"/>
      <c r="C24" s="83"/>
      <c r="D24" s="84"/>
    </row>
    <row r="25" spans="1:6" x14ac:dyDescent="0.25">
      <c r="A25" s="41" t="s">
        <v>54</v>
      </c>
      <c r="B25" s="45"/>
      <c r="C25" s="88">
        <f>SUM(C18:C24)</f>
        <v>3758746923.4700003</v>
      </c>
      <c r="D25" s="88">
        <f>SUM(D18:D24)</f>
        <v>3952753397.9900002</v>
      </c>
      <c r="E25" s="57"/>
      <c r="F25" s="57"/>
    </row>
    <row r="26" spans="1:6" x14ac:dyDescent="0.25">
      <c r="A26" s="48" t="s">
        <v>60</v>
      </c>
      <c r="B26" s="45"/>
      <c r="C26" s="88">
        <f>C15+C25</f>
        <v>3824009803.6600003</v>
      </c>
      <c r="D26" s="88">
        <f>D15+D25</f>
        <v>4020369590.8400002</v>
      </c>
      <c r="E26" s="57"/>
      <c r="F26" s="57"/>
    </row>
    <row r="27" spans="1:6" x14ac:dyDescent="0.25">
      <c r="A27" s="41" t="s">
        <v>63</v>
      </c>
      <c r="B27" s="41"/>
      <c r="C27" s="88"/>
      <c r="D27" s="89"/>
    </row>
    <row r="28" spans="1:6" x14ac:dyDescent="0.25">
      <c r="A28" s="41" t="s">
        <v>64</v>
      </c>
      <c r="B28" s="45"/>
      <c r="C28" s="90"/>
      <c r="D28" s="91"/>
    </row>
    <row r="29" spans="1:6" x14ac:dyDescent="0.25">
      <c r="A29" s="44" t="s">
        <v>65</v>
      </c>
      <c r="B29" s="43">
        <v>17</v>
      </c>
      <c r="C29" s="90">
        <v>585654017.32000005</v>
      </c>
      <c r="D29" s="92">
        <v>780875018.83000004</v>
      </c>
    </row>
    <row r="30" spans="1:6" x14ac:dyDescent="0.25">
      <c r="A30" s="44" t="s">
        <v>66</v>
      </c>
      <c r="B30" s="43">
        <v>18</v>
      </c>
      <c r="C30" s="90">
        <v>109557885.65000001</v>
      </c>
      <c r="D30" s="92">
        <f>114286217.52</f>
        <v>114286217.52</v>
      </c>
    </row>
    <row r="31" spans="1:6" x14ac:dyDescent="0.25">
      <c r="A31" s="44" t="s">
        <v>68</v>
      </c>
      <c r="B31" s="43">
        <v>19</v>
      </c>
      <c r="C31" s="83">
        <f>2673515.2+79287.21+52402518.44-33116024.44</f>
        <v>22039296.409999993</v>
      </c>
      <c r="D31" s="84">
        <f>13758149.8+45375+35706366.32-33116024.44</f>
        <v>16393866.680000003</v>
      </c>
    </row>
    <row r="32" spans="1:6" x14ac:dyDescent="0.25">
      <c r="A32" s="49" t="s">
        <v>69</v>
      </c>
      <c r="B32" s="43">
        <v>20</v>
      </c>
      <c r="C32" s="83">
        <v>160405.79999999999</v>
      </c>
      <c r="D32" s="84">
        <v>431576.7</v>
      </c>
    </row>
    <row r="33" spans="1:6" x14ac:dyDescent="0.25">
      <c r="A33" s="44" t="s">
        <v>70</v>
      </c>
      <c r="B33" s="43"/>
      <c r="C33" s="83">
        <v>0</v>
      </c>
      <c r="D33" s="84">
        <v>0</v>
      </c>
    </row>
    <row r="34" spans="1:6" x14ac:dyDescent="0.25">
      <c r="A34" s="44" t="s">
        <v>71</v>
      </c>
      <c r="B34" s="43"/>
      <c r="C34" s="83">
        <v>33116024.440000001</v>
      </c>
      <c r="D34" s="84">
        <v>33116024.440000001</v>
      </c>
    </row>
    <row r="35" spans="1:6" x14ac:dyDescent="0.25">
      <c r="A35" s="49" t="s">
        <v>4</v>
      </c>
      <c r="B35" s="50">
        <v>20</v>
      </c>
      <c r="C35" s="83">
        <v>562591279.39999998</v>
      </c>
      <c r="D35" s="84">
        <v>446248263.31</v>
      </c>
    </row>
    <row r="36" spans="1:6" x14ac:dyDescent="0.25">
      <c r="A36" s="41" t="s">
        <v>72</v>
      </c>
      <c r="B36" s="45"/>
      <c r="C36" s="85">
        <f>SUM(C29:C35)</f>
        <v>1313118909.02</v>
      </c>
      <c r="D36" s="85">
        <f>SUM(D29:D35)</f>
        <v>1391350967.48</v>
      </c>
      <c r="E36" s="57"/>
      <c r="F36" s="57"/>
    </row>
    <row r="37" spans="1:6" x14ac:dyDescent="0.25">
      <c r="A37" s="44" t="s">
        <v>96</v>
      </c>
      <c r="B37" s="45"/>
      <c r="C37" s="83">
        <v>2440000000</v>
      </c>
      <c r="D37" s="83">
        <v>2440000000</v>
      </c>
    </row>
    <row r="38" spans="1:6" x14ac:dyDescent="0.25">
      <c r="A38" s="44" t="s">
        <v>65</v>
      </c>
      <c r="B38" s="45"/>
      <c r="C38" s="83">
        <v>0</v>
      </c>
      <c r="D38" s="84">
        <v>0</v>
      </c>
    </row>
    <row r="39" spans="1:6" x14ac:dyDescent="0.25">
      <c r="A39" s="44" t="s">
        <v>104</v>
      </c>
      <c r="B39" s="43">
        <v>21</v>
      </c>
      <c r="C39" s="83">
        <v>62343764</v>
      </c>
      <c r="D39" s="84">
        <v>62343764</v>
      </c>
    </row>
    <row r="40" spans="1:6" x14ac:dyDescent="0.25">
      <c r="A40" s="44" t="s">
        <v>105</v>
      </c>
      <c r="B40" s="43"/>
      <c r="C40" s="83">
        <v>0</v>
      </c>
      <c r="D40" s="84">
        <v>0</v>
      </c>
    </row>
    <row r="41" spans="1:6" x14ac:dyDescent="0.25">
      <c r="A41" s="41" t="s">
        <v>67</v>
      </c>
      <c r="B41" s="45"/>
      <c r="C41" s="85">
        <f>SUM(C37:C40)</f>
        <v>2502343764</v>
      </c>
      <c r="D41" s="85">
        <f>SUM(D37:D40)</f>
        <v>2502343764</v>
      </c>
      <c r="E41" s="57"/>
      <c r="F41" s="57"/>
    </row>
    <row r="42" spans="1:6" x14ac:dyDescent="0.25">
      <c r="A42" s="41" t="s">
        <v>61</v>
      </c>
      <c r="B42" s="45"/>
      <c r="C42" s="85"/>
      <c r="D42" s="86"/>
    </row>
    <row r="43" spans="1:6" x14ac:dyDescent="0.25">
      <c r="A43" s="44" t="s">
        <v>62</v>
      </c>
      <c r="B43" s="43"/>
      <c r="C43" s="83">
        <v>10000000</v>
      </c>
      <c r="D43" s="84">
        <v>10000000</v>
      </c>
    </row>
    <row r="44" spans="1:6" x14ac:dyDescent="0.25">
      <c r="A44" s="44" t="s">
        <v>99</v>
      </c>
      <c r="B44" s="43"/>
      <c r="C44" s="83">
        <v>0</v>
      </c>
      <c r="D44" s="84">
        <v>0</v>
      </c>
    </row>
    <row r="45" spans="1:6" x14ac:dyDescent="0.25">
      <c r="A45" s="44" t="s">
        <v>5</v>
      </c>
      <c r="B45" s="43"/>
      <c r="C45" s="83">
        <v>-1452869.36</v>
      </c>
      <c r="D45" s="84">
        <v>116674859.36</v>
      </c>
      <c r="E45" s="112">
        <f>C45-D45</f>
        <v>-118127728.72</v>
      </c>
    </row>
    <row r="46" spans="1:6" x14ac:dyDescent="0.25">
      <c r="A46" s="41" t="s">
        <v>74</v>
      </c>
      <c r="B46" s="45"/>
      <c r="C46" s="88">
        <f>C43+C45</f>
        <v>8547130.6400000006</v>
      </c>
      <c r="D46" s="88">
        <f>D43+D45</f>
        <v>126674859.36</v>
      </c>
      <c r="E46" s="57"/>
      <c r="F46" s="57"/>
    </row>
    <row r="47" spans="1:6" x14ac:dyDescent="0.25">
      <c r="A47" s="48" t="s">
        <v>73</v>
      </c>
      <c r="B47" s="45"/>
      <c r="C47" s="88">
        <f>C36+C41+C46</f>
        <v>3824009803.6599998</v>
      </c>
      <c r="D47" s="88">
        <f>D36+D41+D46</f>
        <v>4020369590.8400002</v>
      </c>
      <c r="E47" s="57"/>
      <c r="F47" s="57"/>
    </row>
    <row r="48" spans="1:6" x14ac:dyDescent="0.25">
      <c r="C48" s="58"/>
      <c r="D48" s="58"/>
    </row>
    <row r="49" spans="1:4" x14ac:dyDescent="0.25">
      <c r="C49" s="58"/>
      <c r="D49" s="58"/>
    </row>
    <row r="50" spans="1:4" x14ac:dyDescent="0.25">
      <c r="A50" s="31" t="s">
        <v>24</v>
      </c>
      <c r="B50" s="33"/>
      <c r="C50" s="32" t="s">
        <v>102</v>
      </c>
    </row>
    <row r="51" spans="1:4" x14ac:dyDescent="0.25">
      <c r="A51" s="33"/>
      <c r="B51" s="33"/>
      <c r="C51" s="34" t="s">
        <v>25</v>
      </c>
    </row>
    <row r="52" spans="1:4" x14ac:dyDescent="0.25">
      <c r="A52" s="33"/>
      <c r="B52" s="33"/>
      <c r="C52" s="34"/>
    </row>
    <row r="53" spans="1:4" x14ac:dyDescent="0.25">
      <c r="A53" s="31" t="s">
        <v>17</v>
      </c>
      <c r="B53" s="33"/>
      <c r="C53" s="32" t="s">
        <v>103</v>
      </c>
    </row>
    <row r="54" spans="1:4" x14ac:dyDescent="0.25">
      <c r="A54" s="33"/>
      <c r="B54" s="33"/>
      <c r="C54" s="34" t="s">
        <v>25</v>
      </c>
    </row>
    <row r="55" spans="1:4" x14ac:dyDescent="0.25">
      <c r="A55" s="33"/>
      <c r="B55" s="35" t="s">
        <v>26</v>
      </c>
      <c r="C55" s="33"/>
    </row>
  </sheetData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31"/>
  <sheetViews>
    <sheetView zoomScale="80" zoomScaleNormal="80" workbookViewId="0">
      <selection activeCell="D16" sqref="D16"/>
    </sheetView>
  </sheetViews>
  <sheetFormatPr defaultColWidth="9.33203125" defaultRowHeight="15" x14ac:dyDescent="0.25"/>
  <cols>
    <col min="1" max="1" width="56.33203125" style="17" customWidth="1"/>
    <col min="2" max="2" width="9.33203125" style="1"/>
    <col min="3" max="3" width="21.6640625" style="1" customWidth="1"/>
    <col min="4" max="4" width="24" style="1" customWidth="1"/>
    <col min="5" max="5" width="9.33203125" style="1"/>
    <col min="6" max="6" width="12.5" style="1" customWidth="1"/>
    <col min="7" max="7" width="11.83203125" style="1" customWidth="1"/>
    <col min="8" max="16384" width="9.33203125" style="1"/>
  </cols>
  <sheetData>
    <row r="1" spans="1:7" x14ac:dyDescent="0.25">
      <c r="A1" s="2" t="s">
        <v>101</v>
      </c>
      <c r="B1" s="3"/>
      <c r="C1" s="4"/>
      <c r="D1" s="4"/>
    </row>
    <row r="2" spans="1:7" x14ac:dyDescent="0.25">
      <c r="A2" s="2"/>
      <c r="B2" s="3"/>
      <c r="C2" s="4"/>
      <c r="D2" s="4"/>
    </row>
    <row r="3" spans="1:7" ht="13.9" customHeight="1" x14ac:dyDescent="0.25">
      <c r="A3" s="18" t="s">
        <v>110</v>
      </c>
      <c r="B3" s="18"/>
      <c r="C3" s="18"/>
      <c r="D3" s="18"/>
    </row>
    <row r="4" spans="1:7" ht="13.9" customHeight="1" x14ac:dyDescent="0.25">
      <c r="A4" s="21" t="s">
        <v>98</v>
      </c>
      <c r="B4" s="18"/>
      <c r="C4" s="18"/>
      <c r="D4" s="18"/>
    </row>
    <row r="5" spans="1:7" ht="13.9" customHeight="1" x14ac:dyDescent="0.25">
      <c r="A5" s="21"/>
      <c r="B5" s="18"/>
      <c r="C5" s="18"/>
      <c r="D5" s="18"/>
    </row>
    <row r="6" spans="1:7" ht="15.75" thickBot="1" x14ac:dyDescent="0.3">
      <c r="A6" s="5" t="s">
        <v>28</v>
      </c>
      <c r="B6" s="6" t="s">
        <v>29</v>
      </c>
      <c r="C6" s="59" t="s">
        <v>112</v>
      </c>
      <c r="D6" s="60" t="s">
        <v>111</v>
      </c>
    </row>
    <row r="7" spans="1:7" x14ac:dyDescent="0.25">
      <c r="A7" s="8" t="s">
        <v>30</v>
      </c>
      <c r="B7" s="9">
        <v>23</v>
      </c>
      <c r="C7" s="61">
        <v>277590793.63999999</v>
      </c>
      <c r="D7" s="61">
        <v>125200000</v>
      </c>
    </row>
    <row r="8" spans="1:7" ht="15.75" thickBot="1" x14ac:dyDescent="0.3">
      <c r="A8" s="8" t="s">
        <v>31</v>
      </c>
      <c r="B8" s="9">
        <v>24</v>
      </c>
      <c r="C8" s="62">
        <v>0</v>
      </c>
      <c r="D8" s="62">
        <v>0</v>
      </c>
    </row>
    <row r="9" spans="1:7" x14ac:dyDescent="0.25">
      <c r="A9" s="10" t="s">
        <v>7</v>
      </c>
      <c r="B9" s="11"/>
      <c r="C9" s="63">
        <f>C7-C8</f>
        <v>277590793.63999999</v>
      </c>
      <c r="D9" s="63">
        <f>D7-D8</f>
        <v>125200000</v>
      </c>
      <c r="F9" s="30"/>
      <c r="G9" s="30"/>
    </row>
    <row r="10" spans="1:7" x14ac:dyDescent="0.25">
      <c r="A10" s="8" t="s">
        <v>32</v>
      </c>
      <c r="B10" s="9"/>
      <c r="C10" s="64">
        <v>204689149.63999999</v>
      </c>
      <c r="D10" s="64">
        <f>7760625.41+192267686.21</f>
        <v>200028311.62</v>
      </c>
    </row>
    <row r="11" spans="1:7" x14ac:dyDescent="0.25">
      <c r="A11" s="8" t="s">
        <v>33</v>
      </c>
      <c r="B11" s="9">
        <v>25</v>
      </c>
      <c r="C11" s="65">
        <v>12595959.359999999</v>
      </c>
      <c r="D11" s="65">
        <f>213226495.69-192267686.21</f>
        <v>20958809.479999989</v>
      </c>
    </row>
    <row r="12" spans="1:7" x14ac:dyDescent="0.25">
      <c r="A12" s="8" t="s">
        <v>34</v>
      </c>
      <c r="B12" s="9">
        <v>26</v>
      </c>
      <c r="C12" s="65">
        <v>5388810.4299999997</v>
      </c>
      <c r="D12" s="65">
        <v>3046595.57</v>
      </c>
    </row>
    <row r="13" spans="1:7" ht="15.75" thickBot="1" x14ac:dyDescent="0.3">
      <c r="A13" s="8" t="s">
        <v>35</v>
      </c>
      <c r="B13" s="9">
        <v>27</v>
      </c>
      <c r="C13" s="66">
        <v>0</v>
      </c>
      <c r="D13" s="66">
        <v>3083448</v>
      </c>
    </row>
    <row r="14" spans="1:7" x14ac:dyDescent="0.25">
      <c r="A14" s="10" t="s">
        <v>36</v>
      </c>
      <c r="B14" s="11"/>
      <c r="C14" s="67">
        <f>C9-C10-C11-C12+C13</f>
        <v>54916874.210000001</v>
      </c>
      <c r="D14" s="67">
        <f>D9-D10-D11-D12+D13</f>
        <v>-95750268.669999987</v>
      </c>
      <c r="F14" s="30"/>
      <c r="G14" s="30"/>
    </row>
    <row r="15" spans="1:7" x14ac:dyDescent="0.25">
      <c r="A15" s="8" t="s">
        <v>37</v>
      </c>
      <c r="B15" s="11"/>
      <c r="C15" s="65">
        <v>2454123.36</v>
      </c>
      <c r="D15" s="65">
        <v>1196989.6499999999</v>
      </c>
    </row>
    <row r="16" spans="1:7" ht="15.75" thickBot="1" x14ac:dyDescent="0.3">
      <c r="A16" s="8" t="s">
        <v>38</v>
      </c>
      <c r="B16" s="9">
        <v>28</v>
      </c>
      <c r="C16" s="66">
        <v>175505924.59999999</v>
      </c>
      <c r="D16" s="66">
        <v>42406339.789999999</v>
      </c>
    </row>
    <row r="17" spans="1:7" x14ac:dyDescent="0.25">
      <c r="A17" s="10" t="s">
        <v>39</v>
      </c>
      <c r="B17" s="11"/>
      <c r="C17" s="68">
        <f>C14+C15-C16</f>
        <v>-118134927.03</v>
      </c>
      <c r="D17" s="68">
        <f>D14+D15-D16</f>
        <v>-136959618.80999997</v>
      </c>
      <c r="F17" s="30"/>
      <c r="G17" s="30"/>
    </row>
    <row r="18" spans="1:7" x14ac:dyDescent="0.25">
      <c r="A18" s="13" t="s">
        <v>40</v>
      </c>
      <c r="B18" s="9">
        <v>29</v>
      </c>
      <c r="C18" s="69">
        <v>0</v>
      </c>
      <c r="D18" s="69">
        <v>0</v>
      </c>
    </row>
    <row r="19" spans="1:7" x14ac:dyDescent="0.25">
      <c r="A19" s="14" t="s">
        <v>41</v>
      </c>
      <c r="B19" s="9"/>
      <c r="C19" s="68">
        <f>C17</f>
        <v>-118134927.03</v>
      </c>
      <c r="D19" s="68">
        <f>D17</f>
        <v>-136959618.80999997</v>
      </c>
    </row>
    <row r="20" spans="1:7" x14ac:dyDescent="0.25">
      <c r="A20" s="13" t="s">
        <v>42</v>
      </c>
      <c r="B20" s="11"/>
      <c r="C20" s="70">
        <v>0</v>
      </c>
      <c r="D20" s="70">
        <v>0</v>
      </c>
    </row>
    <row r="21" spans="1:7" x14ac:dyDescent="0.25">
      <c r="A21" s="14" t="s">
        <v>43</v>
      </c>
      <c r="B21" s="9"/>
      <c r="C21" s="68">
        <f>C22</f>
        <v>-118134927.03</v>
      </c>
      <c r="D21" s="68">
        <f>D22</f>
        <v>-136959618.80999997</v>
      </c>
    </row>
    <row r="22" spans="1:7" x14ac:dyDescent="0.25">
      <c r="A22" s="13" t="s">
        <v>44</v>
      </c>
      <c r="B22" s="9">
        <v>30</v>
      </c>
      <c r="C22" s="71">
        <f>C19</f>
        <v>-118134927.03</v>
      </c>
      <c r="D22" s="64">
        <f>D19</f>
        <v>-136959618.80999997</v>
      </c>
    </row>
    <row r="23" spans="1:7" x14ac:dyDescent="0.25">
      <c r="A23" s="15" t="s">
        <v>45</v>
      </c>
      <c r="B23" s="16"/>
      <c r="C23" s="71">
        <v>0</v>
      </c>
      <c r="D23" s="71">
        <v>0</v>
      </c>
    </row>
    <row r="24" spans="1:7" x14ac:dyDescent="0.25">
      <c r="C24" s="7"/>
    </row>
    <row r="25" spans="1:7" x14ac:dyDescent="0.25">
      <c r="C25" s="7"/>
    </row>
    <row r="26" spans="1:7" x14ac:dyDescent="0.25">
      <c r="A26" s="31" t="s">
        <v>24</v>
      </c>
      <c r="B26" s="33"/>
      <c r="C26" s="32" t="s">
        <v>102</v>
      </c>
      <c r="D26" s="32"/>
    </row>
    <row r="27" spans="1:7" x14ac:dyDescent="0.25">
      <c r="A27" s="33"/>
      <c r="B27" s="33"/>
      <c r="C27" s="34" t="s">
        <v>25</v>
      </c>
      <c r="D27" s="34"/>
    </row>
    <row r="28" spans="1:7" x14ac:dyDescent="0.25">
      <c r="A28" s="33"/>
      <c r="B28" s="33"/>
      <c r="C28" s="34"/>
      <c r="D28" s="34"/>
    </row>
    <row r="29" spans="1:7" x14ac:dyDescent="0.25">
      <c r="A29" s="31" t="s">
        <v>17</v>
      </c>
      <c r="B29" s="33"/>
      <c r="C29" s="32" t="s">
        <v>103</v>
      </c>
      <c r="D29" s="32"/>
    </row>
    <row r="30" spans="1:7" x14ac:dyDescent="0.25">
      <c r="A30" s="33"/>
      <c r="B30" s="33"/>
      <c r="C30" s="34" t="s">
        <v>25</v>
      </c>
      <c r="D30" s="34"/>
    </row>
    <row r="31" spans="1:7" x14ac:dyDescent="0.25">
      <c r="A31" s="33"/>
      <c r="B31" s="35" t="s">
        <v>26</v>
      </c>
      <c r="C31" s="33"/>
      <c r="D31" s="33"/>
    </row>
  </sheetData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F49"/>
  <sheetViews>
    <sheetView zoomScale="80" zoomScaleNormal="80" workbookViewId="0">
      <selection activeCell="B42" sqref="B42"/>
    </sheetView>
  </sheetViews>
  <sheetFormatPr defaultColWidth="9.33203125" defaultRowHeight="15" x14ac:dyDescent="0.25"/>
  <cols>
    <col min="1" max="1" width="84.33203125" style="20" customWidth="1"/>
    <col min="2" max="2" width="28.5" style="20" customWidth="1"/>
    <col min="3" max="3" width="23.5" style="1" customWidth="1"/>
    <col min="4" max="4" width="9.33203125" style="1"/>
    <col min="5" max="5" width="15.83203125" style="1" customWidth="1"/>
    <col min="6" max="6" width="13.33203125" style="1" customWidth="1"/>
    <col min="7" max="16384" width="9.33203125" style="1"/>
  </cols>
  <sheetData>
    <row r="1" spans="1:3" x14ac:dyDescent="0.25">
      <c r="A1" s="2" t="s">
        <v>101</v>
      </c>
    </row>
    <row r="2" spans="1:3" x14ac:dyDescent="0.25">
      <c r="A2" s="1"/>
    </row>
    <row r="3" spans="1:3" x14ac:dyDescent="0.25">
      <c r="A3" s="18" t="s">
        <v>116</v>
      </c>
      <c r="B3" s="1"/>
    </row>
    <row r="4" spans="1:3" x14ac:dyDescent="0.25">
      <c r="A4" s="21" t="s">
        <v>98</v>
      </c>
      <c r="B4" s="36"/>
      <c r="C4" s="37"/>
    </row>
    <row r="5" spans="1:3" x14ac:dyDescent="0.25">
      <c r="A5" s="21"/>
      <c r="B5" s="36"/>
      <c r="C5" s="37"/>
    </row>
    <row r="6" spans="1:3" ht="15.75" thickBot="1" x14ac:dyDescent="0.3">
      <c r="A6" s="5"/>
      <c r="B6" s="59" t="s">
        <v>112</v>
      </c>
      <c r="C6" s="60" t="s">
        <v>111</v>
      </c>
    </row>
    <row r="7" spans="1:3" ht="15" customHeight="1" thickBot="1" x14ac:dyDescent="0.3">
      <c r="A7" s="117" t="s">
        <v>75</v>
      </c>
      <c r="B7" s="117"/>
      <c r="C7" s="117"/>
    </row>
    <row r="8" spans="1:3" ht="15" customHeight="1" thickBot="1" x14ac:dyDescent="0.3">
      <c r="A8" s="22" t="s">
        <v>76</v>
      </c>
      <c r="B8" s="94">
        <f>SUM(B9:B12)</f>
        <v>429468343.37</v>
      </c>
      <c r="C8" s="94">
        <f>SUM(C9:C12)</f>
        <v>366860889.19999999</v>
      </c>
    </row>
    <row r="9" spans="1:3" ht="15" customHeight="1" x14ac:dyDescent="0.25">
      <c r="A9" s="23" t="s">
        <v>106</v>
      </c>
      <c r="B9" s="95">
        <v>426000000</v>
      </c>
      <c r="C9" s="96">
        <f>362760000</f>
        <v>362760000</v>
      </c>
    </row>
    <row r="10" spans="1:3" ht="15" customHeight="1" x14ac:dyDescent="0.25">
      <c r="A10" s="23" t="s">
        <v>18</v>
      </c>
      <c r="B10" s="95">
        <v>0</v>
      </c>
      <c r="C10" s="96">
        <v>0</v>
      </c>
    </row>
    <row r="11" spans="1:3" ht="15" customHeight="1" x14ac:dyDescent="0.25">
      <c r="A11" s="23" t="s">
        <v>77</v>
      </c>
      <c r="B11" s="95">
        <v>2086004.82</v>
      </c>
      <c r="C11" s="96">
        <v>1017441.2</v>
      </c>
    </row>
    <row r="12" spans="1:3" ht="15" customHeight="1" thickBot="1" x14ac:dyDescent="0.3">
      <c r="A12" s="23" t="s">
        <v>9</v>
      </c>
      <c r="B12" s="95">
        <f>1244704.97+137633.58</f>
        <v>1382338.55</v>
      </c>
      <c r="C12" s="96">
        <v>3083448</v>
      </c>
    </row>
    <row r="13" spans="1:3" ht="15" customHeight="1" thickBot="1" x14ac:dyDescent="0.3">
      <c r="A13" s="24" t="s">
        <v>78</v>
      </c>
      <c r="B13" s="97">
        <f>SUM(B14:B19)</f>
        <v>228271298.87</v>
      </c>
      <c r="C13" s="97">
        <f>SUM(C14:C19)</f>
        <v>86464503.239999995</v>
      </c>
    </row>
    <row r="14" spans="1:3" ht="15" customHeight="1" x14ac:dyDescent="0.25">
      <c r="A14" s="23" t="s">
        <v>10</v>
      </c>
      <c r="B14" s="95">
        <v>16814788.949999999</v>
      </c>
      <c r="C14" s="96">
        <v>13011155.65</v>
      </c>
    </row>
    <row r="15" spans="1:3" ht="15" customHeight="1" x14ac:dyDescent="0.25">
      <c r="A15" s="23" t="s">
        <v>19</v>
      </c>
      <c r="B15" s="95">
        <v>0</v>
      </c>
      <c r="C15" s="96">
        <v>0</v>
      </c>
    </row>
    <row r="16" spans="1:3" ht="15" customHeight="1" x14ac:dyDescent="0.25">
      <c r="A16" s="23" t="s">
        <v>20</v>
      </c>
      <c r="B16" s="95">
        <v>1193509.8700000001</v>
      </c>
      <c r="C16" s="96">
        <v>1297178.75</v>
      </c>
    </row>
    <row r="17" spans="1:6" ht="15" customHeight="1" x14ac:dyDescent="0.25">
      <c r="A17" s="23" t="s">
        <v>21</v>
      </c>
      <c r="B17" s="95">
        <v>180234256.47</v>
      </c>
      <c r="C17" s="96">
        <v>47227428.960000001</v>
      </c>
    </row>
    <row r="18" spans="1:6" ht="15" customHeight="1" x14ac:dyDescent="0.25">
      <c r="A18" s="23" t="s">
        <v>22</v>
      </c>
      <c r="B18" s="95">
        <f>135583+24402437</f>
        <v>24538020</v>
      </c>
      <c r="C18" s="96">
        <f>138090+24790649.88</f>
        <v>24928739.879999999</v>
      </c>
    </row>
    <row r="19" spans="1:6" ht="15" customHeight="1" x14ac:dyDescent="0.25">
      <c r="A19" s="23" t="s">
        <v>11</v>
      </c>
      <c r="B19" s="95">
        <v>5490723.5800000001</v>
      </c>
      <c r="C19" s="96">
        <v>0</v>
      </c>
    </row>
    <row r="20" spans="1:6" ht="15" customHeight="1" x14ac:dyDescent="0.25">
      <c r="A20" s="25" t="s">
        <v>79</v>
      </c>
      <c r="B20" s="98">
        <f>B8-B13</f>
        <v>201197044.5</v>
      </c>
      <c r="C20" s="98">
        <f>C8-C13</f>
        <v>280396385.95999998</v>
      </c>
      <c r="E20" s="30"/>
      <c r="F20" s="30"/>
    </row>
    <row r="21" spans="1:6" ht="15" customHeight="1" thickBot="1" x14ac:dyDescent="0.3">
      <c r="A21" s="26" t="s">
        <v>80</v>
      </c>
      <c r="B21" s="99"/>
      <c r="C21" s="99"/>
    </row>
    <row r="22" spans="1:6" ht="15" customHeight="1" thickBot="1" x14ac:dyDescent="0.3">
      <c r="A22" s="24" t="s">
        <v>76</v>
      </c>
      <c r="B22" s="97">
        <f>SUM(B23:B24)</f>
        <v>0</v>
      </c>
      <c r="C22" s="100">
        <f>SUM(C23:C24)</f>
        <v>0</v>
      </c>
    </row>
    <row r="23" spans="1:6" ht="15" customHeight="1" x14ac:dyDescent="0.25">
      <c r="A23" s="27" t="s">
        <v>81</v>
      </c>
      <c r="B23" s="95">
        <v>0</v>
      </c>
      <c r="C23" s="96">
        <v>0</v>
      </c>
    </row>
    <row r="24" spans="1:6" ht="15" customHeight="1" thickBot="1" x14ac:dyDescent="0.3">
      <c r="A24" s="23" t="s">
        <v>9</v>
      </c>
      <c r="B24" s="95">
        <v>0</v>
      </c>
      <c r="C24" s="96">
        <v>0</v>
      </c>
    </row>
    <row r="25" spans="1:6" ht="15" customHeight="1" thickBot="1" x14ac:dyDescent="0.3">
      <c r="A25" s="24" t="s">
        <v>78</v>
      </c>
      <c r="B25" s="97">
        <f>SUM(B26:B28)</f>
        <v>13669521</v>
      </c>
      <c r="C25" s="100">
        <f>SUM(C26:C28)</f>
        <v>13683851.68</v>
      </c>
    </row>
    <row r="26" spans="1:6" ht="15" customHeight="1" x14ac:dyDescent="0.25">
      <c r="A26" s="23" t="s">
        <v>12</v>
      </c>
      <c r="B26" s="95">
        <v>13669521</v>
      </c>
      <c r="C26" s="96">
        <v>13683851.68</v>
      </c>
    </row>
    <row r="27" spans="1:6" ht="15" customHeight="1" x14ac:dyDescent="0.25">
      <c r="A27" s="23" t="s">
        <v>82</v>
      </c>
      <c r="B27" s="95">
        <v>0</v>
      </c>
      <c r="C27" s="96">
        <v>0</v>
      </c>
    </row>
    <row r="28" spans="1:6" ht="15" customHeight="1" thickBot="1" x14ac:dyDescent="0.3">
      <c r="A28" s="20" t="s">
        <v>11</v>
      </c>
      <c r="B28" s="101">
        <v>0</v>
      </c>
      <c r="C28" s="102">
        <v>0</v>
      </c>
    </row>
    <row r="29" spans="1:6" ht="15" customHeight="1" thickBot="1" x14ac:dyDescent="0.3">
      <c r="A29" s="28" t="s">
        <v>83</v>
      </c>
      <c r="B29" s="97">
        <f>B22-B25</f>
        <v>-13669521</v>
      </c>
      <c r="C29" s="100">
        <f>C22-C25</f>
        <v>-13683851.68</v>
      </c>
      <c r="E29" s="30"/>
      <c r="F29" s="30"/>
    </row>
    <row r="30" spans="1:6" ht="15" customHeight="1" thickBot="1" x14ac:dyDescent="0.3">
      <c r="A30" s="29" t="s">
        <v>84</v>
      </c>
      <c r="B30" s="103"/>
      <c r="C30" s="103"/>
    </row>
    <row r="31" spans="1:6" ht="15" customHeight="1" thickBot="1" x14ac:dyDescent="0.3">
      <c r="A31" s="22" t="s">
        <v>76</v>
      </c>
      <c r="B31" s="97">
        <f>SUM(B32:B33)</f>
        <v>0</v>
      </c>
      <c r="C31" s="97">
        <f>SUM(C32:C33)</f>
        <v>0</v>
      </c>
    </row>
    <row r="32" spans="1:6" ht="15" customHeight="1" x14ac:dyDescent="0.25">
      <c r="A32" s="20" t="s">
        <v>14</v>
      </c>
      <c r="B32" s="104">
        <v>0</v>
      </c>
      <c r="C32" s="105">
        <v>0</v>
      </c>
    </row>
    <row r="33" spans="1:6" ht="15" customHeight="1" thickBot="1" x14ac:dyDescent="0.3">
      <c r="A33" s="20" t="s">
        <v>9</v>
      </c>
      <c r="B33" s="104">
        <v>0</v>
      </c>
      <c r="C33" s="105">
        <v>0</v>
      </c>
    </row>
    <row r="34" spans="1:6" ht="15" customHeight="1" thickBot="1" x14ac:dyDescent="0.3">
      <c r="A34" s="22" t="s">
        <v>78</v>
      </c>
      <c r="B34" s="97">
        <f>SUM(B35:B36)</f>
        <v>195221001.50999999</v>
      </c>
      <c r="C34" s="97">
        <f>SUM(C35:C36)</f>
        <v>195221001.50999999</v>
      </c>
    </row>
    <row r="35" spans="1:6" ht="15" customHeight="1" x14ac:dyDescent="0.25">
      <c r="A35" s="20" t="s">
        <v>13</v>
      </c>
      <c r="B35" s="104">
        <v>195221001.50999999</v>
      </c>
      <c r="C35" s="105">
        <v>195221001.50999999</v>
      </c>
    </row>
    <row r="36" spans="1:6" ht="15" customHeight="1" thickBot="1" x14ac:dyDescent="0.3">
      <c r="A36" s="20" t="s">
        <v>23</v>
      </c>
      <c r="B36" s="101">
        <v>0</v>
      </c>
      <c r="C36" s="102">
        <v>0</v>
      </c>
    </row>
    <row r="37" spans="1:6" ht="15" customHeight="1" thickBot="1" x14ac:dyDescent="0.3">
      <c r="A37" s="28" t="s">
        <v>85</v>
      </c>
      <c r="B37" s="106">
        <f>B31-B34</f>
        <v>-195221001.50999999</v>
      </c>
      <c r="C37" s="106">
        <f>C31-C34</f>
        <v>-195221001.50999999</v>
      </c>
      <c r="E37" s="30"/>
      <c r="F37" s="30"/>
    </row>
    <row r="38" spans="1:6" ht="15" customHeight="1" thickBot="1" x14ac:dyDescent="0.3">
      <c r="A38" s="28" t="s">
        <v>86</v>
      </c>
      <c r="B38" s="107">
        <v>0</v>
      </c>
      <c r="C38" s="108">
        <v>0</v>
      </c>
      <c r="E38" s="30"/>
    </row>
    <row r="39" spans="1:6" ht="15" customHeight="1" thickBot="1" x14ac:dyDescent="0.3">
      <c r="A39" s="28" t="s">
        <v>87</v>
      </c>
      <c r="B39" s="106">
        <f>B20+B29+B37+B38</f>
        <v>-7693478.0099999905</v>
      </c>
      <c r="C39" s="106">
        <f>C20+C29+C37+C38</f>
        <v>71491532.769999981</v>
      </c>
      <c r="E39" s="30"/>
      <c r="F39" s="30"/>
    </row>
    <row r="40" spans="1:6" ht="15" customHeight="1" thickBot="1" x14ac:dyDescent="0.3">
      <c r="A40" s="28" t="s">
        <v>88</v>
      </c>
      <c r="B40" s="106">
        <v>37278511.090000004</v>
      </c>
      <c r="C40" s="108">
        <v>10670939.189999999</v>
      </c>
      <c r="E40" s="30"/>
      <c r="F40" s="30"/>
    </row>
    <row r="41" spans="1:6" ht="15" customHeight="1" thickBot="1" x14ac:dyDescent="0.3">
      <c r="A41" s="28" t="s">
        <v>89</v>
      </c>
      <c r="B41" s="106">
        <f>B40+B39</f>
        <v>29585033.080000013</v>
      </c>
      <c r="C41" s="106">
        <f>C40+C39</f>
        <v>82162471.959999979</v>
      </c>
    </row>
    <row r="42" spans="1:6" ht="15" customHeight="1" x14ac:dyDescent="0.25">
      <c r="B42" s="93"/>
      <c r="C42" s="7"/>
    </row>
    <row r="43" spans="1:6" ht="15" customHeight="1" x14ac:dyDescent="0.25"/>
    <row r="44" spans="1:6" x14ac:dyDescent="0.25">
      <c r="A44" s="73" t="s">
        <v>24</v>
      </c>
      <c r="B44" s="74" t="s">
        <v>102</v>
      </c>
      <c r="C44" s="74"/>
    </row>
    <row r="45" spans="1:6" x14ac:dyDescent="0.25">
      <c r="A45" s="17"/>
      <c r="B45" s="75" t="s">
        <v>25</v>
      </c>
      <c r="C45" s="75"/>
    </row>
    <row r="46" spans="1:6" x14ac:dyDescent="0.25">
      <c r="A46" s="17"/>
      <c r="B46" s="75"/>
      <c r="C46" s="75"/>
    </row>
    <row r="47" spans="1:6" x14ac:dyDescent="0.25">
      <c r="A47" s="73" t="s">
        <v>17</v>
      </c>
      <c r="B47" s="74" t="s">
        <v>103</v>
      </c>
      <c r="C47" s="74"/>
    </row>
    <row r="48" spans="1:6" x14ac:dyDescent="0.25">
      <c r="A48" s="17"/>
      <c r="B48" s="75" t="s">
        <v>25</v>
      </c>
      <c r="D48" s="75"/>
    </row>
    <row r="49" spans="1:4" x14ac:dyDescent="0.25">
      <c r="A49" s="76" t="s">
        <v>26</v>
      </c>
      <c r="C49" s="17"/>
      <c r="D49" s="17"/>
    </row>
  </sheetData>
  <mergeCells count="1">
    <mergeCell ref="A7:C7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E35"/>
  <sheetViews>
    <sheetView zoomScale="80" zoomScaleNormal="80" workbookViewId="0">
      <selection activeCell="E43" sqref="E43"/>
    </sheetView>
  </sheetViews>
  <sheetFormatPr defaultColWidth="24.33203125" defaultRowHeight="15" x14ac:dyDescent="0.25"/>
  <cols>
    <col min="1" max="1" width="50.5" style="1" customWidth="1"/>
    <col min="2" max="3" width="23.6640625" style="1" customWidth="1"/>
    <col min="4" max="4" width="25.83203125" style="1" customWidth="1"/>
    <col min="5" max="16384" width="24.33203125" style="1"/>
  </cols>
  <sheetData>
    <row r="1" spans="1:5" x14ac:dyDescent="0.25">
      <c r="A1" s="2" t="s">
        <v>101</v>
      </c>
    </row>
    <row r="3" spans="1:5" x14ac:dyDescent="0.25">
      <c r="A3" s="22" t="s">
        <v>115</v>
      </c>
    </row>
    <row r="4" spans="1:5" x14ac:dyDescent="0.25">
      <c r="A4" s="21" t="s">
        <v>98</v>
      </c>
    </row>
    <row r="5" spans="1:5" x14ac:dyDescent="0.25">
      <c r="D5" s="30"/>
    </row>
    <row r="6" spans="1:5" ht="43.5" thickBot="1" x14ac:dyDescent="0.3">
      <c r="A6" s="52" t="s">
        <v>90</v>
      </c>
      <c r="B6" s="72" t="s">
        <v>62</v>
      </c>
      <c r="C6" s="72" t="s">
        <v>100</v>
      </c>
      <c r="D6" s="72" t="s">
        <v>27</v>
      </c>
      <c r="E6" s="72" t="s">
        <v>8</v>
      </c>
    </row>
    <row r="7" spans="1:5" x14ac:dyDescent="0.25">
      <c r="A7" s="53" t="s">
        <v>113</v>
      </c>
      <c r="B7" s="77">
        <f>ф1!D43</f>
        <v>10000000</v>
      </c>
      <c r="C7" s="77">
        <f>ф1!D44</f>
        <v>0</v>
      </c>
      <c r="D7" s="78">
        <f>ф1!D45</f>
        <v>116674859.36</v>
      </c>
      <c r="E7" s="77">
        <f>D7+B7</f>
        <v>126674859.36</v>
      </c>
    </row>
    <row r="8" spans="1:5" ht="15.75" thickBot="1" x14ac:dyDescent="0.3">
      <c r="A8" s="54" t="s">
        <v>91</v>
      </c>
      <c r="B8" s="79"/>
      <c r="C8" s="79"/>
      <c r="D8" s="79"/>
      <c r="E8" s="79"/>
    </row>
    <row r="9" spans="1:5" ht="15.75" thickBot="1" x14ac:dyDescent="0.3">
      <c r="A9" s="53" t="s">
        <v>92</v>
      </c>
      <c r="B9" s="80">
        <f>B7+B8</f>
        <v>10000000</v>
      </c>
      <c r="C9" s="80">
        <f t="shared" ref="C9" si="0">C7+C8</f>
        <v>0</v>
      </c>
      <c r="D9" s="80">
        <f>D7+D8</f>
        <v>116674859.36</v>
      </c>
      <c r="E9" s="80">
        <f>E7+E8</f>
        <v>126674859.36</v>
      </c>
    </row>
    <row r="10" spans="1:5" x14ac:dyDescent="0.25">
      <c r="A10" s="53" t="s">
        <v>93</v>
      </c>
      <c r="B10" s="77">
        <v>0</v>
      </c>
      <c r="C10" s="77">
        <f>C11</f>
        <v>0</v>
      </c>
      <c r="D10" s="77">
        <f>D11</f>
        <v>-118127728.72</v>
      </c>
      <c r="E10" s="77">
        <f>E11</f>
        <v>-118127728.72</v>
      </c>
    </row>
    <row r="11" spans="1:5" x14ac:dyDescent="0.25">
      <c r="A11" s="54" t="s">
        <v>94</v>
      </c>
      <c r="B11" s="81"/>
      <c r="C11" s="81"/>
      <c r="D11" s="81">
        <f>ф1!E45</f>
        <v>-118127728.72</v>
      </c>
      <c r="E11" s="81">
        <f>D11</f>
        <v>-118127728.72</v>
      </c>
    </row>
    <row r="12" spans="1:5" ht="15.75" thickBot="1" x14ac:dyDescent="0.3">
      <c r="A12" s="54" t="s">
        <v>95</v>
      </c>
      <c r="B12" s="80"/>
      <c r="C12" s="80"/>
      <c r="D12" s="82" t="s">
        <v>6</v>
      </c>
      <c r="E12" s="80" t="s">
        <v>6</v>
      </c>
    </row>
    <row r="13" spans="1:5" x14ac:dyDescent="0.25">
      <c r="A13" s="53" t="s">
        <v>114</v>
      </c>
      <c r="B13" s="77">
        <f>B10+B9</f>
        <v>10000000</v>
      </c>
      <c r="C13" s="77">
        <f>C10+C9</f>
        <v>0</v>
      </c>
      <c r="D13" s="77">
        <f>D10+D9</f>
        <v>-1452869.3599999994</v>
      </c>
      <c r="E13" s="77">
        <f>E10+E9</f>
        <v>8547130.6400000006</v>
      </c>
    </row>
    <row r="14" spans="1:5" s="109" customFormat="1" x14ac:dyDescent="0.25">
      <c r="D14" s="110">
        <f>D13-ф1!C45</f>
        <v>0</v>
      </c>
      <c r="E14" s="111">
        <f>E13-ф1!C46</f>
        <v>0</v>
      </c>
    </row>
    <row r="15" spans="1:5" x14ac:dyDescent="0.25">
      <c r="D15" s="7"/>
      <c r="E15" s="7"/>
    </row>
    <row r="17" spans="1:5" x14ac:dyDescent="0.25">
      <c r="A17" s="73" t="s">
        <v>24</v>
      </c>
      <c r="B17" s="17"/>
      <c r="C17" s="17"/>
      <c r="D17" s="74" t="s">
        <v>102</v>
      </c>
      <c r="E17" s="74"/>
    </row>
    <row r="18" spans="1:5" x14ac:dyDescent="0.25">
      <c r="A18" s="17"/>
      <c r="B18" s="17"/>
      <c r="C18" s="17"/>
      <c r="D18" s="75" t="s">
        <v>25</v>
      </c>
      <c r="E18" s="75"/>
    </row>
    <row r="19" spans="1:5" x14ac:dyDescent="0.25">
      <c r="A19" s="17"/>
      <c r="B19" s="17"/>
      <c r="C19" s="17"/>
      <c r="D19" s="75"/>
      <c r="E19" s="75"/>
    </row>
    <row r="20" spans="1:5" x14ac:dyDescent="0.25">
      <c r="A20" s="73" t="s">
        <v>17</v>
      </c>
      <c r="B20" s="17"/>
      <c r="C20" s="17"/>
      <c r="D20" s="74" t="s">
        <v>103</v>
      </c>
      <c r="E20" s="74"/>
    </row>
    <row r="21" spans="1:5" x14ac:dyDescent="0.25">
      <c r="A21" s="17"/>
      <c r="B21" s="17"/>
      <c r="C21" s="17"/>
      <c r="D21" s="75" t="s">
        <v>25</v>
      </c>
      <c r="E21" s="75"/>
    </row>
    <row r="22" spans="1:5" x14ac:dyDescent="0.25">
      <c r="A22" s="17"/>
      <c r="B22" s="76" t="s">
        <v>26</v>
      </c>
      <c r="C22" s="76"/>
      <c r="D22" s="17"/>
      <c r="E22" s="17"/>
    </row>
    <row r="34" spans="4:4" x14ac:dyDescent="0.25">
      <c r="D34" s="12"/>
    </row>
    <row r="35" spans="4:4" x14ac:dyDescent="0.25">
      <c r="D35" s="19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Олег Савеленко</cp:lastModifiedBy>
  <cp:lastPrinted>2022-11-13T16:37:53Z</cp:lastPrinted>
  <dcterms:created xsi:type="dcterms:W3CDTF">2020-05-21T16:09:29Z</dcterms:created>
  <dcterms:modified xsi:type="dcterms:W3CDTF">2023-05-12T14:09:08Z</dcterms:modified>
</cp:coreProperties>
</file>