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2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<sst xmlns="http://schemas.openxmlformats.org/spreadsheetml/2006/main" count="330" uniqueCount="144">
  <si>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</si>
  <si>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</si>
  <si>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</si>
  <si>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</si>
  <si>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</si>
  <si>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</si>
  <si>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</si>
  <si>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</si>
  <si>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</si>
  <si>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</si>
  <si>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</si>
  <si>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Шабанбаев М. Э.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</si>
  <si>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</si>
  <si>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</si>
  <si>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</si>
  <si>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</si>
  <si>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</si>
  <si>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</si>
  <si>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</si>
  <si>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</si>
  <si>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</si>
  <si>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</si>
  <si>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</si>
  <si>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</si>
  <si>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</si>
  <si>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</si>
  <si>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</si>
  <si>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</si>
  <si>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</si>
  <si>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</si>
  <si>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</si>
  <si>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</si>
  <si>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</si>
  <si>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</si>
  <si>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</si>
  <si>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</si>
  <si>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</si>
  <si>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</si>
  <si>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</si>
  <si>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</si>
  <si>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</si>
  <si>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</si>
  <si>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</si>
  <si>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</si>
  <si>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</si>
  <si>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</si>
  <si>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</si>
  <si>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</si>
  <si>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</si>
  <si>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</si>
  <si>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</si>
  <si>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</si>
  <si>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</si>
  <si>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</si>
  <si>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</si>
  <si>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</si>
  <si>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</si>
  <si>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</si>
  <si>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</si>
  <si>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</si>
  <si>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</si>
  <si>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</si>
  <si>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</si>
  <si>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</si>
  <si>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</si>
  <si>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</si>
  <si>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</si>
  <si>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</si>
  <si>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</si>
  <si>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</si>
  <si>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</si>
  <si>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</si>
  <si>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</si>
  <si>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</si>
  <si>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</si>
  <si>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</si>
  <si>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</si>
  <si>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</si>
  <si>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</si>
  <si>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</si>
  <si>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</si>
  <si>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</si>
  <si>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</si>
  <si>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</si>
  <si>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</si>
  <si>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</si>
  <si>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</si>
  <si>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</si>
  <si>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</si>
  <si>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</si>
  <si>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</si>
  <si>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</si>
  <si>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</si>
  <si>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</si>
  <si>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</si>
  <si>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</si>
  <si>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</si>
  <si>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</si>
  <si>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</si>
  <si>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</si>
  <si>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</si>
  <si>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</si>
  <si>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</si>
  <si>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</si>
  <si>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</si>
  <si>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</si>
  <si>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</si>
  <si>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</si>
  <si>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</si>
  <si>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</si>
  <si>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</si>
  <si>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</si>
  <si>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</si>
  <si>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</si>
  <si>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</si>
  <si>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</si>
  <si>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</si>
  <si>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</si>
  <si>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</si>
  <si>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</si>
  <si>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</si>
  <si>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</si>
  <si>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</si>
  <si>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Сальдо на 1 января 2021 года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</si>
  <si>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</si>
  <si>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</si>
  <si>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</si>
  <si>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на 31.12.2021 года (аудировано)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</si>
  <si>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</si>
  <si>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</si>
  <si>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</si>
  <si>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</si>
  <si>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</si>
  <si>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</si>
  <si>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</si>
  <si>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</si>
  <si>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2022 года (неаудировано)</t>
  </si>
  <si>
    <t>Сальдо на 1 января 2022 года</t>
  </si>
  <si>
    <t>по состоянию на 30 июня 2022 года</t>
  </si>
  <si>
    <t>на 30.06.2022 года (неаудировано)</t>
  </si>
  <si>
    <t>за 6 месяцев, заканчивающиеся 30 июня 2022 года</t>
  </si>
  <si>
    <t>Сальдо на 30 июня 2022 года</t>
  </si>
  <si>
    <t>Сальдо на 30 июня 2021 года</t>
  </si>
  <si>
    <t>За 6 месяцев, заканчивающиеся 30 июня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</si>
</sst>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2" fontId="5" fillId="0" borderId="10" xfId="0" applyNumberFormat="1" applyFont="1" applyBorder="1" applyAlignment="1">
      <alignment horizontal="right" vertical="center"/>
    </xf>
    <xf numFmtId="202" fontId="5" fillId="33" borderId="10" xfId="0" applyNumberFormat="1" applyFont="1" applyFill="1" applyBorder="1" applyAlignment="1">
      <alignment horizontal="right"/>
    </xf>
    <xf numFmtId="202" fontId="0" fillId="33" borderId="10" xfId="0" applyNumberFormat="1" applyFont="1" applyFill="1" applyBorder="1" applyAlignment="1">
      <alignment horizontal="right" wrapText="1"/>
    </xf>
    <xf numFmtId="202" fontId="5" fillId="33" borderId="10" xfId="0" applyNumberFormat="1" applyFont="1" applyFill="1" applyBorder="1" applyAlignment="1">
      <alignment horizontal="right" wrapText="1"/>
    </xf>
    <xf numFmtId="202" fontId="0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57"/>
  <sheetViews>
    <sheetView zoomScalePageLayoutView="0" workbookViewId="0" topLeftCell="A16">
      <selection activeCell="E28" sqref="E28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93</v>
      </c>
    </row>
    <row r="7" s="2" customFormat="1" ht="10.5" customHeight="1">
      <c r="C7" s="2" t="s">
        <v>92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86</v>
      </c>
      <c r="C11" t="s">
        <v>88</v>
      </c>
    </row>
    <row r="12" spans="2:3" ht="12" customHeight="1">
      <c r="B12" t="s">
        <v>87</v>
      </c>
      <c r="C12" s="22" t="s">
        <v>89</v>
      </c>
    </row>
    <row r="13" s="4" customFormat="1" ht="11.25" customHeight="1"/>
    <row r="14" s="2" customFormat="1" ht="12.75">
      <c r="C14" s="91" t="s">
        <v>126</v>
      </c>
    </row>
    <row r="15" s="2" customFormat="1" ht="15.75" customHeight="1">
      <c r="C15" s="23" t="s">
        <v>138</v>
      </c>
    </row>
    <row r="16" s="2" customFormat="1" ht="16.5" customHeight="1">
      <c r="E16" s="90" t="s">
        <v>128</v>
      </c>
    </row>
    <row r="17" spans="2:5" s="2" customFormat="1" ht="21" customHeight="1">
      <c r="B17" s="20" t="s">
        <v>58</v>
      </c>
      <c r="C17" s="28" t="s">
        <v>59</v>
      </c>
      <c r="D17" s="89" t="s">
        <v>139</v>
      </c>
      <c r="E17" s="89" t="s">
        <v>127</v>
      </c>
    </row>
    <row r="18" spans="2:5" s="2" customFormat="1" ht="12.75" customHeight="1">
      <c r="B18" s="20" t="s">
        <v>60</v>
      </c>
      <c r="C18" s="20"/>
      <c r="D18" s="20"/>
      <c r="E18" s="108"/>
    </row>
    <row r="19" spans="2:6" s="2" customFormat="1" ht="12.75" customHeight="1">
      <c r="B19" s="21" t="s">
        <v>7</v>
      </c>
      <c r="C19" s="72">
        <v>4</v>
      </c>
      <c r="D19" s="66">
        <v>1546852.04</v>
      </c>
      <c r="E19" s="66">
        <v>2793046.16</v>
      </c>
      <c r="F19" s="107"/>
    </row>
    <row r="20" spans="2:6" s="2" customFormat="1" ht="12.75" customHeight="1">
      <c r="B20" s="21" t="s">
        <v>8</v>
      </c>
      <c r="C20" s="72">
        <v>5</v>
      </c>
      <c r="D20" s="66">
        <v>1993580579.78</v>
      </c>
      <c r="E20" s="66">
        <v>1679829311.06</v>
      </c>
      <c r="F20" s="107"/>
    </row>
    <row r="21" spans="2:6" s="2" customFormat="1" ht="12.75" customHeight="1">
      <c r="B21" s="21" t="s">
        <v>61</v>
      </c>
      <c r="C21" s="72">
        <v>6</v>
      </c>
      <c r="D21" s="66">
        <f>15155089-2431678.08</f>
        <v>12723410.92</v>
      </c>
      <c r="E21" s="66">
        <f>15155089-2431678.08</f>
        <v>12723410.92</v>
      </c>
      <c r="F21" s="107"/>
    </row>
    <row r="22" spans="2:6" s="2" customFormat="1" ht="12.75" customHeight="1">
      <c r="B22" s="20" t="s">
        <v>62</v>
      </c>
      <c r="C22" s="73"/>
      <c r="D22" s="67">
        <f>SUM(D19:D21)</f>
        <v>2007850842.74</v>
      </c>
      <c r="E22" s="67">
        <f>SUM(E19:E21)</f>
        <v>1695345768.14</v>
      </c>
      <c r="F22" s="107"/>
    </row>
    <row r="23" spans="2:6" s="2" customFormat="1" ht="12.75" customHeight="1">
      <c r="B23" s="20" t="s">
        <v>63</v>
      </c>
      <c r="C23" s="73"/>
      <c r="D23" s="67"/>
      <c r="E23" s="67"/>
      <c r="F23" s="107"/>
    </row>
    <row r="24" spans="2:6" s="2" customFormat="1" ht="12.75" customHeight="1">
      <c r="B24" s="21" t="s">
        <v>64</v>
      </c>
      <c r="C24" s="72">
        <v>7</v>
      </c>
      <c r="D24" s="94">
        <f>55565944.25-1172562.93-457060</f>
        <v>53936321.32</v>
      </c>
      <c r="E24" s="94">
        <f>47008504.25-1172562.93-457060</f>
        <v>45378881.32</v>
      </c>
      <c r="F24" s="107"/>
    </row>
    <row r="25" spans="2:6" s="2" customFormat="1" ht="12.75" customHeight="1">
      <c r="B25" s="21" t="s">
        <v>6</v>
      </c>
      <c r="C25" s="72"/>
      <c r="D25" s="66">
        <v>851098</v>
      </c>
      <c r="E25" s="66">
        <v>672024</v>
      </c>
      <c r="F25" s="107"/>
    </row>
    <row r="26" spans="2:6" s="2" customFormat="1" ht="12.75" customHeight="1">
      <c r="B26" s="21" t="s">
        <v>65</v>
      </c>
      <c r="C26" s="72"/>
      <c r="D26" s="66">
        <f>59770.24+265</f>
        <v>60035.24</v>
      </c>
      <c r="E26" s="66">
        <f>255488.57+265</f>
        <v>255753.57</v>
      </c>
      <c r="F26" s="107"/>
    </row>
    <row r="27" spans="2:6" s="2" customFormat="1" ht="12.75" customHeight="1">
      <c r="B27" s="21" t="s">
        <v>66</v>
      </c>
      <c r="C27" s="72">
        <v>8</v>
      </c>
      <c r="D27" s="66">
        <f>13361132.58+78000</f>
        <v>13439132.58</v>
      </c>
      <c r="E27" s="66">
        <f>68323826.19+90000+2604</f>
        <v>68416430.19</v>
      </c>
      <c r="F27" s="107"/>
    </row>
    <row r="28" spans="2:6" s="2" customFormat="1" ht="12.75" customHeight="1">
      <c r="B28" s="21" t="s">
        <v>67</v>
      </c>
      <c r="C28" s="72"/>
      <c r="D28" s="66">
        <f>147022+10836579+18586</f>
        <v>11002187</v>
      </c>
      <c r="E28" s="66">
        <f>3475594.88+18586</f>
        <v>3494180.88</v>
      </c>
      <c r="F28" s="107"/>
    </row>
    <row r="29" spans="2:6" s="2" customFormat="1" ht="12.75" customHeight="1">
      <c r="B29" s="20" t="s">
        <v>68</v>
      </c>
      <c r="C29" s="72"/>
      <c r="D29" s="95">
        <f>SUM(D24:D28)</f>
        <v>79288774.14</v>
      </c>
      <c r="E29" s="95">
        <f>SUM(E24:E28)</f>
        <v>118217269.96</v>
      </c>
      <c r="F29" s="107"/>
    </row>
    <row r="30" spans="2:8" s="2" customFormat="1" ht="12.75" customHeight="1">
      <c r="B30" s="20" t="s">
        <v>69</v>
      </c>
      <c r="C30" s="72"/>
      <c r="D30" s="95">
        <f>D22+D29</f>
        <v>2087139616.88</v>
      </c>
      <c r="E30" s="95">
        <f>E22+E29</f>
        <v>1813563038.1000001</v>
      </c>
      <c r="G30" s="99"/>
      <c r="H30" s="99"/>
    </row>
    <row r="31" spans="2:8" s="2" customFormat="1" ht="12.75" customHeight="1">
      <c r="B31" s="20" t="s">
        <v>70</v>
      </c>
      <c r="C31" s="72"/>
      <c r="D31" s="94"/>
      <c r="E31" s="66"/>
      <c r="H31" s="99"/>
    </row>
    <row r="32" spans="2:8" s="2" customFormat="1" ht="12.75" customHeight="1">
      <c r="B32" s="20" t="s">
        <v>71</v>
      </c>
      <c r="C32" s="72"/>
      <c r="D32" s="94"/>
      <c r="E32" s="66"/>
      <c r="H32" s="99"/>
    </row>
    <row r="33" spans="2:8" s="2" customFormat="1" ht="12.75" customHeight="1">
      <c r="B33" s="21" t="s">
        <v>9</v>
      </c>
      <c r="C33" s="72">
        <v>9</v>
      </c>
      <c r="D33" s="94">
        <v>331375500</v>
      </c>
      <c r="E33" s="66">
        <f>331375500</f>
        <v>331375500</v>
      </c>
      <c r="H33" s="92"/>
    </row>
    <row r="34" spans="2:8" s="2" customFormat="1" ht="12.75" customHeight="1">
      <c r="B34" s="21" t="s">
        <v>72</v>
      </c>
      <c r="C34" s="72">
        <v>10</v>
      </c>
      <c r="D34" s="94">
        <f>200439622.45</f>
        <v>200439622.45</v>
      </c>
      <c r="E34" s="66">
        <f>200439622.45</f>
        <v>200439622.45</v>
      </c>
      <c r="H34" s="92"/>
    </row>
    <row r="35" spans="2:8" s="2" customFormat="1" ht="12.75" customHeight="1">
      <c r="B35" s="21" t="s">
        <v>73</v>
      </c>
      <c r="C35" s="72"/>
      <c r="D35" s="96">
        <f>-1299237264.37-638209+200000</f>
        <v>-1299675473.37</v>
      </c>
      <c r="E35" s="98">
        <f>-1133115784.78-638209+200000</f>
        <v>-1133553993.78</v>
      </c>
      <c r="G35" s="99"/>
      <c r="H35" s="92"/>
    </row>
    <row r="36" spans="2:8" s="2" customFormat="1" ht="12.75" customHeight="1">
      <c r="B36" s="20" t="s">
        <v>74</v>
      </c>
      <c r="C36" s="72"/>
      <c r="D36" s="97">
        <f>SUM(D33:D35)</f>
        <v>-767860350.9199998</v>
      </c>
      <c r="E36" s="97">
        <f>SUM(E33:E35)</f>
        <v>-601738871.3299999</v>
      </c>
      <c r="H36" s="92"/>
    </row>
    <row r="37" spans="2:9" s="2" customFormat="1" ht="12.75" customHeight="1">
      <c r="B37" s="20" t="s">
        <v>75</v>
      </c>
      <c r="C37" s="72"/>
      <c r="D37" s="94"/>
      <c r="E37" s="66"/>
      <c r="H37" s="99"/>
      <c r="I37" s="99"/>
    </row>
    <row r="38" spans="2:9" s="2" customFormat="1" ht="12.75" customHeight="1">
      <c r="B38" s="21" t="s">
        <v>76</v>
      </c>
      <c r="C38" s="72">
        <v>15</v>
      </c>
      <c r="D38" s="94">
        <v>23600717.99</v>
      </c>
      <c r="E38" s="94">
        <v>23600717.99</v>
      </c>
      <c r="H38" s="99"/>
      <c r="I38" s="99"/>
    </row>
    <row r="39" spans="1:9" s="2" customFormat="1" ht="12.75" customHeight="1">
      <c r="A39" s="14"/>
      <c r="B39" s="20" t="s">
        <v>77</v>
      </c>
      <c r="C39" s="72"/>
      <c r="D39" s="95">
        <f>SUM(D38)</f>
        <v>23600717.99</v>
      </c>
      <c r="E39" s="95">
        <f>SUM(E38)</f>
        <v>23600717.99</v>
      </c>
      <c r="H39" s="99"/>
      <c r="I39" s="99"/>
    </row>
    <row r="40" spans="2:5" s="2" customFormat="1" ht="12.75" customHeight="1">
      <c r="B40" s="20" t="s">
        <v>78</v>
      </c>
      <c r="C40" s="72"/>
      <c r="D40" s="94"/>
      <c r="E40" s="66"/>
    </row>
    <row r="41" spans="2:5" s="2" customFormat="1" ht="12.75" customHeight="1">
      <c r="B41" s="21" t="s">
        <v>79</v>
      </c>
      <c r="C41" s="72">
        <v>11</v>
      </c>
      <c r="D41" s="94">
        <f>1930056234.91+695734924.62</f>
        <v>2625791159.53</v>
      </c>
      <c r="E41" s="94">
        <f>1834208234.91-118005494.83+655861380.62</f>
        <v>2372064120.7000003</v>
      </c>
    </row>
    <row r="42" spans="2:5" s="2" customFormat="1" ht="12.75" customHeight="1">
      <c r="B42" s="21" t="s">
        <v>80</v>
      </c>
      <c r="C42" s="72">
        <v>12</v>
      </c>
      <c r="D42" s="94">
        <v>186816823.86</v>
      </c>
      <c r="E42" s="66">
        <v>6729008.4</v>
      </c>
    </row>
    <row r="43" spans="2:5" ht="12" customHeight="1">
      <c r="B43" s="21" t="s">
        <v>81</v>
      </c>
      <c r="C43" s="72"/>
      <c r="D43" s="94">
        <v>2828020</v>
      </c>
      <c r="E43" s="66">
        <f>1312215.64+998883.35</f>
        <v>2311098.9899999998</v>
      </c>
    </row>
    <row r="44" spans="2:5" s="2" customFormat="1" ht="12.75" customHeight="1">
      <c r="B44" s="21" t="s">
        <v>82</v>
      </c>
      <c r="C44" s="72">
        <v>13</v>
      </c>
      <c r="D44" s="94">
        <f>7093745+8869502.32</f>
        <v>15963247.32</v>
      </c>
      <c r="E44" s="66">
        <f>595274.03+1132187+8869502.32</f>
        <v>10596963.35</v>
      </c>
    </row>
    <row r="45" spans="2:5" s="2" customFormat="1" ht="12.75" customHeight="1">
      <c r="B45" s="20" t="s">
        <v>83</v>
      </c>
      <c r="C45" s="72"/>
      <c r="D45" s="95">
        <f>SUM(D41:D44)</f>
        <v>2831399250.7100005</v>
      </c>
      <c r="E45" s="68">
        <f>SUM(E41:E44)</f>
        <v>2391701191.44</v>
      </c>
    </row>
    <row r="46" spans="2:5" s="2" customFormat="1" ht="12.75" customHeight="1">
      <c r="B46" s="20" t="s">
        <v>84</v>
      </c>
      <c r="C46" s="72"/>
      <c r="D46" s="68">
        <f>D39+D45</f>
        <v>2854999968.7000003</v>
      </c>
      <c r="E46" s="68">
        <f>E39+E45</f>
        <v>2415301909.43</v>
      </c>
    </row>
    <row r="47" spans="2:5" s="2" customFormat="1" ht="12.75" customHeight="1">
      <c r="B47" s="20" t="s">
        <v>85</v>
      </c>
      <c r="C47" s="72"/>
      <c r="D47" s="68">
        <f>D36+D46</f>
        <v>2087139617.7800004</v>
      </c>
      <c r="E47" s="68">
        <f>E36+E46</f>
        <v>1813563038.1</v>
      </c>
    </row>
    <row r="48" spans="4:5" s="2" customFormat="1" ht="12.75" customHeight="1">
      <c r="D48" s="74">
        <f>D30-D47</f>
        <v>-0.9000003337860107</v>
      </c>
      <c r="E48" s="74">
        <f>E30-E47</f>
        <v>0</v>
      </c>
    </row>
    <row r="49" s="2" customFormat="1" ht="12.75" customHeight="1"/>
    <row r="50" spans="2:5" s="2" customFormat="1" ht="12.75" customHeight="1">
      <c r="B50" s="12" t="s">
        <v>57</v>
      </c>
      <c r="D50" s="69">
        <f>D36/150000</f>
        <v>-5119.069006133333</v>
      </c>
      <c r="E50" s="69">
        <f>E36/150000</f>
        <v>-4011.5924755333326</v>
      </c>
    </row>
    <row r="51" s="2" customFormat="1" ht="12.75" customHeight="1"/>
    <row r="52" s="2" customFormat="1" ht="12.75" customHeight="1">
      <c r="D52" s="99"/>
    </row>
    <row r="53" spans="2:4" s="2" customFormat="1" ht="12.75" customHeight="1">
      <c r="B53" s="3"/>
      <c r="D53" s="99"/>
    </row>
    <row r="54" s="2" customFormat="1" ht="12.75" customHeight="1"/>
    <row r="55" spans="2:5" s="2" customFormat="1" ht="12.75" customHeight="1">
      <c r="B55" s="26"/>
      <c r="D55" s="26"/>
      <c r="E55" s="26"/>
    </row>
    <row r="56" spans="2:4" s="2" customFormat="1" ht="12.75" customHeight="1">
      <c r="B56" s="19" t="s">
        <v>11</v>
      </c>
      <c r="D56" s="19" t="s">
        <v>91</v>
      </c>
    </row>
    <row r="57" spans="2:4" s="2" customFormat="1" ht="12.75" customHeight="1">
      <c r="B57" s="19" t="s">
        <v>90</v>
      </c>
      <c r="D57" s="19" t="s">
        <v>12</v>
      </c>
    </row>
    <row r="58" s="2" customFormat="1" ht="12.75" customHeight="1"/>
    <row r="59" s="2" customFormat="1" ht="12.75" customHeight="1"/>
    <row r="60" s="2" customFormat="1" ht="12.75" customHeight="1"/>
    <row r="61" s="2" customFormat="1" ht="10.5" customHeight="1"/>
    <row r="62" s="2" customFormat="1" ht="20.25" customHeight="1"/>
    <row r="63" s="2" customFormat="1" ht="6" customHeight="1"/>
    <row r="64" s="2" customFormat="1" ht="6" customHeight="1"/>
    <row r="65" s="2" customFormat="1" ht="12.75" customHeight="1"/>
    <row r="66" s="2" customFormat="1" ht="10.5" customHeight="1"/>
    <row r="67" s="2" customFormat="1" ht="12.75" customHeight="1"/>
    <row r="68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">
      <selection activeCell="F18" sqref="F18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93</v>
      </c>
    </row>
    <row r="5" s="2" customFormat="1" ht="12.75" customHeight="1">
      <c r="C5" s="2" t="s">
        <v>92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86</v>
      </c>
      <c r="C9" t="s">
        <v>88</v>
      </c>
      <c r="D9"/>
      <c r="E9"/>
      <c r="I9"/>
    </row>
    <row r="10" spans="2:9" s="2" customFormat="1" ht="12.75" customHeight="1">
      <c r="B10" t="s">
        <v>87</v>
      </c>
      <c r="C10" s="22" t="s">
        <v>89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94</v>
      </c>
      <c r="D12" s="25"/>
      <c r="E12" s="25"/>
      <c r="G12" s="2"/>
      <c r="I12" s="2"/>
    </row>
    <row r="13" spans="3:9" s="4" customFormat="1" ht="16.5" customHeight="1">
      <c r="C13" s="29" t="s">
        <v>95</v>
      </c>
      <c r="D13" s="29"/>
      <c r="E13" s="29"/>
      <c r="I13" s="2"/>
    </row>
    <row r="14" spans="3:5" s="2" customFormat="1" ht="12.75" customHeight="1">
      <c r="C14" s="24" t="s">
        <v>140</v>
      </c>
      <c r="D14" s="24"/>
      <c r="E14" s="24"/>
    </row>
    <row r="15" s="2" customFormat="1" ht="12" customHeight="1"/>
    <row r="16" s="2" customFormat="1" ht="12" customHeight="1">
      <c r="G16" s="2" t="s">
        <v>125</v>
      </c>
    </row>
    <row r="17" spans="2:7" s="2" customFormat="1" ht="12" customHeight="1">
      <c r="B17" s="114" t="s">
        <v>129</v>
      </c>
      <c r="C17" s="116" t="s">
        <v>96</v>
      </c>
      <c r="D17" s="117" t="s">
        <v>130</v>
      </c>
      <c r="E17" s="117"/>
      <c r="F17" s="117" t="s">
        <v>143</v>
      </c>
      <c r="G17" s="117"/>
    </row>
    <row r="18" spans="2:7" ht="35.25" customHeight="1">
      <c r="B18" s="115"/>
      <c r="C18" s="115"/>
      <c r="D18" s="31" t="s">
        <v>131</v>
      </c>
      <c r="E18" s="31" t="s">
        <v>132</v>
      </c>
      <c r="F18" s="31" t="s">
        <v>136</v>
      </c>
      <c r="G18" s="31" t="s">
        <v>131</v>
      </c>
    </row>
    <row r="19" spans="2:7" s="2" customFormat="1" ht="12.75" customHeight="1">
      <c r="B19" s="21" t="s">
        <v>97</v>
      </c>
      <c r="C19" s="72">
        <v>14</v>
      </c>
      <c r="D19" s="75"/>
      <c r="E19" s="75"/>
      <c r="F19" s="75">
        <v>-48079069.56</v>
      </c>
      <c r="G19" s="75">
        <v>-42360460</v>
      </c>
    </row>
    <row r="20" spans="2:7" s="2" customFormat="1" ht="12.75" customHeight="1">
      <c r="B20" s="21" t="s">
        <v>98</v>
      </c>
      <c r="C20" s="72">
        <v>15</v>
      </c>
      <c r="D20" s="84"/>
      <c r="E20" s="84"/>
      <c r="F20" s="84">
        <v>-36915</v>
      </c>
      <c r="G20" s="75">
        <f>422245+2000-296055</f>
        <v>128190</v>
      </c>
    </row>
    <row r="21" spans="2:7" s="2" customFormat="1" ht="12.75" customHeight="1">
      <c r="B21" s="20" t="s">
        <v>99</v>
      </c>
      <c r="C21" s="27"/>
      <c r="D21" s="83"/>
      <c r="E21" s="83"/>
      <c r="F21" s="83">
        <f>F19+F20</f>
        <v>-48115984.56</v>
      </c>
      <c r="G21" s="83">
        <f>G19+G20</f>
        <v>-42232270</v>
      </c>
    </row>
    <row r="22" spans="2:7" s="2" customFormat="1" ht="12.75" customHeight="1">
      <c r="B22" s="21" t="s">
        <v>100</v>
      </c>
      <c r="C22" s="72">
        <v>16</v>
      </c>
      <c r="D22" s="76"/>
      <c r="E22" s="76"/>
      <c r="F22" s="76"/>
      <c r="G22" s="76"/>
    </row>
    <row r="23" spans="2:7" s="2" customFormat="1" ht="12.75" customHeight="1">
      <c r="B23" s="21" t="s">
        <v>101</v>
      </c>
      <c r="C23" s="72">
        <v>17</v>
      </c>
      <c r="D23" s="75"/>
      <c r="E23" s="75"/>
      <c r="F23" s="75">
        <v>-118005494.83</v>
      </c>
      <c r="G23" s="75">
        <v>-112848945.56</v>
      </c>
    </row>
    <row r="24" spans="2:7" s="2" customFormat="1" ht="27" customHeight="1">
      <c r="B24" s="32" t="s">
        <v>102</v>
      </c>
      <c r="C24" s="72"/>
      <c r="D24" s="76"/>
      <c r="E24" s="76"/>
      <c r="F24" s="76"/>
      <c r="G24" s="76"/>
    </row>
    <row r="25" spans="2:7" s="2" customFormat="1" ht="12.75" customHeight="1">
      <c r="B25" s="21" t="s">
        <v>106</v>
      </c>
      <c r="C25" s="72"/>
      <c r="D25" s="77"/>
      <c r="E25" s="77"/>
      <c r="F25" s="77">
        <f>F21+F22+F23+F24</f>
        <v>-166121479.39</v>
      </c>
      <c r="G25" s="77">
        <f>G21+G22+G23+G24</f>
        <v>-155081215.56</v>
      </c>
    </row>
    <row r="26" spans="2:7" s="2" customFormat="1" ht="22.5" customHeight="1">
      <c r="B26" s="32" t="s">
        <v>103</v>
      </c>
      <c r="C26" s="72"/>
      <c r="D26" s="76"/>
      <c r="E26" s="76"/>
      <c r="F26" s="76"/>
      <c r="G26" s="76"/>
    </row>
    <row r="27" spans="2:7" s="2" customFormat="1" ht="12.75" customHeight="1">
      <c r="B27" s="21" t="s">
        <v>133</v>
      </c>
      <c r="C27" s="72"/>
      <c r="D27" s="77"/>
      <c r="E27" s="77"/>
      <c r="F27" s="77">
        <f>F25+F26</f>
        <v>-166121479.39</v>
      </c>
      <c r="G27" s="77">
        <f>G25+G26</f>
        <v>-155081215.56</v>
      </c>
    </row>
    <row r="28" spans="2:7" s="2" customFormat="1" ht="12.75" customHeight="1">
      <c r="B28" s="33" t="s">
        <v>104</v>
      </c>
      <c r="C28" s="72"/>
      <c r="D28" s="76"/>
      <c r="E28" s="76"/>
      <c r="F28" s="76"/>
      <c r="G28" s="76"/>
    </row>
    <row r="29" spans="1:7" ht="23.25" customHeight="1">
      <c r="A29" s="15"/>
      <c r="B29" s="21" t="s">
        <v>134</v>
      </c>
      <c r="C29" s="72"/>
      <c r="D29" s="77"/>
      <c r="E29" s="77"/>
      <c r="F29" s="77">
        <f>F27</f>
        <v>-166121479.39</v>
      </c>
      <c r="G29" s="77">
        <f>G27</f>
        <v>-155081215.56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99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105</v>
      </c>
      <c r="F33" s="70">
        <f>F29/150000000</f>
        <v>-1.1074765292666666</v>
      </c>
      <c r="G33" s="70">
        <f>G29/150000000</f>
        <v>-1.0338747704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11</v>
      </c>
      <c r="F37" s="19" t="s">
        <v>91</v>
      </c>
    </row>
    <row r="38" spans="2:6" s="2" customFormat="1" ht="12.75" customHeight="1">
      <c r="B38" s="19" t="s">
        <v>90</v>
      </c>
      <c r="F38" s="19" t="s">
        <v>12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tabSelected="1" zoomScalePageLayoutView="0" workbookViewId="0" topLeftCell="A13">
      <selection activeCell="B18" sqref="B18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93</v>
      </c>
      <c r="C4"/>
    </row>
    <row r="5" s="2" customFormat="1" ht="14.25" customHeight="1">
      <c r="B5" s="2" t="s">
        <v>92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86</v>
      </c>
      <c r="B9" t="s">
        <v>88</v>
      </c>
    </row>
    <row r="10" spans="1:2" s="2" customFormat="1" ht="13.5" customHeight="1">
      <c r="A10" t="s">
        <v>87</v>
      </c>
      <c r="B10" s="22" t="s">
        <v>89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19" t="s">
        <v>120</v>
      </c>
      <c r="B14" s="119"/>
      <c r="C14" s="119"/>
    </row>
    <row r="15" spans="1:3" s="2" customFormat="1" ht="12" customHeight="1">
      <c r="A15" s="120" t="s">
        <v>140</v>
      </c>
      <c r="B15" s="120"/>
      <c r="C15" s="120"/>
    </row>
    <row r="16" s="2" customFormat="1" ht="12" customHeight="1">
      <c r="C16" s="5" t="s">
        <v>4</v>
      </c>
    </row>
    <row r="17" spans="1:3" s="2" customFormat="1" ht="12" customHeight="1">
      <c r="A17" s="121" t="s">
        <v>1</v>
      </c>
      <c r="B17" s="117" t="s">
        <v>143</v>
      </c>
      <c r="C17" s="117"/>
    </row>
    <row r="18" spans="1:3" s="2" customFormat="1" ht="33.75" customHeight="1">
      <c r="A18" s="121"/>
      <c r="B18" s="93" t="s">
        <v>136</v>
      </c>
      <c r="C18" s="93" t="s">
        <v>131</v>
      </c>
    </row>
    <row r="19" spans="1:3" s="2" customFormat="1" ht="12.75" customHeight="1">
      <c r="A19" s="118" t="s">
        <v>108</v>
      </c>
      <c r="B19" s="118"/>
      <c r="C19" s="118"/>
    </row>
    <row r="20" spans="1:3" s="2" customFormat="1" ht="12.75" customHeight="1">
      <c r="A20" s="36" t="s">
        <v>27</v>
      </c>
      <c r="B20" s="37">
        <f>SUM(B21:B26)</f>
        <v>1601409.2</v>
      </c>
      <c r="C20" s="38">
        <f>SUM(C21:C26)</f>
        <v>0</v>
      </c>
    </row>
    <row r="21" spans="1:3" s="2" customFormat="1" ht="12.75" customHeight="1" hidden="1">
      <c r="A21" s="39" t="s">
        <v>19</v>
      </c>
      <c r="B21" s="40" t="s">
        <v>5</v>
      </c>
      <c r="C21" s="41" t="s">
        <v>5</v>
      </c>
    </row>
    <row r="22" spans="1:3" s="2" customFormat="1" ht="12.75" customHeight="1" hidden="1">
      <c r="A22" s="42" t="s">
        <v>36</v>
      </c>
      <c r="B22" s="43" t="s">
        <v>5</v>
      </c>
      <c r="C22" s="44" t="s">
        <v>5</v>
      </c>
    </row>
    <row r="23" spans="1:3" s="2" customFormat="1" ht="12.75" customHeight="1" hidden="1">
      <c r="A23" s="42" t="s">
        <v>35</v>
      </c>
      <c r="B23" s="43" t="s">
        <v>5</v>
      </c>
      <c r="C23" s="44" t="s">
        <v>5</v>
      </c>
    </row>
    <row r="24" spans="1:3" s="2" customFormat="1" ht="12.75" customHeight="1" hidden="1">
      <c r="A24" s="42" t="s">
        <v>34</v>
      </c>
      <c r="B24" s="43"/>
      <c r="C24" s="44"/>
    </row>
    <row r="25" spans="1:3" s="2" customFormat="1" ht="12.75" customHeight="1" hidden="1">
      <c r="A25" s="42" t="s">
        <v>33</v>
      </c>
      <c r="B25" s="43" t="s">
        <v>5</v>
      </c>
      <c r="C25" s="44" t="s">
        <v>5</v>
      </c>
    </row>
    <row r="26" spans="1:3" s="2" customFormat="1" ht="12.75" customHeight="1">
      <c r="A26" s="42" t="s">
        <v>20</v>
      </c>
      <c r="B26" s="45">
        <f>147022+1454387.2</f>
        <v>1601409.2</v>
      </c>
      <c r="C26" s="44"/>
    </row>
    <row r="27" spans="1:3" s="2" customFormat="1" ht="12.75" customHeight="1">
      <c r="A27" s="60" t="s">
        <v>107</v>
      </c>
      <c r="B27" s="37">
        <f>SUM(B28:B34)</f>
        <v>95292189.06</v>
      </c>
      <c r="C27" s="37">
        <f>SUM(C28:C34)</f>
        <v>49313637</v>
      </c>
    </row>
    <row r="28" spans="1:6" s="2" customFormat="1" ht="12.75" customHeight="1">
      <c r="A28" s="46" t="s">
        <v>32</v>
      </c>
      <c r="B28" s="47">
        <v>17093612</v>
      </c>
      <c r="C28" s="47">
        <v>10143539</v>
      </c>
      <c r="F28" s="14"/>
    </row>
    <row r="29" spans="1:3" s="2" customFormat="1" ht="12.75" customHeight="1">
      <c r="A29" s="46" t="s">
        <v>31</v>
      </c>
      <c r="B29" s="47">
        <v>26091751</v>
      </c>
      <c r="C29" s="47"/>
    </row>
    <row r="30" spans="1:3" s="2" customFormat="1" ht="12.75" customHeight="1">
      <c r="A30" s="46" t="s">
        <v>30</v>
      </c>
      <c r="B30" s="47">
        <v>35114339</v>
      </c>
      <c r="C30" s="47">
        <v>27684201</v>
      </c>
    </row>
    <row r="31" spans="1:3" s="2" customFormat="1" ht="12.75" customHeight="1">
      <c r="A31" s="46" t="s">
        <v>29</v>
      </c>
      <c r="B31" s="43"/>
      <c r="C31" s="43" t="s">
        <v>5</v>
      </c>
    </row>
    <row r="32" spans="1:3" s="2" customFormat="1" ht="12.75" customHeight="1">
      <c r="A32" s="46" t="s">
        <v>28</v>
      </c>
      <c r="B32" s="43"/>
      <c r="C32" s="43" t="s">
        <v>5</v>
      </c>
    </row>
    <row r="33" spans="1:3" s="2" customFormat="1" ht="12.75" customHeight="1">
      <c r="A33" s="46" t="s">
        <v>135</v>
      </c>
      <c r="B33" s="47">
        <f>5032191.35+9118874.31</f>
        <v>14151065.66</v>
      </c>
      <c r="C33" s="47">
        <v>11328275</v>
      </c>
    </row>
    <row r="34" spans="1:3" s="2" customFormat="1" ht="12.75" customHeight="1">
      <c r="A34" s="46" t="s">
        <v>13</v>
      </c>
      <c r="B34" s="47">
        <f>1129583+220536+1491302.4</f>
        <v>2841421.4</v>
      </c>
      <c r="C34" s="47">
        <v>157622</v>
      </c>
    </row>
    <row r="35" spans="1:4" s="2" customFormat="1" ht="21.75" customHeight="1">
      <c r="A35" s="58" t="s">
        <v>109</v>
      </c>
      <c r="B35" s="71">
        <f>B20-B27</f>
        <v>-93690779.86</v>
      </c>
      <c r="C35" s="71">
        <f>C20-C27</f>
        <v>-49313637</v>
      </c>
      <c r="D35" s="14"/>
    </row>
    <row r="36" spans="1:3" s="2" customFormat="1" ht="12.75" customHeight="1">
      <c r="A36" s="118" t="s">
        <v>110</v>
      </c>
      <c r="B36" s="118"/>
      <c r="C36" s="118"/>
    </row>
    <row r="37" spans="1:3" s="2" customFormat="1" ht="12.75" customHeight="1" hidden="1">
      <c r="A37" s="36" t="s">
        <v>27</v>
      </c>
      <c r="B37" s="48">
        <f>SUM(B38:B45)</f>
        <v>0</v>
      </c>
      <c r="C37" s="48">
        <f>SUM(C38:C45)</f>
        <v>0</v>
      </c>
    </row>
    <row r="38" spans="1:3" s="2" customFormat="1" ht="12.75" customHeight="1" hidden="1">
      <c r="A38" s="39" t="s">
        <v>19</v>
      </c>
      <c r="B38" s="49" t="s">
        <v>5</v>
      </c>
      <c r="C38" s="49" t="s">
        <v>5</v>
      </c>
    </row>
    <row r="39" spans="1:3" s="2" customFormat="1" ht="12.75" customHeight="1" hidden="1">
      <c r="A39" s="42" t="s">
        <v>26</v>
      </c>
      <c r="B39" s="50" t="s">
        <v>5</v>
      </c>
      <c r="C39" s="50" t="s">
        <v>5</v>
      </c>
    </row>
    <row r="40" spans="1:3" s="2" customFormat="1" ht="12.75" customHeight="1" hidden="1">
      <c r="A40" s="51" t="s">
        <v>25</v>
      </c>
      <c r="B40" s="50" t="s">
        <v>5</v>
      </c>
      <c r="C40" s="50" t="s">
        <v>5</v>
      </c>
    </row>
    <row r="41" spans="1:3" s="2" customFormat="1" ht="12.75" customHeight="1" hidden="1">
      <c r="A41" s="51" t="s">
        <v>24</v>
      </c>
      <c r="B41" s="50" t="s">
        <v>5</v>
      </c>
      <c r="C41" s="50"/>
    </row>
    <row r="42" spans="1:3" s="2" customFormat="1" ht="12.75" customHeight="1" hidden="1">
      <c r="A42" s="42" t="s">
        <v>23</v>
      </c>
      <c r="B42" s="50" t="s">
        <v>5</v>
      </c>
      <c r="C42" s="50" t="s">
        <v>5</v>
      </c>
    </row>
    <row r="43" spans="1:3" s="2" customFormat="1" ht="12" customHeight="1" hidden="1">
      <c r="A43" s="52" t="s">
        <v>22</v>
      </c>
      <c r="B43" s="50" t="s">
        <v>5</v>
      </c>
      <c r="C43" s="50" t="s">
        <v>5</v>
      </c>
    </row>
    <row r="44" spans="1:3" s="7" customFormat="1" ht="12" customHeight="1" hidden="1">
      <c r="A44" s="53" t="s">
        <v>21</v>
      </c>
      <c r="B44" s="54" t="s">
        <v>5</v>
      </c>
      <c r="C44" s="54" t="s">
        <v>5</v>
      </c>
    </row>
    <row r="45" spans="1:3" s="2" customFormat="1" ht="12" customHeight="1" hidden="1">
      <c r="A45" s="42" t="s">
        <v>20</v>
      </c>
      <c r="B45" s="50" t="s">
        <v>5</v>
      </c>
      <c r="C45" s="50" t="s">
        <v>5</v>
      </c>
    </row>
    <row r="46" spans="1:3" s="2" customFormat="1" ht="12.75" customHeight="1">
      <c r="A46" s="35" t="s">
        <v>107</v>
      </c>
      <c r="B46" s="37">
        <f>SUM(B47:B53)</f>
        <v>34522757</v>
      </c>
      <c r="C46" s="37">
        <f>SUM(C47:C53)</f>
        <v>0</v>
      </c>
    </row>
    <row r="47" spans="1:3" s="2" customFormat="1" ht="12.75" customHeight="1" hidden="1">
      <c r="A47" s="51" t="s">
        <v>18</v>
      </c>
      <c r="B47" s="43" t="s">
        <v>5</v>
      </c>
      <c r="C47" s="50"/>
    </row>
    <row r="48" spans="1:3" s="2" customFormat="1" ht="12.75" customHeight="1" hidden="1">
      <c r="A48" s="42" t="s">
        <v>17</v>
      </c>
      <c r="B48" s="43" t="s">
        <v>5</v>
      </c>
      <c r="C48" s="50" t="s">
        <v>5</v>
      </c>
    </row>
    <row r="49" spans="1:3" s="2" customFormat="1" ht="12.75" customHeight="1">
      <c r="A49" s="46" t="s">
        <v>111</v>
      </c>
      <c r="B49" s="47">
        <v>34522757</v>
      </c>
      <c r="C49" s="47"/>
    </row>
    <row r="50" spans="1:3" s="2" customFormat="1" ht="12.75" customHeight="1" hidden="1">
      <c r="A50" s="42" t="s">
        <v>16</v>
      </c>
      <c r="B50" s="43" t="s">
        <v>5</v>
      </c>
      <c r="C50" s="50" t="s">
        <v>5</v>
      </c>
    </row>
    <row r="51" spans="1:3" s="2" customFormat="1" ht="12.75" customHeight="1" hidden="1">
      <c r="A51" s="42" t="s">
        <v>15</v>
      </c>
      <c r="B51" s="43" t="s">
        <v>5</v>
      </c>
      <c r="C51" s="50" t="s">
        <v>5</v>
      </c>
    </row>
    <row r="52" spans="1:3" s="7" customFormat="1" ht="15" customHeight="1" hidden="1">
      <c r="A52" s="55" t="s">
        <v>14</v>
      </c>
      <c r="B52" s="56" t="s">
        <v>5</v>
      </c>
      <c r="C52" s="54" t="s">
        <v>5</v>
      </c>
    </row>
    <row r="53" spans="1:3" s="2" customFormat="1" ht="12.75" customHeight="1" hidden="1">
      <c r="A53" s="51" t="s">
        <v>13</v>
      </c>
      <c r="B53" s="43" t="s">
        <v>5</v>
      </c>
      <c r="C53" s="50"/>
    </row>
    <row r="54" spans="1:3" s="2" customFormat="1" ht="24.75" customHeight="1">
      <c r="A54" s="61" t="s">
        <v>112</v>
      </c>
      <c r="B54" s="71">
        <f>B37-B46</f>
        <v>-34522757</v>
      </c>
      <c r="C54" s="71">
        <f>C37-C46</f>
        <v>0</v>
      </c>
    </row>
    <row r="55" spans="1:3" s="2" customFormat="1" ht="15.75" customHeight="1">
      <c r="A55" s="118" t="s">
        <v>113</v>
      </c>
      <c r="B55" s="118"/>
      <c r="C55" s="118"/>
    </row>
    <row r="56" spans="1:3" ht="11.25">
      <c r="A56" s="35" t="s">
        <v>114</v>
      </c>
      <c r="B56" s="37">
        <f>SUM(B57:B60)</f>
        <v>135721544</v>
      </c>
      <c r="C56" s="37">
        <f>SUM(C57:C60)</f>
        <v>53337000</v>
      </c>
    </row>
    <row r="57" spans="1:3" ht="11.25" hidden="1">
      <c r="A57" s="51" t="s">
        <v>47</v>
      </c>
      <c r="B57" s="43" t="s">
        <v>5</v>
      </c>
      <c r="C57" s="44" t="s">
        <v>5</v>
      </c>
    </row>
    <row r="58" spans="1:3" ht="11.25">
      <c r="A58" s="62" t="s">
        <v>115</v>
      </c>
      <c r="B58" s="47">
        <v>135721544</v>
      </c>
      <c r="C58" s="47">
        <v>53337000</v>
      </c>
    </row>
    <row r="59" spans="1:3" ht="11.25" hidden="1">
      <c r="A59" s="51" t="s">
        <v>48</v>
      </c>
      <c r="B59" s="43"/>
      <c r="C59" s="43" t="s">
        <v>5</v>
      </c>
    </row>
    <row r="60" spans="1:3" ht="11.25" hidden="1">
      <c r="A60" s="51" t="s">
        <v>20</v>
      </c>
      <c r="B60" s="43" t="s">
        <v>5</v>
      </c>
      <c r="C60" s="43" t="s">
        <v>5</v>
      </c>
    </row>
    <row r="61" spans="1:3" ht="11.25">
      <c r="A61" s="35" t="s">
        <v>107</v>
      </c>
      <c r="B61" s="37">
        <f>SUM(B62:B65)</f>
        <v>0</v>
      </c>
      <c r="C61" s="37">
        <f>SUM(C62:C65)</f>
        <v>4015000</v>
      </c>
    </row>
    <row r="62" spans="1:3" ht="11.25">
      <c r="A62" s="63" t="s">
        <v>49</v>
      </c>
      <c r="B62" s="47"/>
      <c r="C62" s="59">
        <v>4015000</v>
      </c>
    </row>
    <row r="63" spans="1:3" ht="11.25" hidden="1">
      <c r="A63" s="42" t="s">
        <v>50</v>
      </c>
      <c r="B63" s="43" t="s">
        <v>5</v>
      </c>
      <c r="C63" s="43" t="s">
        <v>5</v>
      </c>
    </row>
    <row r="64" spans="1:3" ht="11.25" hidden="1">
      <c r="A64" s="42" t="s">
        <v>51</v>
      </c>
      <c r="B64" s="43" t="s">
        <v>5</v>
      </c>
      <c r="C64" s="44" t="s">
        <v>5</v>
      </c>
    </row>
    <row r="65" spans="1:3" ht="11.25" hidden="1">
      <c r="A65" s="42" t="s">
        <v>52</v>
      </c>
      <c r="B65" s="43" t="s">
        <v>5</v>
      </c>
      <c r="C65" s="44"/>
    </row>
    <row r="66" spans="1:3" ht="15.75" customHeight="1">
      <c r="A66" s="58" t="s">
        <v>116</v>
      </c>
      <c r="B66" s="37">
        <f>B56-B61</f>
        <v>135721544</v>
      </c>
      <c r="C66" s="37">
        <f>C56-C61</f>
        <v>49322000</v>
      </c>
    </row>
    <row r="67" spans="1:4" ht="23.25" customHeight="1">
      <c r="A67" s="58" t="s">
        <v>117</v>
      </c>
      <c r="B67" s="109">
        <f>B35+B54+B66</f>
        <v>7508007.140000001</v>
      </c>
      <c r="C67" s="109">
        <f>C35+C54+C66</f>
        <v>8363</v>
      </c>
      <c r="D67" s="16"/>
    </row>
    <row r="68" spans="1:4" ht="11.25">
      <c r="A68" s="57" t="s">
        <v>53</v>
      </c>
      <c r="B68" s="47">
        <f>'ББ (2)'!E28</f>
        <v>3494180.88</v>
      </c>
      <c r="C68" s="59">
        <f>394791.21+18586</f>
        <v>413377.21</v>
      </c>
      <c r="D68" s="17"/>
    </row>
    <row r="69" spans="1:4" ht="11.25">
      <c r="A69" s="57" t="s">
        <v>54</v>
      </c>
      <c r="B69" s="47">
        <f>B68+B67-500</f>
        <v>11001688.02</v>
      </c>
      <c r="C69" s="59">
        <f>C68+C67</f>
        <v>421740.21</v>
      </c>
      <c r="D69" s="17"/>
    </row>
    <row r="70" spans="1:4" ht="11.25">
      <c r="A70"/>
      <c r="B70"/>
      <c r="C70" s="17"/>
      <c r="D70" s="17"/>
    </row>
    <row r="73" spans="1:4" ht="11.25">
      <c r="A73" s="64" t="s">
        <v>119</v>
      </c>
      <c r="B73" s="2" t="s">
        <v>118</v>
      </c>
      <c r="C73" s="65"/>
      <c r="D73" s="65"/>
    </row>
    <row r="74" spans="1:4" ht="12">
      <c r="A74" s="19" t="s">
        <v>11</v>
      </c>
      <c r="B74" s="19" t="s">
        <v>91</v>
      </c>
      <c r="D74" s="2"/>
    </row>
    <row r="75" spans="1:4" ht="12">
      <c r="A75" s="19" t="s">
        <v>90</v>
      </c>
      <c r="B75" s="19" t="s">
        <v>12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zoomScalePageLayoutView="0" workbookViewId="0" topLeftCell="A1">
      <selection activeCell="B49" sqref="B49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93</v>
      </c>
      <c r="C4"/>
      <c r="D4"/>
      <c r="E4"/>
    </row>
    <row r="5" s="2" customFormat="1" ht="11.25">
      <c r="B5" s="2" t="s">
        <v>92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86</v>
      </c>
      <c r="B9" t="s">
        <v>88</v>
      </c>
    </row>
    <row r="10" spans="1:2" s="2" customFormat="1" ht="11.25">
      <c r="A10" t="s">
        <v>87</v>
      </c>
      <c r="B10" s="22" t="s">
        <v>89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22" t="s">
        <v>122</v>
      </c>
      <c r="B13" s="122"/>
      <c r="C13" s="122"/>
      <c r="D13" s="122"/>
      <c r="F13" s="9"/>
      <c r="G13" s="9"/>
    </row>
    <row r="14" spans="1:4" s="2" customFormat="1" ht="12" customHeight="1">
      <c r="A14" s="123" t="s">
        <v>140</v>
      </c>
      <c r="B14" s="123"/>
      <c r="C14" s="123"/>
      <c r="D14" s="123"/>
    </row>
    <row r="15" s="2" customFormat="1" ht="12" customHeight="1">
      <c r="E15" s="2" t="s">
        <v>125</v>
      </c>
    </row>
    <row r="16" spans="1:5" s="2" customFormat="1" ht="35.25" customHeight="1">
      <c r="A16" s="78"/>
      <c r="B16" s="79" t="s">
        <v>9</v>
      </c>
      <c r="C16" s="79" t="s">
        <v>72</v>
      </c>
      <c r="D16" s="79" t="s">
        <v>73</v>
      </c>
      <c r="E16" s="79" t="s">
        <v>121</v>
      </c>
    </row>
    <row r="17" spans="1:10" s="2" customFormat="1" ht="18" customHeight="1">
      <c r="A17" s="80" t="s">
        <v>137</v>
      </c>
      <c r="B17" s="100">
        <f>'ББ (2)'!E33</f>
        <v>331375500</v>
      </c>
      <c r="C17" s="100">
        <f>'ББ (2)'!E34</f>
        <v>200439622.45</v>
      </c>
      <c r="D17" s="88">
        <f>'ББ (2)'!E35</f>
        <v>-1133553993.78</v>
      </c>
      <c r="E17" s="88">
        <f>B17+C17+D17</f>
        <v>-601738871.3299999</v>
      </c>
      <c r="G17" s="105"/>
      <c r="H17" s="105"/>
      <c r="J17" s="105"/>
    </row>
    <row r="18" spans="1:5" ht="12" customHeight="1" hidden="1">
      <c r="A18" s="81" t="s">
        <v>37</v>
      </c>
      <c r="B18" s="101" t="s">
        <v>5</v>
      </c>
      <c r="C18" s="101" t="s">
        <v>5</v>
      </c>
      <c r="D18" s="85" t="s">
        <v>5</v>
      </c>
      <c r="E18" s="88" t="s">
        <v>5</v>
      </c>
    </row>
    <row r="19" spans="1:6" ht="12" customHeight="1" hidden="1">
      <c r="A19" s="80" t="s">
        <v>38</v>
      </c>
      <c r="B19" s="102"/>
      <c r="C19" s="102" t="s">
        <v>5</v>
      </c>
      <c r="D19" s="104">
        <f>'опиу (2)'!F29</f>
        <v>-166121479.39</v>
      </c>
      <c r="E19" s="88">
        <f>B19+D19</f>
        <v>-166121479.39</v>
      </c>
      <c r="F19" s="17"/>
    </row>
    <row r="20" spans="1:5" ht="12" customHeight="1" hidden="1">
      <c r="A20" s="81" t="s">
        <v>39</v>
      </c>
      <c r="B20" s="101" t="s">
        <v>5</v>
      </c>
      <c r="C20" s="101" t="s">
        <v>5</v>
      </c>
      <c r="D20" s="85" t="s">
        <v>5</v>
      </c>
      <c r="E20" s="88" t="s">
        <v>5</v>
      </c>
    </row>
    <row r="21" spans="1:5" ht="12" customHeight="1" hidden="1">
      <c r="A21" s="82" t="s">
        <v>40</v>
      </c>
      <c r="B21" s="101" t="s">
        <v>5</v>
      </c>
      <c r="C21" s="101" t="s">
        <v>5</v>
      </c>
      <c r="D21" s="85" t="s">
        <v>5</v>
      </c>
      <c r="E21" s="88" t="s">
        <v>5</v>
      </c>
    </row>
    <row r="22" spans="1:5" ht="23.25" customHeight="1" hidden="1">
      <c r="A22" s="82" t="s">
        <v>41</v>
      </c>
      <c r="B22" s="101" t="s">
        <v>5</v>
      </c>
      <c r="C22" s="101" t="s">
        <v>5</v>
      </c>
      <c r="D22" s="85" t="s">
        <v>5</v>
      </c>
      <c r="E22" s="88" t="s">
        <v>5</v>
      </c>
    </row>
    <row r="23" spans="1:5" ht="34.5" customHeight="1" hidden="1">
      <c r="A23" s="80" t="s">
        <v>42</v>
      </c>
      <c r="B23" s="102" t="s">
        <v>5</v>
      </c>
      <c r="C23" s="102" t="s">
        <v>5</v>
      </c>
      <c r="D23" s="104" t="s">
        <v>5</v>
      </c>
      <c r="E23" s="104" t="s">
        <v>5</v>
      </c>
    </row>
    <row r="24" spans="1:5" ht="12" customHeight="1">
      <c r="A24" s="82" t="s">
        <v>124</v>
      </c>
      <c r="B24" s="101" t="s">
        <v>5</v>
      </c>
      <c r="C24" s="101" t="s">
        <v>5</v>
      </c>
      <c r="D24" s="85">
        <f>'опиу (2)'!F29</f>
        <v>-166121479.39</v>
      </c>
      <c r="E24" s="85">
        <f>D24</f>
        <v>-166121479.39</v>
      </c>
    </row>
    <row r="25" spans="1:5" ht="23.25" customHeight="1" hidden="1">
      <c r="A25" s="80" t="s">
        <v>43</v>
      </c>
      <c r="B25" s="102" t="s">
        <v>5</v>
      </c>
      <c r="C25" s="102" t="s">
        <v>5</v>
      </c>
      <c r="D25" s="104">
        <f>D24</f>
        <v>-166121479.39</v>
      </c>
      <c r="E25" s="104">
        <f>E24</f>
        <v>-166121479.39</v>
      </c>
    </row>
    <row r="26" spans="1:5" ht="12" customHeight="1" hidden="1">
      <c r="A26" s="82" t="s">
        <v>44</v>
      </c>
      <c r="B26" s="103" t="s">
        <v>5</v>
      </c>
      <c r="C26" s="103" t="s">
        <v>5</v>
      </c>
      <c r="D26" s="86" t="s">
        <v>5</v>
      </c>
      <c r="E26" s="87" t="s">
        <v>5</v>
      </c>
    </row>
    <row r="27" spans="1:5" ht="12" customHeight="1" hidden="1">
      <c r="A27" s="82" t="s">
        <v>45</v>
      </c>
      <c r="B27" s="101" t="s">
        <v>5</v>
      </c>
      <c r="C27" s="101" t="s">
        <v>5</v>
      </c>
      <c r="D27" s="85" t="s">
        <v>5</v>
      </c>
      <c r="E27" s="88" t="s">
        <v>5</v>
      </c>
    </row>
    <row r="28" spans="1:5" ht="23.25" customHeight="1" hidden="1">
      <c r="A28" s="82" t="s">
        <v>10</v>
      </c>
      <c r="B28" s="101" t="s">
        <v>5</v>
      </c>
      <c r="C28" s="101" t="s">
        <v>5</v>
      </c>
      <c r="D28" s="85" t="s">
        <v>5</v>
      </c>
      <c r="E28" s="88" t="s">
        <v>5</v>
      </c>
    </row>
    <row r="29" spans="1:7" ht="23.25" customHeight="1">
      <c r="A29" s="80" t="s">
        <v>141</v>
      </c>
      <c r="B29" s="100">
        <f>'ББ (2)'!D33</f>
        <v>331375500</v>
      </c>
      <c r="C29" s="100">
        <f>'ББ (2)'!D34</f>
        <v>200439622.45</v>
      </c>
      <c r="D29" s="88">
        <f>D17+D24</f>
        <v>-1299675473.17</v>
      </c>
      <c r="E29" s="88">
        <f>E17+E25</f>
        <v>-767860350.7199999</v>
      </c>
      <c r="G29" s="106"/>
    </row>
    <row r="30" spans="1:5" ht="12" customHeight="1">
      <c r="A30" s="80" t="s">
        <v>123</v>
      </c>
      <c r="B30" s="100">
        <f>'ББ (2)'!E33</f>
        <v>331375500</v>
      </c>
      <c r="C30" s="100">
        <f>'ББ (2)'!E34</f>
        <v>200439622.45</v>
      </c>
      <c r="D30" s="110">
        <f>-1053238282.75-638209+200000</f>
        <v>-1053676491.75</v>
      </c>
      <c r="E30" s="110">
        <f>B30+C30+D30</f>
        <v>-521861369.3</v>
      </c>
    </row>
    <row r="31" spans="1:5" ht="12" customHeight="1" hidden="1">
      <c r="A31" s="82" t="s">
        <v>37</v>
      </c>
      <c r="B31" s="103" t="s">
        <v>5</v>
      </c>
      <c r="C31" s="103" t="s">
        <v>5</v>
      </c>
      <c r="D31" s="111" t="s">
        <v>5</v>
      </c>
      <c r="E31" s="112" t="s">
        <v>5</v>
      </c>
    </row>
    <row r="32" spans="1:5" ht="12" customHeight="1" hidden="1">
      <c r="A32" s="80" t="s">
        <v>46</v>
      </c>
      <c r="B32" s="102">
        <v>531815</v>
      </c>
      <c r="C32" s="102" t="s">
        <v>5</v>
      </c>
      <c r="D32" s="77">
        <f>D30</f>
        <v>-1053676491.75</v>
      </c>
      <c r="E32" s="77">
        <f>E30</f>
        <v>-521861369.3</v>
      </c>
    </row>
    <row r="33" spans="1:5" ht="12" customHeight="1" hidden="1">
      <c r="A33" s="82" t="s">
        <v>39</v>
      </c>
      <c r="B33" s="103" t="s">
        <v>5</v>
      </c>
      <c r="C33" s="103" t="s">
        <v>5</v>
      </c>
      <c r="D33" s="111" t="s">
        <v>5</v>
      </c>
      <c r="E33" s="112" t="s">
        <v>5</v>
      </c>
    </row>
    <row r="34" spans="1:5" s="2" customFormat="1" ht="12" customHeight="1" hidden="1">
      <c r="A34" s="82" t="s">
        <v>40</v>
      </c>
      <c r="B34" s="103" t="s">
        <v>5</v>
      </c>
      <c r="C34" s="103" t="s">
        <v>5</v>
      </c>
      <c r="D34" s="111" t="s">
        <v>5</v>
      </c>
      <c r="E34" s="112" t="s">
        <v>5</v>
      </c>
    </row>
    <row r="35" spans="1:5" ht="23.25" customHeight="1" hidden="1">
      <c r="A35" s="82" t="s">
        <v>41</v>
      </c>
      <c r="B35" s="100" t="s">
        <v>5</v>
      </c>
      <c r="C35" s="100" t="s">
        <v>5</v>
      </c>
      <c r="D35" s="110" t="s">
        <v>5</v>
      </c>
      <c r="E35" s="110" t="s">
        <v>5</v>
      </c>
    </row>
    <row r="36" spans="1:5" ht="34.5" customHeight="1" hidden="1">
      <c r="A36" s="80" t="s">
        <v>55</v>
      </c>
      <c r="B36" s="102" t="s">
        <v>5</v>
      </c>
      <c r="C36" s="102" t="s">
        <v>5</v>
      </c>
      <c r="D36" s="77" t="s">
        <v>5</v>
      </c>
      <c r="E36" s="77" t="s">
        <v>5</v>
      </c>
    </row>
    <row r="37" spans="1:5" s="2" customFormat="1" ht="18" customHeight="1">
      <c r="A37" s="82" t="s">
        <v>124</v>
      </c>
      <c r="B37" s="100"/>
      <c r="C37" s="100">
        <v>0</v>
      </c>
      <c r="D37" s="113">
        <v>-155081216</v>
      </c>
      <c r="E37" s="113">
        <f>D37</f>
        <v>-155081216</v>
      </c>
    </row>
    <row r="38" spans="1:7" ht="23.25" customHeight="1" hidden="1">
      <c r="A38" s="80" t="s">
        <v>56</v>
      </c>
      <c r="B38" s="102" t="s">
        <v>5</v>
      </c>
      <c r="C38" s="102" t="s">
        <v>5</v>
      </c>
      <c r="D38" s="77">
        <f>SUM(D33:D37)</f>
        <v>-155081216</v>
      </c>
      <c r="E38" s="77">
        <f>SUM(E33:E37)</f>
        <v>-155081216</v>
      </c>
      <c r="G38" s="13"/>
    </row>
    <row r="39" spans="1:5" s="2" customFormat="1" ht="18" customHeight="1" hidden="1">
      <c r="A39" s="82" t="s">
        <v>44</v>
      </c>
      <c r="B39" s="100" t="s">
        <v>5</v>
      </c>
      <c r="C39" s="100" t="s">
        <v>5</v>
      </c>
      <c r="D39" s="110" t="s">
        <v>5</v>
      </c>
      <c r="E39" s="110" t="s">
        <v>5</v>
      </c>
    </row>
    <row r="40" spans="1:5" s="2" customFormat="1" ht="18" customHeight="1" hidden="1">
      <c r="A40" s="82" t="s">
        <v>45</v>
      </c>
      <c r="B40" s="100" t="s">
        <v>5</v>
      </c>
      <c r="C40" s="100" t="s">
        <v>5</v>
      </c>
      <c r="D40" s="110" t="s">
        <v>5</v>
      </c>
      <c r="E40" s="110" t="s">
        <v>5</v>
      </c>
    </row>
    <row r="41" spans="1:5" ht="23.25" customHeight="1" hidden="1">
      <c r="A41" s="82" t="s">
        <v>10</v>
      </c>
      <c r="B41" s="100" t="s">
        <v>5</v>
      </c>
      <c r="C41" s="100" t="s">
        <v>5</v>
      </c>
      <c r="D41" s="110" t="s">
        <v>5</v>
      </c>
      <c r="E41" s="110" t="s">
        <v>5</v>
      </c>
    </row>
    <row r="42" spans="1:5" ht="34.5" customHeight="1">
      <c r="A42" s="80" t="s">
        <v>142</v>
      </c>
      <c r="B42" s="100">
        <f>B30+B37</f>
        <v>331375500</v>
      </c>
      <c r="C42" s="100">
        <f>C30+C37</f>
        <v>200439622.45</v>
      </c>
      <c r="D42" s="110">
        <f>D32+D37</f>
        <v>-1208757707.75</v>
      </c>
      <c r="E42" s="110">
        <f>E32+E37</f>
        <v>-676942585.3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4" t="s">
        <v>119</v>
      </c>
      <c r="C44" s="2" t="s">
        <v>118</v>
      </c>
    </row>
    <row r="45" spans="1:3" ht="12">
      <c r="A45" s="19" t="s">
        <v>11</v>
      </c>
      <c r="C45" s="19" t="s">
        <v>91</v>
      </c>
    </row>
    <row r="46" spans="1:3" ht="12">
      <c r="A46" s="19" t="s">
        <v>90</v>
      </c>
      <c r="C46" s="19" t="s">
        <v>12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2022-08-10T10:19:00Z</cp:lastPrinted>
  <dcterms:created xsi:type="dcterms:W3CDTF">2018-02-23T11:21:27Z</dcterms:created>
  <dcterms:modified xsi:type="dcterms:W3CDTF">2022-08-10T10:21:04Z</dcterms:modified>
  <cp:category/>
  <cp:version/>
  <cp:contentType/>
  <cp:contentStatus/>
  <cp:revision>1</cp:revision>
</cp:coreProperties>
</file>