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<sst xmlns="http://schemas.openxmlformats.org/spreadsheetml/2006/main" count="297" uniqueCount="138">
  <si>
    <t>АО "Ай Карааул"</t>
  </si>
  <si>
    <t>Наименование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</si>
  <si>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</si>
  <si>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</si>
  <si>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</si>
  <si>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</si>
  <si>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</si>
  <si>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</si>
  <si>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</si>
  <si>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</si>
  <si>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</si>
  <si>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</si>
  <si>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</si>
  <si>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</si>
  <si>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</si>
  <si>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</si>
  <si>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</si>
  <si>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</si>
  <si>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</si>
  <si>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</si>
  <si>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</si>
  <si>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</si>
  <si>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</si>
  <si>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</si>
  <si>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</si>
  <si>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</si>
  <si>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</si>
  <si>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</si>
  <si>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</si>
  <si>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</si>
  <si>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</si>
  <si>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</si>
  <si>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</si>
  <si>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</si>
  <si>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</si>
  <si>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</si>
  <si>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</si>
  <si>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</si>
  <si>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</si>
  <si>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</si>
  <si>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</si>
  <si>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</si>
  <si>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</si>
  <si>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</si>
  <si>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</si>
  <si>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</si>
  <si>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</si>
  <si>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</si>
  <si>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</si>
  <si>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</si>
  <si>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</si>
  <si>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</si>
  <si>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</si>
  <si>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</si>
  <si>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</si>
  <si>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</si>
  <si>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</si>
  <si>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</si>
  <si>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</si>
  <si>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</si>
  <si>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</si>
  <si>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</si>
  <si>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</si>
  <si>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</si>
  <si>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</si>
  <si>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</si>
  <si>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</si>
  <si>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</si>
  <si>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</si>
  <si>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</si>
  <si>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</si>
  <si>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</si>
  <si>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</si>
  <si>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</si>
  <si>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</si>
  <si>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</si>
  <si>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</si>
  <si>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</si>
  <si>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</si>
  <si>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</si>
  <si>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</si>
  <si>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</si>
  <si>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</si>
  <si>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Президент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</si>
  <si>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</si>
  <si>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</si>
  <si>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</si>
  <si>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</si>
  <si>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</si>
  <si>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</si>
  <si>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</si>
  <si>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</si>
  <si>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</si>
  <si>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</si>
  <si>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</si>
  <si>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</si>
  <si>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</si>
  <si>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</si>
  <si>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</si>
  <si>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</si>
  <si>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</si>
  <si>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</si>
  <si>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</si>
  <si>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</si>
  <si>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</si>
  <si>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</si>
  <si>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</si>
  <si>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</si>
  <si>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</si>
  <si>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Итого</t>
  </si>
  <si>
    <t>Убыток и совокупный убыток за отчетный период</t>
  </si>
  <si>
    <t>тыс тенге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</si>
  <si>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</si>
  <si>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</si>
  <si>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</si>
  <si>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</si>
  <si>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</si>
  <si>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</si>
  <si>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</si>
  <si>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</si>
  <si>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Ишмухамедов Е.Е.</t>
  </si>
  <si>
    <t>За 3 месяца, заканчивающиеся 31 марта</t>
  </si>
  <si>
    <t>2023 года (неаудировано)</t>
  </si>
  <si>
    <t>Сальдо на 1 января 2023 года</t>
  </si>
  <si>
    <t>Сальдо на 31 марта 2023 года</t>
  </si>
  <si>
    <t>Авансы, выплаченные под разведочные и оценочные активы</t>
  </si>
  <si>
    <t>по состоянию на 31 марта 2024 года</t>
  </si>
  <si>
    <t>на 31.03.2024 года (неаудировано)</t>
  </si>
  <si>
    <t>на 31.12.2023 года (аудировано)</t>
  </si>
  <si>
    <t>за 3 месяца, заканчивающиеся 31 марта 2024 года</t>
  </si>
  <si>
    <t>2024 года (неаудировано)</t>
  </si>
  <si>
    <t>Сальдо на 1 января 2024 года</t>
  </si>
  <si>
    <t>Сальдо на 31 марта 2024 года</t>
  </si>
  <si>
    <t>Халилова Г.Б.</t>
  </si>
  <si>
    <t>Отчёт о финансовом положении</t>
  </si>
  <si>
    <t>ОТЧЕТ О ПРИБЫЛИ И УБЫТКАХ</t>
  </si>
  <si>
    <t>ОТЧЕТ О ДВИЖЕНИИ ДЕНЕЖНЫХ СРЕДСТВ</t>
  </si>
  <si>
    <t>ОТЧЕТ ОБ ИЗМЕНЕНИЯХ В СОБСТВЕННОМ КАПИТАЛЕ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</si>
</sst>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8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5" fillId="0" borderId="0" xfId="0" applyNumberFormat="1" applyFont="1" applyAlignment="1">
      <alignment horizontal="right"/>
    </xf>
    <xf numFmtId="204" fontId="45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6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2" fontId="5" fillId="0" borderId="10" xfId="0" applyNumberFormat="1" applyFont="1" applyBorder="1" applyAlignment="1">
      <alignment horizontal="right" vertical="center"/>
    </xf>
    <xf numFmtId="202" fontId="5" fillId="33" borderId="10" xfId="0" applyNumberFormat="1" applyFont="1" applyFill="1" applyBorder="1" applyAlignment="1">
      <alignment horizontal="right"/>
    </xf>
    <xf numFmtId="202" fontId="0" fillId="33" borderId="10" xfId="0" applyNumberFormat="1" applyFont="1" applyFill="1" applyBorder="1" applyAlignment="1">
      <alignment horizontal="right" wrapText="1"/>
    </xf>
    <xf numFmtId="202" fontId="5" fillId="33" borderId="10" xfId="0" applyNumberFormat="1" applyFont="1" applyFill="1" applyBorder="1" applyAlignment="1">
      <alignment horizontal="right" wrapText="1"/>
    </xf>
    <xf numFmtId="202" fontId="0" fillId="33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9" fontId="47" fillId="0" borderId="10" xfId="0" applyNumberFormat="1" applyFont="1" applyFill="1" applyBorder="1" applyAlignment="1">
      <alignment/>
    </xf>
    <xf numFmtId="169" fontId="47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53"/>
  <sheetViews>
    <sheetView zoomScalePageLayoutView="0" workbookViewId="0" topLeftCell="B1">
      <selection activeCell="C3" sqref="C3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127" t="s">
        <v>0</v>
      </c>
    </row>
    <row r="4" ht="12" customHeight="1"/>
    <row r="5" s="2" customFormat="1" ht="4.5" customHeight="1"/>
    <row r="6" s="4" customFormat="1" ht="11.25" customHeight="1"/>
    <row r="7" s="2" customFormat="1" ht="12.75">
      <c r="C7" s="90" t="s">
        <v>134</v>
      </c>
    </row>
    <row r="8" s="2" customFormat="1" ht="15.75" customHeight="1">
      <c r="C8" s="22" t="s">
        <v>126</v>
      </c>
    </row>
    <row r="9" s="2" customFormat="1" ht="16.5" customHeight="1">
      <c r="E9" s="89" t="s">
        <v>112</v>
      </c>
    </row>
    <row r="10" spans="2:5" s="2" customFormat="1" ht="21" customHeight="1">
      <c r="B10" s="20" t="s">
        <v>55</v>
      </c>
      <c r="C10" s="27" t="s">
        <v>56</v>
      </c>
      <c r="D10" s="88" t="s">
        <v>127</v>
      </c>
      <c r="E10" s="88" t="s">
        <v>128</v>
      </c>
    </row>
    <row r="11" spans="2:5" s="2" customFormat="1" ht="12.75" customHeight="1">
      <c r="B11" s="20" t="s">
        <v>57</v>
      </c>
      <c r="C11" s="20"/>
      <c r="D11" s="20"/>
      <c r="E11" s="107"/>
    </row>
    <row r="12" spans="2:6" s="2" customFormat="1" ht="12.75" customHeight="1">
      <c r="B12" s="21" t="s">
        <v>5</v>
      </c>
      <c r="C12" s="71">
        <v>4</v>
      </c>
      <c r="D12" s="115">
        <v>6309719</v>
      </c>
      <c r="E12" s="115">
        <v>3814101</v>
      </c>
      <c r="F12" s="106"/>
    </row>
    <row r="13" spans="2:6" s="2" customFormat="1" ht="12.75" customHeight="1">
      <c r="B13" s="21" t="s">
        <v>6</v>
      </c>
      <c r="C13" s="71">
        <v>5</v>
      </c>
      <c r="D13" s="115">
        <v>2186580031</v>
      </c>
      <c r="E13" s="115">
        <v>2146314236</v>
      </c>
      <c r="F13" s="106"/>
    </row>
    <row r="14" spans="2:6" s="2" customFormat="1" ht="12.75" customHeight="1">
      <c r="B14" s="21" t="s">
        <v>125</v>
      </c>
      <c r="C14" s="71"/>
      <c r="D14" s="115">
        <f>1512000+1209090</f>
        <v>2721090</v>
      </c>
      <c r="E14" s="115">
        <f>1209090+1929494+1454855+4907364+1512000-1000</f>
        <v>11011803</v>
      </c>
      <c r="F14" s="106"/>
    </row>
    <row r="15" spans="2:6" s="2" customFormat="1" ht="12.75" customHeight="1">
      <c r="B15" s="21" t="s">
        <v>58</v>
      </c>
      <c r="C15" s="71">
        <v>6</v>
      </c>
      <c r="D15" s="115">
        <f>17456184-2444786</f>
        <v>15011398</v>
      </c>
      <c r="E15" s="115">
        <v>15011398</v>
      </c>
      <c r="F15" s="106"/>
    </row>
    <row r="16" spans="2:6" s="2" customFormat="1" ht="12.75" customHeight="1">
      <c r="B16" s="20" t="s">
        <v>59</v>
      </c>
      <c r="C16" s="72"/>
      <c r="D16" s="66">
        <f>SUM(D12:D15)</f>
        <v>2210622238</v>
      </c>
      <c r="E16" s="66">
        <f>SUM(E12:E15)</f>
        <v>2176151538</v>
      </c>
      <c r="F16" s="106"/>
    </row>
    <row r="17" spans="2:6" s="2" customFormat="1" ht="12.75" customHeight="1">
      <c r="B17" s="20" t="s">
        <v>60</v>
      </c>
      <c r="C17" s="72"/>
      <c r="D17" s="66"/>
      <c r="E17" s="66"/>
      <c r="F17" s="106"/>
    </row>
    <row r="18" spans="2:6" s="2" customFormat="1" ht="12.75" customHeight="1">
      <c r="B18" s="21" t="s">
        <v>61</v>
      </c>
      <c r="C18" s="71">
        <v>7</v>
      </c>
      <c r="D18" s="114">
        <v>55954635</v>
      </c>
      <c r="E18" s="114">
        <v>55954635</v>
      </c>
      <c r="F18" s="106"/>
    </row>
    <row r="19" spans="2:6" s="2" customFormat="1" ht="12.75" customHeight="1">
      <c r="B19" s="21" t="s">
        <v>4</v>
      </c>
      <c r="C19" s="71"/>
      <c r="D19" s="115">
        <v>1690135</v>
      </c>
      <c r="E19" s="115">
        <v>1654249</v>
      </c>
      <c r="F19" s="106"/>
    </row>
    <row r="20" spans="2:6" s="2" customFormat="1" ht="12.75" customHeight="1">
      <c r="B20" s="21" t="s">
        <v>62</v>
      </c>
      <c r="C20" s="71"/>
      <c r="D20" s="115">
        <v>192526</v>
      </c>
      <c r="E20" s="115">
        <v>192526</v>
      </c>
      <c r="F20" s="106"/>
    </row>
    <row r="21" spans="2:6" s="2" customFormat="1" ht="12.75" customHeight="1">
      <c r="B21" s="21" t="s">
        <v>63</v>
      </c>
      <c r="C21" s="71">
        <v>8</v>
      </c>
      <c r="D21" s="65">
        <f>42000+58912871-2958236+4544205-D18-D14</f>
        <v>1865115</v>
      </c>
      <c r="E21" s="115">
        <f>42000+58912871+12994969-E14-E18-2958236-500</f>
        <v>2024666</v>
      </c>
      <c r="F21" s="106"/>
    </row>
    <row r="22" spans="2:6" s="2" customFormat="1" ht="12.75" customHeight="1">
      <c r="B22" s="21" t="s">
        <v>64</v>
      </c>
      <c r="C22" s="71"/>
      <c r="D22" s="115">
        <v>7062728</v>
      </c>
      <c r="E22" s="115">
        <v>19507331</v>
      </c>
      <c r="F22" s="106"/>
    </row>
    <row r="23" spans="2:6" s="2" customFormat="1" ht="12.75" customHeight="1">
      <c r="B23" s="20" t="s">
        <v>65</v>
      </c>
      <c r="C23" s="71"/>
      <c r="D23" s="94">
        <f>SUM(D18:D22)</f>
        <v>66765139</v>
      </c>
      <c r="E23" s="94">
        <f>SUM(E18:E22)</f>
        <v>79333407</v>
      </c>
      <c r="F23" s="106"/>
    </row>
    <row r="24" spans="2:8" s="2" customFormat="1" ht="12.75" customHeight="1">
      <c r="B24" s="20" t="s">
        <v>66</v>
      </c>
      <c r="C24" s="71"/>
      <c r="D24" s="94">
        <f>D16+D23</f>
        <v>2277387377</v>
      </c>
      <c r="E24" s="94">
        <f>E16+E23</f>
        <v>2255484945</v>
      </c>
      <c r="G24" s="98"/>
      <c r="H24" s="98"/>
    </row>
    <row r="25" spans="2:8" s="2" customFormat="1" ht="12.75" customHeight="1">
      <c r="B25" s="20" t="s">
        <v>67</v>
      </c>
      <c r="C25" s="71"/>
      <c r="D25" s="93"/>
      <c r="E25" s="65"/>
      <c r="H25" s="98"/>
    </row>
    <row r="26" spans="2:8" s="2" customFormat="1" ht="12.75" customHeight="1">
      <c r="B26" s="20" t="s">
        <v>68</v>
      </c>
      <c r="C26" s="71"/>
      <c r="D26" s="93"/>
      <c r="E26" s="65"/>
      <c r="H26" s="98"/>
    </row>
    <row r="27" spans="2:8" s="2" customFormat="1" ht="12.75" customHeight="1">
      <c r="B27" s="21" t="s">
        <v>7</v>
      </c>
      <c r="C27" s="71">
        <v>9</v>
      </c>
      <c r="D27" s="114">
        <v>331375500</v>
      </c>
      <c r="E27" s="115">
        <f>331375500</f>
        <v>331375500</v>
      </c>
      <c r="H27" s="91"/>
    </row>
    <row r="28" spans="2:8" s="2" customFormat="1" ht="12.75" customHeight="1">
      <c r="B28" s="21" t="s">
        <v>69</v>
      </c>
      <c r="C28" s="71">
        <v>10</v>
      </c>
      <c r="D28" s="114">
        <f>200439422.45</f>
        <v>200439422.45</v>
      </c>
      <c r="E28" s="115">
        <f>200439622.45-1000</f>
        <v>200438622.45</v>
      </c>
      <c r="H28" s="91"/>
    </row>
    <row r="29" spans="2:8" s="2" customFormat="1" ht="12.75" customHeight="1">
      <c r="B29" s="21" t="s">
        <v>70</v>
      </c>
      <c r="C29" s="71"/>
      <c r="D29" s="95">
        <v>-1572646015</v>
      </c>
      <c r="E29" s="97">
        <v>-1111290178</v>
      </c>
      <c r="G29" s="98"/>
      <c r="H29" s="91"/>
    </row>
    <row r="30" spans="2:8" s="2" customFormat="1" ht="12.75" customHeight="1">
      <c r="B30" s="20" t="s">
        <v>71</v>
      </c>
      <c r="C30" s="71"/>
      <c r="D30" s="96">
        <f>SUM(D27:D29)</f>
        <v>-1040831092.55</v>
      </c>
      <c r="E30" s="96">
        <f>SUM(E27:E29)</f>
        <v>-579476055.55</v>
      </c>
      <c r="H30" s="91"/>
    </row>
    <row r="31" spans="2:9" s="2" customFormat="1" ht="12.75" customHeight="1">
      <c r="B31" s="20" t="s">
        <v>72</v>
      </c>
      <c r="C31" s="71"/>
      <c r="D31" s="93"/>
      <c r="E31" s="65"/>
      <c r="H31" s="98"/>
      <c r="I31" s="98"/>
    </row>
    <row r="32" spans="2:9" s="2" customFormat="1" ht="12.75" customHeight="1">
      <c r="B32" s="21" t="s">
        <v>73</v>
      </c>
      <c r="C32" s="71">
        <v>15</v>
      </c>
      <c r="D32" s="93">
        <v>85509469</v>
      </c>
      <c r="E32" s="93">
        <v>85509469</v>
      </c>
      <c r="H32" s="98"/>
      <c r="I32" s="98"/>
    </row>
    <row r="33" spans="1:9" s="2" customFormat="1" ht="12.75" customHeight="1">
      <c r="A33" s="14"/>
      <c r="B33" s="20" t="s">
        <v>74</v>
      </c>
      <c r="C33" s="71"/>
      <c r="D33" s="94">
        <f>SUM(D32)</f>
        <v>85509469</v>
      </c>
      <c r="E33" s="94">
        <f>SUM(E32)</f>
        <v>85509469</v>
      </c>
      <c r="H33" s="98"/>
      <c r="I33" s="98"/>
    </row>
    <row r="34" spans="2:5" s="2" customFormat="1" ht="12.75" customHeight="1">
      <c r="B34" s="20" t="s">
        <v>75</v>
      </c>
      <c r="C34" s="71"/>
      <c r="D34" s="93"/>
      <c r="E34" s="65"/>
    </row>
    <row r="35" spans="2:5" s="2" customFormat="1" ht="12.75" customHeight="1">
      <c r="B35" s="21" t="s">
        <v>76</v>
      </c>
      <c r="C35" s="71">
        <v>11</v>
      </c>
      <c r="D35" s="93">
        <v>3174334522</v>
      </c>
      <c r="E35" s="93">
        <v>2727116084</v>
      </c>
    </row>
    <row r="36" spans="2:5" s="2" customFormat="1" ht="12.75" customHeight="1">
      <c r="B36" s="21" t="s">
        <v>77</v>
      </c>
      <c r="C36" s="71">
        <v>12</v>
      </c>
      <c r="D36" s="65">
        <v>35144655</v>
      </c>
      <c r="E36" s="65">
        <v>10515948</v>
      </c>
    </row>
    <row r="37" spans="2:5" ht="12" customHeight="1">
      <c r="B37" s="21" t="s">
        <v>78</v>
      </c>
      <c r="C37" s="71"/>
      <c r="D37" s="65">
        <v>3831937</v>
      </c>
      <c r="E37" s="65">
        <v>67000</v>
      </c>
    </row>
    <row r="38" spans="2:5" s="2" customFormat="1" ht="12.75" customHeight="1">
      <c r="B38" s="21" t="s">
        <v>79</v>
      </c>
      <c r="C38" s="71">
        <v>13</v>
      </c>
      <c r="D38" s="65">
        <v>19397887</v>
      </c>
      <c r="E38" s="65">
        <f>11754000-1000</f>
        <v>11753000</v>
      </c>
    </row>
    <row r="39" spans="2:5" s="2" customFormat="1" ht="12.75" customHeight="1">
      <c r="B39" s="20" t="s">
        <v>80</v>
      </c>
      <c r="C39" s="71"/>
      <c r="D39" s="94">
        <f>SUM(D35:D38)</f>
        <v>3232709001</v>
      </c>
      <c r="E39" s="67">
        <f>SUM(E35:E38)</f>
        <v>2749452032</v>
      </c>
    </row>
    <row r="40" spans="2:5" s="2" customFormat="1" ht="12.75" customHeight="1">
      <c r="B40" s="20" t="s">
        <v>81</v>
      </c>
      <c r="C40" s="71"/>
      <c r="D40" s="67">
        <f>D33+D39</f>
        <v>3318218470</v>
      </c>
      <c r="E40" s="67">
        <f>E33+E39</f>
        <v>2834961501</v>
      </c>
    </row>
    <row r="41" spans="2:5" s="2" customFormat="1" ht="12.75" customHeight="1">
      <c r="B41" s="20" t="s">
        <v>82</v>
      </c>
      <c r="C41" s="71"/>
      <c r="D41" s="67">
        <f>D30+D40</f>
        <v>2277387377.45</v>
      </c>
      <c r="E41" s="67">
        <f>E30+E40</f>
        <v>2255485445.45</v>
      </c>
    </row>
    <row r="42" spans="4:5" s="2" customFormat="1" ht="12.75" customHeight="1">
      <c r="D42" s="73">
        <f>D24-D41</f>
        <v>-0.4499998092651367</v>
      </c>
      <c r="E42" s="73">
        <v>0</v>
      </c>
    </row>
    <row r="43" s="2" customFormat="1" ht="12.75" customHeight="1"/>
    <row r="44" spans="2:5" s="2" customFormat="1" ht="12.75" customHeight="1">
      <c r="B44" s="12" t="s">
        <v>54</v>
      </c>
      <c r="D44" s="68">
        <f>D30/150000</f>
        <v>-6938.873950333333</v>
      </c>
      <c r="E44" s="68">
        <f>E30/150000</f>
        <v>-3863.1737036666664</v>
      </c>
    </row>
    <row r="45" s="2" customFormat="1" ht="12.75" customHeight="1"/>
    <row r="46" s="2" customFormat="1" ht="12.75" customHeight="1">
      <c r="D46" s="98"/>
    </row>
    <row r="47" spans="2:4" s="2" customFormat="1" ht="12.75" customHeight="1">
      <c r="B47" s="3"/>
      <c r="D47" s="98"/>
    </row>
    <row r="48" s="2" customFormat="1" ht="12.75" customHeight="1"/>
    <row r="49" spans="2:5" s="2" customFormat="1" ht="12.75" customHeight="1">
      <c r="B49" s="25"/>
      <c r="D49" s="25"/>
      <c r="E49" s="25"/>
    </row>
    <row r="50" spans="2:4" s="2" customFormat="1" ht="12.75" customHeight="1">
      <c r="B50" s="19" t="s">
        <v>120</v>
      </c>
      <c r="D50" s="19" t="s">
        <v>133</v>
      </c>
    </row>
    <row r="51" spans="2:4" s="2" customFormat="1" ht="12.75" customHeight="1">
      <c r="B51" s="19" t="s">
        <v>83</v>
      </c>
      <c r="D51" s="19" t="s">
        <v>9</v>
      </c>
    </row>
    <row r="52" s="2" customFormat="1" ht="12.75" customHeight="1">
      <c r="E52" s="98"/>
    </row>
    <row r="53" s="2" customFormat="1" ht="12.75" customHeight="1">
      <c r="E53" s="113">
        <f>D24-D41</f>
        <v>-0.4499998092651367</v>
      </c>
    </row>
    <row r="54" s="2" customFormat="1" ht="12.75" customHeight="1"/>
    <row r="55" s="2" customFormat="1" ht="10.5" customHeight="1"/>
    <row r="56" s="2" customFormat="1" ht="20.25" customHeight="1"/>
    <row r="57" s="2" customFormat="1" ht="6" customHeight="1"/>
    <row r="58" s="2" customFormat="1" ht="6" customHeight="1"/>
    <row r="59" s="2" customFormat="1" ht="12.75" customHeight="1"/>
    <row r="60" s="2" customFormat="1" ht="10.5" customHeight="1"/>
    <row r="61" s="2" customFormat="1" ht="12.75" customHeight="1"/>
    <row r="62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1"/>
  <sheetViews>
    <sheetView zoomScalePageLayoutView="0" workbookViewId="0" topLeftCell="A1">
      <selection activeCell="F5" sqref="F5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128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7:9" ht="12" customHeight="1">
      <c r="G4" s="4"/>
      <c r="H4" s="4"/>
      <c r="I4" s="4"/>
    </row>
    <row r="5" spans="3:9" ht="12" customHeight="1">
      <c r="C5" s="24" t="s">
        <v>135</v>
      </c>
      <c r="D5" s="24"/>
      <c r="E5" s="24"/>
      <c r="G5" s="2"/>
      <c r="I5" s="2"/>
    </row>
    <row r="6" spans="3:9" s="4" customFormat="1" ht="16.5" customHeight="1">
      <c r="C6" s="28" t="s">
        <v>84</v>
      </c>
      <c r="D6" s="28"/>
      <c r="E6" s="28"/>
      <c r="I6" s="2"/>
    </row>
    <row r="7" spans="3:5" s="2" customFormat="1" ht="12.75" customHeight="1">
      <c r="C7" s="23" t="s">
        <v>129</v>
      </c>
      <c r="D7" s="23"/>
      <c r="E7" s="23"/>
    </row>
    <row r="8" s="2" customFormat="1" ht="12" customHeight="1"/>
    <row r="9" s="2" customFormat="1" ht="12" customHeight="1">
      <c r="G9" s="2" t="s">
        <v>111</v>
      </c>
    </row>
    <row r="10" spans="2:7" s="2" customFormat="1" ht="12" customHeight="1">
      <c r="B10" s="117" t="s">
        <v>113</v>
      </c>
      <c r="C10" s="119" t="s">
        <v>85</v>
      </c>
      <c r="D10" s="120" t="s">
        <v>114</v>
      </c>
      <c r="E10" s="120"/>
      <c r="F10" s="120" t="s">
        <v>121</v>
      </c>
      <c r="G10" s="120"/>
    </row>
    <row r="11" spans="2:7" ht="35.25" customHeight="1">
      <c r="B11" s="118"/>
      <c r="C11" s="118"/>
      <c r="D11" s="30" t="s">
        <v>115</v>
      </c>
      <c r="E11" s="30" t="s">
        <v>116</v>
      </c>
      <c r="F11" s="30" t="s">
        <v>130</v>
      </c>
      <c r="G11" s="30" t="s">
        <v>122</v>
      </c>
    </row>
    <row r="12" spans="2:7" s="2" customFormat="1" ht="12.75" customHeight="1">
      <c r="B12" s="21" t="s">
        <v>86</v>
      </c>
      <c r="C12" s="71">
        <v>14</v>
      </c>
      <c r="D12" s="74"/>
      <c r="E12" s="74"/>
      <c r="F12" s="74">
        <v>-33807890</v>
      </c>
      <c r="G12" s="74">
        <v>-29230289.26</v>
      </c>
    </row>
    <row r="13" spans="2:7" s="2" customFormat="1" ht="12.75" customHeight="1">
      <c r="B13" s="21" t="s">
        <v>87</v>
      </c>
      <c r="C13" s="71">
        <v>15</v>
      </c>
      <c r="D13" s="83"/>
      <c r="E13" s="83"/>
      <c r="F13" s="74"/>
      <c r="G13" s="74">
        <v>-378000</v>
      </c>
    </row>
    <row r="14" spans="2:7" s="2" customFormat="1" ht="12.75" customHeight="1">
      <c r="B14" s="20" t="s">
        <v>88</v>
      </c>
      <c r="C14" s="26"/>
      <c r="D14" s="82"/>
      <c r="E14" s="82"/>
      <c r="F14" s="82">
        <f>F12+F13</f>
        <v>-33807890</v>
      </c>
      <c r="G14" s="82">
        <f>G12+G13</f>
        <v>-29608289.26</v>
      </c>
    </row>
    <row r="15" spans="2:7" s="2" customFormat="1" ht="12.75" customHeight="1">
      <c r="B15" s="21" t="s">
        <v>89</v>
      </c>
      <c r="C15" s="71">
        <v>16</v>
      </c>
      <c r="D15" s="75"/>
      <c r="E15" s="75"/>
      <c r="F15" s="75"/>
      <c r="G15" s="75"/>
    </row>
    <row r="16" spans="2:7" s="2" customFormat="1" ht="12.75" customHeight="1">
      <c r="B16" s="21" t="s">
        <v>90</v>
      </c>
      <c r="C16" s="71">
        <v>17</v>
      </c>
      <c r="D16" s="74"/>
      <c r="E16" s="74"/>
      <c r="F16" s="74">
        <v>-427547346</v>
      </c>
      <c r="G16" s="74">
        <v>-192301223.91</v>
      </c>
    </row>
    <row r="17" spans="2:7" s="2" customFormat="1" ht="27" customHeight="1">
      <c r="B17" s="31" t="s">
        <v>91</v>
      </c>
      <c r="C17" s="71"/>
      <c r="D17" s="75"/>
      <c r="E17" s="75"/>
      <c r="F17" s="75"/>
      <c r="G17" s="75"/>
    </row>
    <row r="18" spans="2:7" s="2" customFormat="1" ht="12.75" customHeight="1">
      <c r="B18" s="21" t="s">
        <v>95</v>
      </c>
      <c r="C18" s="71"/>
      <c r="D18" s="76"/>
      <c r="E18" s="76"/>
      <c r="F18" s="76">
        <f>F14+F15+F16+F17</f>
        <v>-461355236</v>
      </c>
      <c r="G18" s="76">
        <f>G14+G15+G16+G17</f>
        <v>-221909513.17</v>
      </c>
    </row>
    <row r="19" spans="2:7" s="2" customFormat="1" ht="22.5" customHeight="1">
      <c r="B19" s="31" t="s">
        <v>92</v>
      </c>
      <c r="C19" s="71"/>
      <c r="D19" s="75"/>
      <c r="E19" s="75"/>
      <c r="F19" s="75"/>
      <c r="G19" s="75"/>
    </row>
    <row r="20" spans="2:7" s="2" customFormat="1" ht="12.75" customHeight="1">
      <c r="B20" s="21" t="s">
        <v>117</v>
      </c>
      <c r="C20" s="71"/>
      <c r="D20" s="76"/>
      <c r="E20" s="76"/>
      <c r="F20" s="76">
        <f>F18+F19</f>
        <v>-461355236</v>
      </c>
      <c r="G20" s="76">
        <f>G18+G19</f>
        <v>-221909513.17</v>
      </c>
    </row>
    <row r="21" spans="2:7" s="2" customFormat="1" ht="12.75" customHeight="1">
      <c r="B21" s="32" t="s">
        <v>93</v>
      </c>
      <c r="C21" s="71"/>
      <c r="D21" s="75"/>
      <c r="E21" s="75"/>
      <c r="F21" s="75"/>
      <c r="G21" s="75"/>
    </row>
    <row r="22" spans="1:7" ht="23.25" customHeight="1">
      <c r="A22" s="15"/>
      <c r="B22" s="21" t="s">
        <v>118</v>
      </c>
      <c r="C22" s="71"/>
      <c r="D22" s="76"/>
      <c r="E22" s="76"/>
      <c r="F22" s="76">
        <f>F20</f>
        <v>-461355236</v>
      </c>
      <c r="G22" s="76">
        <f>G20</f>
        <v>-221909513.17</v>
      </c>
    </row>
    <row r="23" spans="6:7" s="2" customFormat="1" ht="12.75" customHeight="1">
      <c r="F23" s="14"/>
      <c r="G23" s="14"/>
    </row>
    <row r="24" spans="6:10" s="2" customFormat="1" ht="12.75" customHeight="1">
      <c r="F24" s="14"/>
      <c r="G24" s="14"/>
      <c r="J24" s="98"/>
    </row>
    <row r="25" spans="6:7" s="2" customFormat="1" ht="12.75" customHeight="1">
      <c r="F25" s="14"/>
      <c r="G25" s="14"/>
    </row>
    <row r="26" spans="2:7" s="6" customFormat="1" ht="15.75" customHeight="1">
      <c r="B26" s="33" t="s">
        <v>94</v>
      </c>
      <c r="F26" s="69">
        <f>F22/150000000</f>
        <v>-3.0757015733333333</v>
      </c>
      <c r="G26" s="69">
        <f>G22/150000000</f>
        <v>-1.4793967544666666</v>
      </c>
    </row>
    <row r="27" spans="6:7" s="2" customFormat="1" ht="12.75" customHeight="1">
      <c r="F27" s="14"/>
      <c r="G27" s="14"/>
    </row>
    <row r="28" spans="6:7" s="2" customFormat="1" ht="21.75" customHeight="1">
      <c r="F28" s="14"/>
      <c r="G28" s="14"/>
    </row>
    <row r="29" spans="2:7" s="2" customFormat="1" ht="12.75" customHeight="1">
      <c r="B29" s="25"/>
      <c r="F29" s="29"/>
      <c r="G29" s="29"/>
    </row>
    <row r="30" spans="2:6" s="2" customFormat="1" ht="12.75" customHeight="1">
      <c r="B30" s="19" t="s">
        <v>120</v>
      </c>
      <c r="F30" s="19" t="s">
        <v>133</v>
      </c>
    </row>
    <row r="31" spans="2:6" s="2" customFormat="1" ht="12.75" customHeight="1">
      <c r="B31" s="19" t="s">
        <v>83</v>
      </c>
      <c r="F31" s="19" t="s">
        <v>9</v>
      </c>
    </row>
    <row r="32" s="2" customFormat="1" ht="12.75" customHeight="1"/>
    <row r="33" s="2" customFormat="1" ht="18" customHeight="1"/>
    <row r="34" s="2" customFormat="1" ht="12.75" customHeight="1"/>
    <row r="35" s="2" customFormat="1" ht="10.5" customHeight="1"/>
    <row r="36" s="2" customFormat="1" ht="12.75" customHeight="1"/>
    <row r="37" s="2" customFormat="1" ht="9.75" customHeight="1"/>
    <row r="38" s="2" customFormat="1" ht="12.75" customHeight="1"/>
    <row r="39" s="2" customFormat="1" ht="12.75" customHeight="1"/>
  </sheetData>
  <sheetProtection/>
  <mergeCells count="4">
    <mergeCell ref="B10:B11"/>
    <mergeCell ref="C10:C11"/>
    <mergeCell ref="D10:E10"/>
    <mergeCell ref="F10:G1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8"/>
  <sheetViews>
    <sheetView zoomScalePageLayoutView="0" workbookViewId="0" topLeftCell="A1">
      <selection activeCell="A7" sqref="A7:C7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127" t="s">
        <v>0</v>
      </c>
    </row>
    <row r="2" s="1" customFormat="1" ht="6.75" customHeight="1">
      <c r="A2"/>
    </row>
    <row r="3" spans="1:3" s="2" customFormat="1" ht="12" customHeight="1">
      <c r="A3"/>
      <c r="B3"/>
      <c r="C3" s="4"/>
    </row>
    <row r="4" spans="1:3" s="2" customFormat="1" ht="12" customHeight="1">
      <c r="A4" s="3"/>
      <c r="B4" s="10"/>
      <c r="C4" s="10"/>
    </row>
    <row r="5" s="4" customFormat="1" ht="4.5" customHeight="1"/>
    <row r="6" spans="1:3" s="2" customFormat="1" ht="12.75" customHeight="1">
      <c r="A6" s="122" t="s">
        <v>136</v>
      </c>
      <c r="B6" s="122"/>
      <c r="C6" s="122"/>
    </row>
    <row r="7" spans="1:3" s="2" customFormat="1" ht="12" customHeight="1">
      <c r="A7" s="123" t="s">
        <v>129</v>
      </c>
      <c r="B7" s="123"/>
      <c r="C7" s="123"/>
    </row>
    <row r="8" s="2" customFormat="1" ht="12" customHeight="1">
      <c r="C8" s="5" t="s">
        <v>2</v>
      </c>
    </row>
    <row r="9" spans="1:3" s="2" customFormat="1" ht="12" customHeight="1">
      <c r="A9" s="124" t="s">
        <v>1</v>
      </c>
      <c r="B9" s="120" t="s">
        <v>121</v>
      </c>
      <c r="C9" s="120"/>
    </row>
    <row r="10" spans="1:3" s="2" customFormat="1" ht="33.75" customHeight="1">
      <c r="A10" s="124"/>
      <c r="B10" s="92" t="s">
        <v>130</v>
      </c>
      <c r="C10" s="92" t="s">
        <v>122</v>
      </c>
    </row>
    <row r="11" spans="1:3" s="2" customFormat="1" ht="12.75" customHeight="1">
      <c r="A11" s="121" t="s">
        <v>97</v>
      </c>
      <c r="B11" s="121"/>
      <c r="C11" s="121"/>
    </row>
    <row r="12" spans="1:3" s="2" customFormat="1" ht="12.75" customHeight="1">
      <c r="A12" s="35" t="s">
        <v>24</v>
      </c>
      <c r="B12" s="36">
        <f>SUM(B13:B18)</f>
        <v>0</v>
      </c>
      <c r="C12" s="37">
        <f>SUM(C13:C18)</f>
        <v>0</v>
      </c>
    </row>
    <row r="13" spans="1:3" s="2" customFormat="1" ht="12.75" customHeight="1" hidden="1">
      <c r="A13" s="38" t="s">
        <v>16</v>
      </c>
      <c r="B13" s="39" t="s">
        <v>3</v>
      </c>
      <c r="C13" s="40" t="s">
        <v>3</v>
      </c>
    </row>
    <row r="14" spans="1:3" s="2" customFormat="1" ht="12.75" customHeight="1" hidden="1">
      <c r="A14" s="41" t="s">
        <v>33</v>
      </c>
      <c r="B14" s="42" t="s">
        <v>3</v>
      </c>
      <c r="C14" s="43" t="s">
        <v>3</v>
      </c>
    </row>
    <row r="15" spans="1:3" s="2" customFormat="1" ht="12.75" customHeight="1" hidden="1">
      <c r="A15" s="41" t="s">
        <v>32</v>
      </c>
      <c r="B15" s="42" t="s">
        <v>3</v>
      </c>
      <c r="C15" s="43" t="s">
        <v>3</v>
      </c>
    </row>
    <row r="16" spans="1:3" s="2" customFormat="1" ht="12.75" customHeight="1" hidden="1">
      <c r="A16" s="41" t="s">
        <v>31</v>
      </c>
      <c r="B16" s="42"/>
      <c r="C16" s="43"/>
    </row>
    <row r="17" spans="1:3" s="2" customFormat="1" ht="12.75" customHeight="1" hidden="1">
      <c r="A17" s="41" t="s">
        <v>30</v>
      </c>
      <c r="B17" s="42" t="s">
        <v>3</v>
      </c>
      <c r="C17" s="43" t="s">
        <v>3</v>
      </c>
    </row>
    <row r="18" spans="1:3" s="2" customFormat="1" ht="12.75" customHeight="1">
      <c r="A18" s="41" t="s">
        <v>17</v>
      </c>
      <c r="B18" s="44"/>
      <c r="C18" s="43"/>
    </row>
    <row r="19" spans="1:3" s="2" customFormat="1" ht="12.75" customHeight="1">
      <c r="A19" s="59" t="s">
        <v>96</v>
      </c>
      <c r="B19" s="36">
        <f>SUM(B20:B26)</f>
        <v>32115539</v>
      </c>
      <c r="C19" s="36">
        <f>SUM(C20:C26)</f>
        <v>26540495.5</v>
      </c>
    </row>
    <row r="20" spans="1:6" s="2" customFormat="1" ht="12.75" customHeight="1">
      <c r="A20" s="45" t="s">
        <v>29</v>
      </c>
      <c r="B20" s="46">
        <v>6475219</v>
      </c>
      <c r="C20" s="46">
        <v>4738139.5</v>
      </c>
      <c r="F20" s="14"/>
    </row>
    <row r="21" spans="1:3" s="2" customFormat="1" ht="12.75" customHeight="1">
      <c r="A21" s="45" t="s">
        <v>28</v>
      </c>
      <c r="B21" s="46"/>
      <c r="C21" s="46"/>
    </row>
    <row r="22" spans="1:3" s="2" customFormat="1" ht="12.75" customHeight="1">
      <c r="A22" s="45" t="s">
        <v>27</v>
      </c>
      <c r="B22" s="46">
        <v>19247433</v>
      </c>
      <c r="C22" s="46">
        <v>15934771</v>
      </c>
    </row>
    <row r="23" spans="1:3" s="2" customFormat="1" ht="12.75" customHeight="1">
      <c r="A23" s="45" t="s">
        <v>26</v>
      </c>
      <c r="B23" s="42"/>
      <c r="C23" s="42"/>
    </row>
    <row r="24" spans="1:3" s="2" customFormat="1" ht="12.75" customHeight="1">
      <c r="A24" s="45" t="s">
        <v>25</v>
      </c>
      <c r="B24" s="42"/>
      <c r="C24" s="42"/>
    </row>
    <row r="25" spans="1:3" s="2" customFormat="1" ht="12.75" customHeight="1">
      <c r="A25" s="45" t="s">
        <v>119</v>
      </c>
      <c r="B25" s="46">
        <v>5652761</v>
      </c>
      <c r="C25" s="46">
        <f>2055569+3749916</f>
        <v>5805485</v>
      </c>
    </row>
    <row r="26" spans="1:3" s="2" customFormat="1" ht="12.75" customHeight="1">
      <c r="A26" s="45" t="s">
        <v>10</v>
      </c>
      <c r="B26" s="46">
        <v>740126</v>
      </c>
      <c r="C26" s="46">
        <f>62100</f>
        <v>62100</v>
      </c>
    </row>
    <row r="27" spans="1:4" s="2" customFormat="1" ht="21.75" customHeight="1">
      <c r="A27" s="57" t="s">
        <v>98</v>
      </c>
      <c r="B27" s="70">
        <f>B12-B19</f>
        <v>-32115539</v>
      </c>
      <c r="C27" s="70">
        <f>C12-C19</f>
        <v>-26540495.5</v>
      </c>
      <c r="D27" s="14"/>
    </row>
    <row r="28" spans="1:3" s="2" customFormat="1" ht="12.75" customHeight="1">
      <c r="A28" s="121" t="s">
        <v>99</v>
      </c>
      <c r="B28" s="121"/>
      <c r="C28" s="121"/>
    </row>
    <row r="29" spans="1:3" s="2" customFormat="1" ht="12.75" customHeight="1" hidden="1">
      <c r="A29" s="35" t="s">
        <v>24</v>
      </c>
      <c r="B29" s="47">
        <f>SUM(B30:B37)</f>
        <v>0</v>
      </c>
      <c r="C29" s="47">
        <f>SUM(C30:C37)</f>
        <v>0</v>
      </c>
    </row>
    <row r="30" spans="1:3" s="2" customFormat="1" ht="12.75" customHeight="1" hidden="1">
      <c r="A30" s="38" t="s">
        <v>16</v>
      </c>
      <c r="B30" s="48" t="s">
        <v>3</v>
      </c>
      <c r="C30" s="48" t="s">
        <v>3</v>
      </c>
    </row>
    <row r="31" spans="1:3" s="2" customFormat="1" ht="12.75" customHeight="1" hidden="1">
      <c r="A31" s="41" t="s">
        <v>23</v>
      </c>
      <c r="B31" s="49" t="s">
        <v>3</v>
      </c>
      <c r="C31" s="49" t="s">
        <v>3</v>
      </c>
    </row>
    <row r="32" spans="1:3" s="2" customFormat="1" ht="12.75" customHeight="1" hidden="1">
      <c r="A32" s="50" t="s">
        <v>22</v>
      </c>
      <c r="B32" s="49" t="s">
        <v>3</v>
      </c>
      <c r="C32" s="49" t="s">
        <v>3</v>
      </c>
    </row>
    <row r="33" spans="1:3" s="2" customFormat="1" ht="12.75" customHeight="1" hidden="1">
      <c r="A33" s="50" t="s">
        <v>21</v>
      </c>
      <c r="B33" s="49" t="s">
        <v>3</v>
      </c>
      <c r="C33" s="49"/>
    </row>
    <row r="34" spans="1:3" s="2" customFormat="1" ht="12.75" customHeight="1" hidden="1">
      <c r="A34" s="41" t="s">
        <v>20</v>
      </c>
      <c r="B34" s="49" t="s">
        <v>3</v>
      </c>
      <c r="C34" s="49" t="s">
        <v>3</v>
      </c>
    </row>
    <row r="35" spans="1:3" s="2" customFormat="1" ht="12" customHeight="1" hidden="1">
      <c r="A35" s="51" t="s">
        <v>19</v>
      </c>
      <c r="B35" s="49" t="s">
        <v>3</v>
      </c>
      <c r="C35" s="49" t="s">
        <v>3</v>
      </c>
    </row>
    <row r="36" spans="1:3" s="7" customFormat="1" ht="12" customHeight="1" hidden="1">
      <c r="A36" s="52" t="s">
        <v>18</v>
      </c>
      <c r="B36" s="53" t="s">
        <v>3</v>
      </c>
      <c r="C36" s="53" t="s">
        <v>3</v>
      </c>
    </row>
    <row r="37" spans="1:3" s="2" customFormat="1" ht="12" customHeight="1" hidden="1">
      <c r="A37" s="41" t="s">
        <v>17</v>
      </c>
      <c r="B37" s="49" t="s">
        <v>3</v>
      </c>
      <c r="C37" s="49" t="s">
        <v>3</v>
      </c>
    </row>
    <row r="38" spans="1:3" s="2" customFormat="1" ht="12.75" customHeight="1">
      <c r="A38" s="34" t="s">
        <v>96</v>
      </c>
      <c r="B38" s="36">
        <f>SUM(B39:B45)</f>
        <v>0</v>
      </c>
      <c r="C38" s="36">
        <f>SUM(C39:C45)</f>
        <v>0</v>
      </c>
    </row>
    <row r="39" spans="1:3" s="2" customFormat="1" ht="12.75" customHeight="1" hidden="1">
      <c r="A39" s="50" t="s">
        <v>15</v>
      </c>
      <c r="B39" s="42" t="s">
        <v>3</v>
      </c>
      <c r="C39" s="49"/>
    </row>
    <row r="40" spans="1:3" s="2" customFormat="1" ht="12.75" customHeight="1" hidden="1">
      <c r="A40" s="41" t="s">
        <v>14</v>
      </c>
      <c r="B40" s="42" t="s">
        <v>3</v>
      </c>
      <c r="C40" s="49" t="s">
        <v>3</v>
      </c>
    </row>
    <row r="41" spans="1:3" s="2" customFormat="1" ht="12.75" customHeight="1">
      <c r="A41" s="45" t="s">
        <v>100</v>
      </c>
      <c r="B41" s="46"/>
      <c r="C41" s="46"/>
    </row>
    <row r="42" spans="1:3" s="2" customFormat="1" ht="12.75" customHeight="1" hidden="1">
      <c r="A42" s="41" t="s">
        <v>13</v>
      </c>
      <c r="B42" s="42" t="s">
        <v>3</v>
      </c>
      <c r="C42" s="49" t="s">
        <v>3</v>
      </c>
    </row>
    <row r="43" spans="1:3" s="2" customFormat="1" ht="12.75" customHeight="1" hidden="1">
      <c r="A43" s="41" t="s">
        <v>12</v>
      </c>
      <c r="B43" s="42" t="s">
        <v>3</v>
      </c>
      <c r="C43" s="49" t="s">
        <v>3</v>
      </c>
    </row>
    <row r="44" spans="1:3" s="7" customFormat="1" ht="15" customHeight="1" hidden="1">
      <c r="A44" s="54" t="s">
        <v>11</v>
      </c>
      <c r="B44" s="55" t="s">
        <v>3</v>
      </c>
      <c r="C44" s="53" t="s">
        <v>3</v>
      </c>
    </row>
    <row r="45" spans="1:3" s="2" customFormat="1" ht="12.75" customHeight="1" hidden="1">
      <c r="A45" s="50" t="s">
        <v>10</v>
      </c>
      <c r="B45" s="42" t="s">
        <v>3</v>
      </c>
      <c r="C45" s="49"/>
    </row>
    <row r="46" spans="1:3" s="2" customFormat="1" ht="24.75" customHeight="1">
      <c r="A46" s="60" t="s">
        <v>101</v>
      </c>
      <c r="B46" s="70">
        <f>B29-B38</f>
        <v>0</v>
      </c>
      <c r="C46" s="70">
        <f>C29-C38</f>
        <v>0</v>
      </c>
    </row>
    <row r="47" spans="1:3" s="2" customFormat="1" ht="15.75" customHeight="1">
      <c r="A47" s="121" t="s">
        <v>102</v>
      </c>
      <c r="B47" s="121"/>
      <c r="C47" s="121"/>
    </row>
    <row r="48" spans="1:3" ht="11.25">
      <c r="A48" s="34" t="s">
        <v>103</v>
      </c>
      <c r="B48" s="36">
        <f>SUM(B49:B52)</f>
        <v>19670937</v>
      </c>
      <c r="C48" s="36">
        <f>SUM(C49:C52)</f>
        <v>26584000</v>
      </c>
    </row>
    <row r="49" spans="1:3" ht="11.25" hidden="1">
      <c r="A49" s="50" t="s">
        <v>44</v>
      </c>
      <c r="B49" s="42" t="s">
        <v>3</v>
      </c>
      <c r="C49" s="43" t="s">
        <v>3</v>
      </c>
    </row>
    <row r="50" spans="1:3" ht="11.25">
      <c r="A50" s="61" t="s">
        <v>104</v>
      </c>
      <c r="B50" s="46">
        <v>19670937</v>
      </c>
      <c r="C50" s="46">
        <v>26584000</v>
      </c>
    </row>
    <row r="51" spans="1:3" ht="11.25" hidden="1">
      <c r="A51" s="50" t="s">
        <v>45</v>
      </c>
      <c r="B51" s="42"/>
      <c r="C51" s="42" t="s">
        <v>3</v>
      </c>
    </row>
    <row r="52" spans="1:3" ht="11.25" hidden="1">
      <c r="A52" s="50" t="s">
        <v>17</v>
      </c>
      <c r="B52" s="42" t="s">
        <v>3</v>
      </c>
      <c r="C52" s="42" t="s">
        <v>3</v>
      </c>
    </row>
    <row r="53" spans="1:3" ht="11.25">
      <c r="A53" s="34" t="s">
        <v>96</v>
      </c>
      <c r="B53" s="36">
        <f>SUM(B54:B57)</f>
        <v>0</v>
      </c>
      <c r="C53" s="36">
        <f>SUM(C54:C57)</f>
        <v>1600000</v>
      </c>
    </row>
    <row r="54" spans="1:3" ht="11.25">
      <c r="A54" s="62" t="s">
        <v>46</v>
      </c>
      <c r="B54" s="46"/>
      <c r="C54" s="46">
        <v>1600000</v>
      </c>
    </row>
    <row r="55" spans="1:3" ht="11.25" hidden="1">
      <c r="A55" s="41" t="s">
        <v>47</v>
      </c>
      <c r="B55" s="42" t="s">
        <v>3</v>
      </c>
      <c r="C55" s="42" t="s">
        <v>3</v>
      </c>
    </row>
    <row r="56" spans="1:3" ht="11.25" hidden="1">
      <c r="A56" s="41" t="s">
        <v>48</v>
      </c>
      <c r="B56" s="42" t="s">
        <v>3</v>
      </c>
      <c r="C56" s="43" t="s">
        <v>3</v>
      </c>
    </row>
    <row r="57" spans="1:3" ht="11.25" hidden="1">
      <c r="A57" s="41" t="s">
        <v>49</v>
      </c>
      <c r="B57" s="42" t="s">
        <v>3</v>
      </c>
      <c r="C57" s="43"/>
    </row>
    <row r="58" spans="1:3" ht="15.75" customHeight="1">
      <c r="A58" s="57" t="s">
        <v>105</v>
      </c>
      <c r="B58" s="36">
        <f>B48-B53</f>
        <v>19670937</v>
      </c>
      <c r="C58" s="36">
        <f>C48-C53</f>
        <v>24984000</v>
      </c>
    </row>
    <row r="59" spans="1:4" ht="23.25" customHeight="1">
      <c r="A59" s="57" t="s">
        <v>106</v>
      </c>
      <c r="B59" s="108">
        <f>B27+B46+B58</f>
        <v>-12444602</v>
      </c>
      <c r="C59" s="108">
        <f>C27+C46+C58</f>
        <v>-1556495.5</v>
      </c>
      <c r="D59" s="16"/>
    </row>
    <row r="60" spans="1:4" ht="11.25">
      <c r="A60" s="56" t="s">
        <v>50</v>
      </c>
      <c r="B60" s="46">
        <f>'ББ (2)'!E22</f>
        <v>19507331</v>
      </c>
      <c r="C60" s="65">
        <f>2227314.71+147022+18586</f>
        <v>2392922.71</v>
      </c>
      <c r="D60" s="17"/>
    </row>
    <row r="61" spans="1:4" ht="11.25">
      <c r="A61" s="56" t="s">
        <v>51</v>
      </c>
      <c r="B61" s="46">
        <f>B60+B59</f>
        <v>7062729</v>
      </c>
      <c r="C61" s="58">
        <f>C60+C59</f>
        <v>836427.21</v>
      </c>
      <c r="D61" s="17"/>
    </row>
    <row r="62" spans="1:4" ht="11.25">
      <c r="A62"/>
      <c r="B62" s="116">
        <f>B61-'ББ (2)'!D22</f>
        <v>1</v>
      </c>
      <c r="C62" s="17"/>
      <c r="D62" s="17"/>
    </row>
    <row r="65" spans="1:4" ht="11.25">
      <c r="A65" s="63" t="s">
        <v>108</v>
      </c>
      <c r="B65" s="2" t="s">
        <v>107</v>
      </c>
      <c r="C65" s="64"/>
      <c r="D65" s="64"/>
    </row>
    <row r="66" spans="1:4" ht="12">
      <c r="A66" s="19" t="s">
        <v>120</v>
      </c>
      <c r="B66" s="19" t="s">
        <v>133</v>
      </c>
      <c r="D66" s="2"/>
    </row>
    <row r="67" spans="1:4" ht="12">
      <c r="A67" s="19" t="s">
        <v>83</v>
      </c>
      <c r="B67" s="19" t="s">
        <v>9</v>
      </c>
      <c r="D67" s="2"/>
    </row>
    <row r="68" spans="1:4" ht="11.25">
      <c r="A68" s="2"/>
      <c r="B68" s="2"/>
      <c r="C68" s="2"/>
      <c r="D68" s="2"/>
    </row>
  </sheetData>
  <sheetProtection/>
  <mergeCells count="7">
    <mergeCell ref="A47:C47"/>
    <mergeCell ref="A28:C28"/>
    <mergeCell ref="A6:C6"/>
    <mergeCell ref="A7:C7"/>
    <mergeCell ref="A11:C11"/>
    <mergeCell ref="B9:C9"/>
    <mergeCell ref="A9:A10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tabSelected="1" zoomScalePageLayoutView="0" workbookViewId="0" topLeftCell="A1">
      <selection activeCell="G44" sqref="G44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5">
      <c r="A1" s="2" t="s">
        <v>1</v>
      </c>
      <c r="B1" s="128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6:7" s="4" customFormat="1" ht="20.25" customHeight="1">
      <c r="F4" s="11"/>
      <c r="G4" s="11"/>
    </row>
    <row r="5" spans="1:7" s="2" customFormat="1" ht="12.75" customHeight="1">
      <c r="A5" s="125" t="s">
        <v>137</v>
      </c>
      <c r="B5" s="125"/>
      <c r="C5" s="125"/>
      <c r="D5" s="125"/>
      <c r="F5" s="9"/>
      <c r="G5" s="9"/>
    </row>
    <row r="6" spans="1:4" s="2" customFormat="1" ht="12" customHeight="1">
      <c r="A6" s="126" t="s">
        <v>129</v>
      </c>
      <c r="B6" s="126"/>
      <c r="C6" s="126"/>
      <c r="D6" s="126"/>
    </row>
    <row r="7" s="2" customFormat="1" ht="12" customHeight="1">
      <c r="E7" s="2" t="s">
        <v>111</v>
      </c>
    </row>
    <row r="8" spans="1:5" s="2" customFormat="1" ht="35.25" customHeight="1">
      <c r="A8" s="77"/>
      <c r="B8" s="78" t="s">
        <v>7</v>
      </c>
      <c r="C8" s="78" t="s">
        <v>69</v>
      </c>
      <c r="D8" s="78" t="s">
        <v>70</v>
      </c>
      <c r="E8" s="78" t="s">
        <v>109</v>
      </c>
    </row>
    <row r="9" spans="1:10" s="2" customFormat="1" ht="18" customHeight="1">
      <c r="A9" s="79" t="s">
        <v>131</v>
      </c>
      <c r="B9" s="114">
        <v>331375500</v>
      </c>
      <c r="C9" s="114">
        <f>200439422.45</f>
        <v>200439422.45</v>
      </c>
      <c r="D9" s="87">
        <f>'ББ (2)'!E29-0</f>
        <v>-1111290178</v>
      </c>
      <c r="E9" s="87">
        <f>B9+C9+D9-1000</f>
        <v>-579476255.55</v>
      </c>
      <c r="F9" s="104">
        <f>E9-'ББ (2)'!E30</f>
        <v>-200</v>
      </c>
      <c r="G9" s="104"/>
      <c r="H9" s="104"/>
      <c r="J9" s="104"/>
    </row>
    <row r="10" spans="1:5" ht="12" customHeight="1" hidden="1">
      <c r="A10" s="80" t="s">
        <v>34</v>
      </c>
      <c r="B10" s="100" t="s">
        <v>3</v>
      </c>
      <c r="C10" s="100" t="s">
        <v>3</v>
      </c>
      <c r="D10" s="84" t="s">
        <v>3</v>
      </c>
      <c r="E10" s="87" t="s">
        <v>3</v>
      </c>
    </row>
    <row r="11" spans="1:6" ht="12" customHeight="1" hidden="1">
      <c r="A11" s="79" t="s">
        <v>35</v>
      </c>
      <c r="B11" s="101"/>
      <c r="C11" s="101" t="s">
        <v>3</v>
      </c>
      <c r="D11" s="103">
        <f>'опиу (2)'!F22</f>
        <v>-461355236</v>
      </c>
      <c r="E11" s="87">
        <f>B11+D11</f>
        <v>-461355236</v>
      </c>
      <c r="F11" s="17"/>
    </row>
    <row r="12" spans="1:5" ht="12" customHeight="1" hidden="1">
      <c r="A12" s="80" t="s">
        <v>36</v>
      </c>
      <c r="B12" s="100" t="s">
        <v>3</v>
      </c>
      <c r="C12" s="100" t="s">
        <v>3</v>
      </c>
      <c r="D12" s="84" t="s">
        <v>3</v>
      </c>
      <c r="E12" s="87" t="s">
        <v>3</v>
      </c>
    </row>
    <row r="13" spans="1:5" ht="12" customHeight="1" hidden="1">
      <c r="A13" s="81" t="s">
        <v>37</v>
      </c>
      <c r="B13" s="100" t="s">
        <v>3</v>
      </c>
      <c r="C13" s="100" t="s">
        <v>3</v>
      </c>
      <c r="D13" s="84" t="s">
        <v>3</v>
      </c>
      <c r="E13" s="87" t="s">
        <v>3</v>
      </c>
    </row>
    <row r="14" spans="1:5" ht="23.25" customHeight="1" hidden="1">
      <c r="A14" s="81" t="s">
        <v>38</v>
      </c>
      <c r="B14" s="100" t="s">
        <v>3</v>
      </c>
      <c r="C14" s="100" t="s">
        <v>3</v>
      </c>
      <c r="D14" s="84" t="s">
        <v>3</v>
      </c>
      <c r="E14" s="87" t="s">
        <v>3</v>
      </c>
    </row>
    <row r="15" spans="1:5" ht="34.5" customHeight="1" hidden="1">
      <c r="A15" s="79" t="s">
        <v>39</v>
      </c>
      <c r="B15" s="101" t="s">
        <v>3</v>
      </c>
      <c r="C15" s="101" t="s">
        <v>3</v>
      </c>
      <c r="D15" s="103" t="s">
        <v>3</v>
      </c>
      <c r="E15" s="103" t="s">
        <v>3</v>
      </c>
    </row>
    <row r="16" spans="1:5" ht="12" customHeight="1">
      <c r="A16" s="81" t="s">
        <v>110</v>
      </c>
      <c r="B16" s="100" t="s">
        <v>3</v>
      </c>
      <c r="C16" s="100" t="s">
        <v>3</v>
      </c>
      <c r="D16" s="84">
        <f>'опиу (2)'!F22</f>
        <v>-461355236</v>
      </c>
      <c r="E16" s="84">
        <f>D16</f>
        <v>-461355236</v>
      </c>
    </row>
    <row r="17" spans="1:5" ht="23.25" customHeight="1" hidden="1">
      <c r="A17" s="79" t="s">
        <v>40</v>
      </c>
      <c r="B17" s="101" t="s">
        <v>3</v>
      </c>
      <c r="C17" s="101" t="s">
        <v>3</v>
      </c>
      <c r="D17" s="103">
        <f>D16</f>
        <v>-461355236</v>
      </c>
      <c r="E17" s="103">
        <f>E16</f>
        <v>-461355236</v>
      </c>
    </row>
    <row r="18" spans="1:5" ht="12" customHeight="1" hidden="1">
      <c r="A18" s="81" t="s">
        <v>41</v>
      </c>
      <c r="B18" s="102" t="s">
        <v>3</v>
      </c>
      <c r="C18" s="102" t="s">
        <v>3</v>
      </c>
      <c r="D18" s="85" t="s">
        <v>3</v>
      </c>
      <c r="E18" s="86" t="s">
        <v>3</v>
      </c>
    </row>
    <row r="19" spans="1:5" ht="12" customHeight="1" hidden="1">
      <c r="A19" s="81" t="s">
        <v>42</v>
      </c>
      <c r="B19" s="100" t="s">
        <v>3</v>
      </c>
      <c r="C19" s="100" t="s">
        <v>3</v>
      </c>
      <c r="D19" s="84" t="s">
        <v>3</v>
      </c>
      <c r="E19" s="87" t="s">
        <v>3</v>
      </c>
    </row>
    <row r="20" spans="1:5" ht="23.25" customHeight="1" hidden="1">
      <c r="A20" s="81" t="s">
        <v>8</v>
      </c>
      <c r="B20" s="100" t="s">
        <v>3</v>
      </c>
      <c r="C20" s="100" t="s">
        <v>3</v>
      </c>
      <c r="D20" s="84" t="s">
        <v>3</v>
      </c>
      <c r="E20" s="87" t="s">
        <v>3</v>
      </c>
    </row>
    <row r="21" spans="1:7" ht="23.25" customHeight="1">
      <c r="A21" s="79" t="s">
        <v>132</v>
      </c>
      <c r="B21" s="99">
        <f>'ББ (2)'!D27</f>
        <v>331375500</v>
      </c>
      <c r="C21" s="99">
        <f>'ББ (2)'!D28</f>
        <v>200439422.45</v>
      </c>
      <c r="D21" s="87">
        <f>D9+D16</f>
        <v>-1572645414</v>
      </c>
      <c r="E21" s="87">
        <f>E9+E17</f>
        <v>-1040831491.55</v>
      </c>
      <c r="F21" s="105">
        <v>0</v>
      </c>
      <c r="G21" s="105"/>
    </row>
    <row r="22" spans="1:5" ht="12" customHeight="1">
      <c r="A22" s="79" t="s">
        <v>123</v>
      </c>
      <c r="B22" s="99">
        <f>'ББ (2)'!E27</f>
        <v>331375500</v>
      </c>
      <c r="C22" s="99">
        <f>'ББ (2)'!E28</f>
        <v>200438622.45</v>
      </c>
      <c r="D22" s="109">
        <f>-1185144066.65-638209+200000</f>
        <v>-1185582275.65</v>
      </c>
      <c r="E22" s="109">
        <f>B22+C22+D22+1000</f>
        <v>-653767153.2</v>
      </c>
    </row>
    <row r="23" spans="1:5" ht="12" customHeight="1" hidden="1">
      <c r="A23" s="81" t="s">
        <v>34</v>
      </c>
      <c r="B23" s="102" t="s">
        <v>3</v>
      </c>
      <c r="C23" s="102" t="s">
        <v>3</v>
      </c>
      <c r="D23" s="110" t="s">
        <v>3</v>
      </c>
      <c r="E23" s="111" t="s">
        <v>3</v>
      </c>
    </row>
    <row r="24" spans="1:5" ht="12" customHeight="1" hidden="1">
      <c r="A24" s="79" t="s">
        <v>43</v>
      </c>
      <c r="B24" s="101">
        <v>531815</v>
      </c>
      <c r="C24" s="101" t="s">
        <v>3</v>
      </c>
      <c r="D24" s="76">
        <f>D22</f>
        <v>-1185582275.65</v>
      </c>
      <c r="E24" s="76">
        <f>E22</f>
        <v>-653767153.2</v>
      </c>
    </row>
    <row r="25" spans="1:5" ht="12" customHeight="1" hidden="1">
      <c r="A25" s="81" t="s">
        <v>36</v>
      </c>
      <c r="B25" s="102" t="s">
        <v>3</v>
      </c>
      <c r="C25" s="102" t="s">
        <v>3</v>
      </c>
      <c r="D25" s="110" t="s">
        <v>3</v>
      </c>
      <c r="E25" s="111" t="s">
        <v>3</v>
      </c>
    </row>
    <row r="26" spans="1:5" s="2" customFormat="1" ht="12" customHeight="1" hidden="1">
      <c r="A26" s="81" t="s">
        <v>37</v>
      </c>
      <c r="B26" s="102" t="s">
        <v>3</v>
      </c>
      <c r="C26" s="102" t="s">
        <v>3</v>
      </c>
      <c r="D26" s="110" t="s">
        <v>3</v>
      </c>
      <c r="E26" s="111" t="s">
        <v>3</v>
      </c>
    </row>
    <row r="27" spans="1:5" ht="23.25" customHeight="1" hidden="1">
      <c r="A27" s="81" t="s">
        <v>38</v>
      </c>
      <c r="B27" s="99" t="s">
        <v>3</v>
      </c>
      <c r="C27" s="99" t="s">
        <v>3</v>
      </c>
      <c r="D27" s="109" t="s">
        <v>3</v>
      </c>
      <c r="E27" s="109" t="s">
        <v>3</v>
      </c>
    </row>
    <row r="28" spans="1:5" ht="34.5" customHeight="1" hidden="1">
      <c r="A28" s="79" t="s">
        <v>52</v>
      </c>
      <c r="B28" s="101" t="s">
        <v>3</v>
      </c>
      <c r="C28" s="101" t="s">
        <v>3</v>
      </c>
      <c r="D28" s="76" t="s">
        <v>3</v>
      </c>
      <c r="E28" s="76" t="s">
        <v>3</v>
      </c>
    </row>
    <row r="29" spans="1:5" s="2" customFormat="1" ht="18" customHeight="1">
      <c r="A29" s="81" t="s">
        <v>110</v>
      </c>
      <c r="B29" s="99"/>
      <c r="C29" s="99">
        <v>0</v>
      </c>
      <c r="D29" s="112">
        <f>'опиу (2)'!G22</f>
        <v>-221909513.17</v>
      </c>
      <c r="E29" s="112">
        <f>D29</f>
        <v>-221909513.17</v>
      </c>
    </row>
    <row r="30" spans="1:7" ht="23.25" customHeight="1" hidden="1">
      <c r="A30" s="79" t="s">
        <v>53</v>
      </c>
      <c r="B30" s="101" t="s">
        <v>3</v>
      </c>
      <c r="C30" s="101" t="s">
        <v>3</v>
      </c>
      <c r="D30" s="76">
        <f>SUM(D25:D29)</f>
        <v>-221909513.17</v>
      </c>
      <c r="E30" s="76">
        <f>SUM(E25:E29)</f>
        <v>-221909513.17</v>
      </c>
      <c r="G30" s="13"/>
    </row>
    <row r="31" spans="1:5" s="2" customFormat="1" ht="18" customHeight="1" hidden="1">
      <c r="A31" s="81" t="s">
        <v>41</v>
      </c>
      <c r="B31" s="99" t="s">
        <v>3</v>
      </c>
      <c r="C31" s="99" t="s">
        <v>3</v>
      </c>
      <c r="D31" s="109" t="s">
        <v>3</v>
      </c>
      <c r="E31" s="109" t="s">
        <v>3</v>
      </c>
    </row>
    <row r="32" spans="1:5" s="2" customFormat="1" ht="18" customHeight="1" hidden="1">
      <c r="A32" s="81" t="s">
        <v>42</v>
      </c>
      <c r="B32" s="99" t="s">
        <v>3</v>
      </c>
      <c r="C32" s="99" t="s">
        <v>3</v>
      </c>
      <c r="D32" s="109" t="s">
        <v>3</v>
      </c>
      <c r="E32" s="109" t="s">
        <v>3</v>
      </c>
    </row>
    <row r="33" spans="1:5" ht="23.25" customHeight="1" hidden="1">
      <c r="A33" s="81" t="s">
        <v>8</v>
      </c>
      <c r="B33" s="99" t="s">
        <v>3</v>
      </c>
      <c r="C33" s="99" t="s">
        <v>3</v>
      </c>
      <c r="D33" s="109" t="s">
        <v>3</v>
      </c>
      <c r="E33" s="109" t="s">
        <v>3</v>
      </c>
    </row>
    <row r="34" spans="1:5" ht="34.5" customHeight="1">
      <c r="A34" s="79" t="s">
        <v>124</v>
      </c>
      <c r="B34" s="99">
        <f>B22+B29</f>
        <v>331375500</v>
      </c>
      <c r="C34" s="99">
        <f>C22+C29</f>
        <v>200438622.45</v>
      </c>
      <c r="D34" s="109">
        <f>D24+D29</f>
        <v>-1407491788.8200002</v>
      </c>
      <c r="E34" s="109">
        <f>E24+E29</f>
        <v>-875676666.37</v>
      </c>
    </row>
    <row r="35" spans="1:5" s="2" customFormat="1" ht="18" customHeight="1">
      <c r="A35" s="18"/>
      <c r="B35" s="18"/>
      <c r="C35" s="18"/>
      <c r="D35" s="18"/>
      <c r="E35" s="18"/>
    </row>
    <row r="36" spans="1:3" s="2" customFormat="1" ht="12.75" customHeight="1">
      <c r="A36" s="63" t="s">
        <v>108</v>
      </c>
      <c r="C36" s="2" t="s">
        <v>107</v>
      </c>
    </row>
    <row r="37" spans="1:3" ht="12">
      <c r="A37" s="19" t="s">
        <v>120</v>
      </c>
      <c r="C37" s="19" t="s">
        <v>133</v>
      </c>
    </row>
    <row r="38" spans="1:3" ht="12">
      <c r="A38" s="19" t="s">
        <v>83</v>
      </c>
      <c r="C38" s="19" t="s">
        <v>9</v>
      </c>
    </row>
  </sheetData>
  <sheetProtection/>
  <mergeCells count="2"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3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2024-05-14T12:24:18Z</cp:lastPrinted>
  <dcterms:created xsi:type="dcterms:W3CDTF">2018-02-23T11:21:27Z</dcterms:created>
  <dcterms:modified xsi:type="dcterms:W3CDTF">2024-05-24T09:50:08Z</dcterms:modified>
  <cp:category/>
  <cp:version/>
  <cp:contentType/>
  <cp:contentStatus/>
  <cp:revision>1</cp:revision>
</cp:coreProperties>
</file>