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жупар рабочая\Отчеты\Финансовая отчетность\ФО 2023 год\2023- 4 квартал\"/>
    </mc:Choice>
  </mc:AlternateContent>
  <xr:revisionPtr revIDLastSave="0" documentId="13_ncr:1_{D56099C7-20E0-4A38-B761-7D21883C29FE}" xr6:coauthVersionLast="47" xr6:coauthVersionMax="47" xr10:uidLastSave="{00000000-0000-0000-0000-000000000000}"/>
  <bookViews>
    <workbookView xWindow="-120" yWindow="-120" windowWidth="26760" windowHeight="14520" xr2:uid="{583BAF0F-E969-4AB6-A272-8CD421F467DC}"/>
  </bookViews>
  <sheets>
    <sheet name="ББ-МСФО" sheetId="1" r:id="rId1"/>
    <sheet name="ОПиУ-МСФО" sheetId="2" r:id="rId2"/>
    <sheet name="ОДДС-МСФО" sheetId="3" r:id="rId3"/>
    <sheet name="ОИСК-МСФО" sheetId="4" r:id="rId4"/>
  </sheets>
  <externalReferences>
    <externalReference r:id="rId5"/>
  </externalReferences>
  <definedNames>
    <definedName name="_xlnm.Print_Area" localSheetId="0">'ББ-МСФО'!$A$1:$F$73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F20" i="4"/>
  <c r="B54" i="3"/>
  <c r="B51" i="3"/>
  <c r="F7" i="3"/>
  <c r="A6" i="3"/>
  <c r="A5" i="3"/>
  <c r="C3" i="3"/>
  <c r="C1" i="3"/>
  <c r="B53" i="4"/>
  <c r="B50" i="4"/>
  <c r="A47" i="4"/>
  <c r="A18" i="4"/>
  <c r="A11" i="4"/>
  <c r="G7" i="4"/>
  <c r="A6" i="4"/>
  <c r="A5" i="4"/>
  <c r="C3" i="4"/>
  <c r="C1" i="4"/>
  <c r="B35" i="2"/>
  <c r="B32" i="2"/>
  <c r="F7" i="2"/>
  <c r="A6" i="2"/>
  <c r="A5" i="2"/>
  <c r="C3" i="2"/>
  <c r="C1" i="2"/>
  <c r="B71" i="1"/>
  <c r="B68" i="1"/>
  <c r="F8" i="1"/>
  <c r="B8" i="1"/>
  <c r="A7" i="1"/>
  <c r="C5" i="1"/>
  <c r="C3" i="1"/>
  <c r="C1" i="1"/>
  <c r="A10" i="1" l="1"/>
</calcChain>
</file>

<file path=xl/sharedStrings.xml><?xml version="1.0" encoding="utf-8"?>
<sst xmlns="http://schemas.openxmlformats.org/spreadsheetml/2006/main" count="391" uniqueCount="247">
  <si>
    <t xml:space="preserve">Наименование материнской организации:   </t>
  </si>
  <si>
    <t xml:space="preserve">Юридический адрес организации:    </t>
  </si>
  <si>
    <t xml:space="preserve">Форма отчетности:    </t>
  </si>
  <si>
    <t>Приме-
чание</t>
  </si>
  <si>
    <t>на конец
отчетного периода</t>
  </si>
  <si>
    <t>на начало
отчетного периода</t>
  </si>
  <si>
    <t>АКТИВЫ</t>
  </si>
  <si>
    <t>А</t>
  </si>
  <si>
    <t>Б</t>
  </si>
  <si>
    <t>С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</si>
  <si>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</si>
  <si>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</si>
  <si>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</si>
  <si>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</si>
  <si>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Прочие долгосрочные активы</t>
  </si>
  <si>
    <t>Денежные средства, ограниченные в использовании</t>
  </si>
  <si>
    <t>Итого долгосрочные активы</t>
  </si>
  <si>
    <t>Краткосрочные активы</t>
  </si>
  <si>
    <t>Денежные средства и их эквиваленты</t>
  </si>
  <si>
    <t>Краткосрочные финансовые активы</t>
  </si>
  <si>
    <t>Текущий подоходный налог</t>
  </si>
  <si>
    <t>Итого краткосрочные активы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</si>
  <si>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</si>
  <si>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</si>
  <si>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</si>
  <si>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</si>
  <si>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Итого собственный капитал</t>
  </si>
  <si>
    <t>Долгосрочные обязательства</t>
  </si>
  <si>
    <t>Долгосрочные оценочные обязательства</t>
  </si>
  <si>
    <t>Итого долгосрочные обязательства</t>
  </si>
  <si>
    <t>Краткосрочные обязательства</t>
  </si>
  <si>
    <t>Краткосрочная торговая и прочая кредиторская задолженность</t>
  </si>
  <si>
    <t>Краткосрочная задолженность по аренде</t>
  </si>
  <si>
    <t>Вознаграждения работникам</t>
  </si>
  <si>
    <t>Итого краткосрочные обязательства</t>
  </si>
  <si>
    <t>Итого собственный капитал и обязательства</t>
  </si>
  <si>
    <t>Количество выпущенных акций</t>
  </si>
  <si>
    <t>Балансовая стоимость одной акции (в тенге)</t>
  </si>
  <si>
    <t xml:space="preserve">Руководитель </t>
  </si>
  <si>
    <t>/</t>
  </si>
  <si>
    <t>(фамилия, имя, отчество)</t>
  </si>
  <si>
    <t>(подпись)</t>
  </si>
  <si>
    <t xml:space="preserve">Главный бухгалтер </t>
  </si>
  <si>
    <t>Место печати</t>
  </si>
  <si>
    <t xml:space="preserve">Наименование материнской организации:    </t>
  </si>
  <si>
    <t xml:space="preserve">Форма отчетности:     </t>
  </si>
  <si>
    <t>Наименование показателей</t>
  </si>
  <si>
    <t>за отчетный 
период</t>
  </si>
  <si>
    <t>за предыдущий 
период</t>
  </si>
  <si>
    <t>Валовая прибыль</t>
  </si>
  <si>
    <t>Прибыль (убыток) до налогообложения</t>
  </si>
  <si>
    <t xml:space="preserve">Наименование материнской организации:      </t>
  </si>
  <si>
    <t xml:space="preserve">Форма отчетности:      </t>
  </si>
  <si>
    <t>Наименование материнской организации</t>
  </si>
  <si>
    <t>Уставный
капитал</t>
  </si>
  <si>
    <t>Нераспределенная
прибыль/(убыток)</t>
  </si>
  <si>
    <t>Итого 
капитал</t>
  </si>
  <si>
    <t>Изменение в учетной политике</t>
  </si>
  <si>
    <t>Пересчитанное сальдо</t>
  </si>
  <si>
    <t>Общая совокупная прибыль всего:</t>
  </si>
  <si>
    <t>Прибыль (убыток) за год</t>
  </si>
  <si>
    <t>Прочая совокупная прибыль всего, в том числе: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</si>
  <si>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</si>
  <si>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</si>
  <si>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в наличии для продажи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</si>
  <si>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</si>
  <si>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</si>
  <si>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компаний</t>
  </si>
  <si>
    <t>Хеджирование денежных потоков (за минусом налогового эффекта)</t>
  </si>
  <si>
    <t xml:space="preserve">Курсовая разница по инвестициям в зарубежные организации </t>
  </si>
  <si>
    <t>Хеджирование чистых инвестиций в зарубежные операции</t>
  </si>
  <si>
    <t>Операции с собственниками всего, в том числе:</t>
  </si>
  <si>
    <t>Вознаграждения работников акциями, в том числе: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</si>
  <si>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</si>
  <si>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</si>
  <si>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</si>
  <si>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</si>
  <si>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</si>
  <si>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</si>
  <si>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</si>
  <si>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</si>
  <si>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</si>
  <si>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</si>
  <si>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</si>
  <si>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</si>
  <si>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/>
  </si>
  <si>
    <t>Гудвилл</t>
  </si>
  <si>
    <t>Заем, выданный материнской компании</t>
  </si>
  <si>
    <t>Займы, выданные прочим связанным сторонам</t>
  </si>
  <si>
    <t>Отложенный налоговый актив</t>
  </si>
  <si>
    <t>Авансы, выданные под реконструкцию основных средств</t>
  </si>
  <si>
    <t>8 488 041</t>
  </si>
  <si>
    <t>10 744 183</t>
  </si>
  <si>
    <t>18 506 000</t>
  </si>
  <si>
    <t>-</t>
  </si>
  <si>
    <t>29 070 639</t>
  </si>
  <si>
    <t>Запасы</t>
  </si>
  <si>
    <t>Краткосрочная торговая и прочая дебиторская задолженность</t>
  </si>
  <si>
    <t>Банковский вклад</t>
  </si>
  <si>
    <t xml:space="preserve">Прочие краткосрочные активы </t>
  </si>
  <si>
    <t>17 048 914</t>
  </si>
  <si>
    <t>Уставный (акционерный) капитал</t>
  </si>
  <si>
    <t>Нераспределенная прибыль (непокрытый убыток)</t>
  </si>
  <si>
    <t>6 962 875</t>
  </si>
  <si>
    <t>Займы</t>
  </si>
  <si>
    <t>Долгосрочная задолженность по аренде</t>
  </si>
  <si>
    <t>1 552 275</t>
  </si>
  <si>
    <t>Краткосрочные займы полученные и вознаграждения к выплате</t>
  </si>
  <si>
    <t>Краткосрочные оценочные резервы</t>
  </si>
  <si>
    <t>Обязательства по договору</t>
  </si>
  <si>
    <t>Обязательства по налогам и платежам в бюджет</t>
  </si>
  <si>
    <t>12 143 694</t>
  </si>
  <si>
    <t>6 141 691</t>
  </si>
  <si>
    <t>1 159 610</t>
  </si>
  <si>
    <t>1 101 306</t>
  </si>
  <si>
    <t>11 115 011</t>
  </si>
  <si>
    <t>9 037 661</t>
  </si>
  <si>
    <t>Доход от реализации работ и услуг</t>
  </si>
  <si>
    <t xml:space="preserve">Себестоимость </t>
  </si>
  <si>
    <t>Расходы по реализации</t>
  </si>
  <si>
    <t>Административные расходы</t>
  </si>
  <si>
    <t>Прочие расходы</t>
  </si>
  <si>
    <t>Операционный доход</t>
  </si>
  <si>
    <t>Доходы по вознаграждениям</t>
  </si>
  <si>
    <t>Расходы по финансированию</t>
  </si>
  <si>
    <t>Доход от восстановления/убытки от обесценения резерва по финансовым инструментам</t>
  </si>
  <si>
    <t>Чистые доходы/убытки по операциям с иностранной валютой</t>
  </si>
  <si>
    <t>Чистые доходы/убытки по выбытию активов</t>
  </si>
  <si>
    <t>Прочие доходы/расходы</t>
  </si>
  <si>
    <t>Экономия/расходы по подоходному налогу</t>
  </si>
  <si>
    <t>Прибыль (убыток) после налогообложения от продолжающейся деятельности</t>
  </si>
  <si>
    <t>Прочий совокупный доход</t>
  </si>
  <si>
    <t>Итого совокупный доход</t>
  </si>
  <si>
    <t>Прибыль/убыток на акцию (в тенге)</t>
  </si>
  <si>
    <t>14 871 814</t>
  </si>
  <si>
    <t>16 357 447</t>
  </si>
  <si>
    <t>(11 869 492)</t>
  </si>
  <si>
    <t>(9 842 516)</t>
  </si>
  <si>
    <t>6 514 931</t>
  </si>
  <si>
    <t>(2 312 333)</t>
  </si>
  <si>
    <t>(1 872 090)</t>
  </si>
  <si>
    <t>(2 158 670)</t>
  </si>
  <si>
    <t>(2 264 555)</t>
  </si>
  <si>
    <t>(1 468 681)</t>
  </si>
  <si>
    <t>2 377 891</t>
  </si>
  <si>
    <t>1 009 728</t>
  </si>
  <si>
    <t>(1 729 568)</t>
  </si>
  <si>
    <t>(392 707)</t>
  </si>
  <si>
    <t>(332 677)</t>
  </si>
  <si>
    <t>(78 873)</t>
  </si>
  <si>
    <t>(483 570)</t>
  </si>
  <si>
    <t>1 182 400</t>
  </si>
  <si>
    <t>(14 714)</t>
  </si>
  <si>
    <t>(33 906)</t>
  </si>
  <si>
    <t>(21 612)</t>
  </si>
  <si>
    <t>(2 496 144)</t>
  </si>
  <si>
    <t>4 076 827</t>
  </si>
  <si>
    <t>(893 848)</t>
  </si>
  <si>
    <t>(2 284 371)</t>
  </si>
  <si>
    <t>3 182 979</t>
  </si>
  <si>
    <t>(2 284 371)</t>
  </si>
  <si>
    <t>Поступление денежных средств, всего:</t>
  </si>
  <si>
    <t>реализация товаров и услуг</t>
  </si>
  <si>
    <t>авансы, полученные от покупателей, заказчиков</t>
  </si>
  <si>
    <t>вознаграждения по депозитам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</si>
  <si>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</si>
  <si>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</si>
  <si>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</si>
  <si>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</si>
  <si>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</si>
  <si>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</si>
  <si>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</si>
  <si>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деятельности: </t>
  </si>
  <si>
    <t>Движение денежных средств от инвестиционной деятельности</t>
  </si>
  <si>
    <t>Поступление денежных средств, всего</t>
  </si>
  <si>
    <t>получение вознаграждений</t>
  </si>
  <si>
    <t>погашение займов выданных</t>
  </si>
  <si>
    <t>поступление от приобретения дочерней компании</t>
  </si>
  <si>
    <t xml:space="preserve">Выбытие денежных средств, всего </t>
  </si>
  <si>
    <t>приобретение нематериальных активов</t>
  </si>
  <si>
    <t>приобретение основных средств</t>
  </si>
  <si>
    <t>предоставление займов</t>
  </si>
  <si>
    <t>платежи по контракту недропользования</t>
  </si>
  <si>
    <t>переводы на депозиты, ограниченные в использовании</t>
  </si>
  <si>
    <t>переводы на банковские вклады до одного года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</si>
  <si>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</si>
  <si>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</si>
  <si>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поступление от займов</t>
  </si>
  <si>
    <t>Перевод денежных средств с депозитного счета</t>
  </si>
  <si>
    <t>Выбытие денежных средств, всего</t>
  </si>
  <si>
    <t>погашение займов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</si>
  <si>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</si>
  <si>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</si>
  <si>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</si>
  <si>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</si>
  <si>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</si>
  <si>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t>Движение денежных средств от операционной деятельности</t>
    </r>
    <r>
      <rPr>
        <sz val="9"/>
        <color rgb="FF000000"/>
        <rFont val="Times New Roman"/>
        <family val="1"/>
        <charset val="204"/>
      </rPr>
      <t> </t>
    </r>
  </si>
  <si>
    <t>20 357 503</t>
  </si>
  <si>
    <t>19 024 672</t>
  </si>
  <si>
    <t>20 270 064</t>
  </si>
  <si>
    <t>11 182 928</t>
  </si>
  <si>
    <t>7 672 842</t>
  </si>
  <si>
    <t>(30 039 548)</t>
  </si>
  <si>
    <t>(16 685 585)</t>
  </si>
  <si>
    <t>(19 800 450)</t>
  </si>
  <si>
    <t>(9 065 900)</t>
  </si>
  <si>
    <t>(282 593)</t>
  </si>
  <si>
    <t>(4 017 378)</t>
  </si>
  <si>
    <t>(3 001 973)</t>
  </si>
  <si>
    <t>(3 735 666)</t>
  </si>
  <si>
    <t>(4 328 093)</t>
  </si>
  <si>
    <t>(2 486 054)</t>
  </si>
  <si>
    <t>(7 026)</t>
  </si>
  <si>
    <t>(9 682 045)</t>
  </si>
  <si>
    <t>2 339 087</t>
  </si>
  <si>
    <t>30 045 260</t>
  </si>
  <si>
    <t>29 272 934</t>
  </si>
  <si>
    <t>(14 346 098)</t>
  </si>
  <si>
    <t>(26 841 284)</t>
  </si>
  <si>
    <t>(37 371)</t>
  </si>
  <si>
    <t>(2 080 897)</t>
  </si>
  <si>
    <t>(13 359 719)</t>
  </si>
  <si>
    <t>(24 323 063)</t>
  </si>
  <si>
    <t>(283 878)</t>
  </si>
  <si>
    <t>(6 075)</t>
  </si>
  <si>
    <t>(108 854)</t>
  </si>
  <si>
    <t>(110 000)</t>
  </si>
  <si>
    <t>15 699 162</t>
  </si>
  <si>
    <t>(26 728 603)</t>
  </si>
  <si>
    <t>24 775 795</t>
  </si>
  <si>
    <t>23 601 524</t>
  </si>
  <si>
    <t>24 665 795</t>
  </si>
  <si>
    <t>110 000</t>
  </si>
  <si>
    <t>(31 797 828)</t>
  </si>
  <si>
    <t>(1 690 000)</t>
  </si>
  <si>
    <t>(31 797 828)</t>
  </si>
  <si>
    <t>(7 022 033)</t>
  </si>
  <si>
    <t>21 911 524</t>
  </si>
  <si>
    <t>(23 526)</t>
  </si>
  <si>
    <t>(1 028 442)</t>
  </si>
  <si>
    <t>(2 455 611)</t>
  </si>
  <si>
    <t>1 157 610</t>
  </si>
  <si>
    <t>3 613 221</t>
  </si>
  <si>
    <t>Дисконтирование и обесценение займов связанных сторон за вычетом подоходного налога</t>
  </si>
  <si>
    <t>Прочие распределения в пользу собственника</t>
  </si>
  <si>
    <t xml:space="preserve">Корректировка бухгалтерских ошибок прошлых периодов </t>
  </si>
  <si>
    <t>Пересчитанное сальдо на 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</si>
</sst>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00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shrinkToFit="1"/>
    </xf>
    <xf numFmtId="0" fontId="4" fillId="0" borderId="0" xfId="0" applyFo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1" fillId="0" borderId="0" xfId="0" applyFont="1"/>
    <xf numFmtId="1" fontId="12" fillId="2" borderId="12" xfId="1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12" xfId="1" applyFont="1" applyBorder="1" applyAlignment="1">
      <alignment horizontal="left"/>
    </xf>
    <xf numFmtId="164" fontId="5" fillId="0" borderId="12" xfId="1" applyNumberFormat="1" applyFont="1" applyBorder="1" applyAlignment="1">
      <alignment horizontal="right" vertical="center" shrinkToFit="1"/>
    </xf>
    <xf numFmtId="164" fontId="5" fillId="0" borderId="12" xfId="0" applyNumberFormat="1" applyFont="1" applyBorder="1" applyAlignment="1">
      <alignment horizontal="right" vertical="center" shrinkToFit="1"/>
    </xf>
    <xf numFmtId="0" fontId="14" fillId="0" borderId="12" xfId="1" applyFont="1" applyBorder="1" applyAlignment="1" applyProtection="1">
      <alignment horizontal="center" vertical="center"/>
      <protection locked="0"/>
    </xf>
    <xf numFmtId="164" fontId="2" fillId="3" borderId="12" xfId="1" applyNumberFormat="1" applyFont="1" applyFill="1" applyBorder="1" applyAlignment="1">
      <alignment horizontal="right" vertical="center" shrinkToFit="1"/>
    </xf>
    <xf numFmtId="165" fontId="15" fillId="3" borderId="12" xfId="1" applyNumberFormat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top"/>
    </xf>
    <xf numFmtId="164" fontId="2" fillId="0" borderId="0" xfId="1" applyNumberFormat="1" applyFont="1" applyAlignment="1">
      <alignment horizontal="right" vertical="center" shrinkToFit="1"/>
    </xf>
    <xf numFmtId="164" fontId="16" fillId="0" borderId="12" xfId="0" applyNumberFormat="1" applyFont="1" applyBorder="1" applyAlignment="1">
      <alignment horizontal="right" vertical="center" shrinkToFit="1"/>
    </xf>
    <xf numFmtId="0" fontId="17" fillId="0" borderId="0" xfId="0" applyFont="1"/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 vertical="top"/>
    </xf>
    <xf numFmtId="0" fontId="4" fillId="0" borderId="0" xfId="0" applyFont="1" applyAlignment="1">
      <alignment horizontal="right"/>
    </xf>
    <xf numFmtId="0" fontId="19" fillId="0" borderId="0" xfId="1" applyFont="1" applyAlignment="1">
      <alignment horizontal="right"/>
    </xf>
    <xf numFmtId="3" fontId="3" fillId="0" borderId="0" xfId="0" applyNumberFormat="1" applyFont="1" applyAlignment="1">
      <alignment vertical="center" shrinkToFit="1"/>
    </xf>
    <xf numFmtId="3" fontId="10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9" fillId="0" borderId="0" xfId="0" applyNumberFormat="1" applyFont="1" applyAlignment="1">
      <alignment vertical="center" shrinkToFit="1"/>
    </xf>
    <xf numFmtId="0" fontId="3" fillId="0" borderId="0" xfId="1" applyFont="1" applyAlignment="1">
      <alignment vertical="center" shrinkToFit="1"/>
    </xf>
    <xf numFmtId="3" fontId="12" fillId="2" borderId="12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 vertical="center" shrinkToFit="1"/>
    </xf>
    <xf numFmtId="0" fontId="9" fillId="0" borderId="0" xfId="0" applyFont="1"/>
    <xf numFmtId="3" fontId="3" fillId="0" borderId="0" xfId="0" applyNumberFormat="1" applyFont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1" fontId="15" fillId="0" borderId="12" xfId="0" quotePrefix="1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>
      <alignment horizontal="right" vertical="center" shrinkToFit="1"/>
    </xf>
    <xf numFmtId="165" fontId="14" fillId="0" borderId="12" xfId="0" applyNumberFormat="1" applyFont="1" applyBorder="1" applyAlignment="1" applyProtection="1">
      <alignment horizontal="center" vertical="center"/>
      <protection locked="0"/>
    </xf>
    <xf numFmtId="165" fontId="15" fillId="0" borderId="12" xfId="0" applyNumberFormat="1" applyFont="1" applyBorder="1" applyAlignment="1" applyProtection="1">
      <alignment horizontal="center" vertical="center"/>
      <protection locked="0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 wrapText="1"/>
      <protection locked="0"/>
    </xf>
    <xf numFmtId="3" fontId="14" fillId="0" borderId="0" xfId="0" applyNumberFormat="1" applyFont="1" applyAlignment="1">
      <alignment horizontal="left" vertical="center" wrapText="1"/>
    </xf>
    <xf numFmtId="3" fontId="14" fillId="0" borderId="0" xfId="0" quotePrefix="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shrinkToFit="1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shrinkToFi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 shrinkToFit="1"/>
    </xf>
    <xf numFmtId="0" fontId="3" fillId="0" borderId="1" xfId="1" applyFont="1" applyBorder="1" applyAlignment="1">
      <alignment horizontal="left" vertical="center" shrinkToFit="1"/>
    </xf>
    <xf numFmtId="0" fontId="14" fillId="0" borderId="12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5" fillId="3" borderId="12" xfId="1" applyFont="1" applyFill="1" applyBorder="1" applyAlignment="1">
      <alignment horizontal="left" vertical="center"/>
    </xf>
    <xf numFmtId="0" fontId="18" fillId="0" borderId="3" xfId="1" applyFont="1" applyBorder="1" applyAlignment="1">
      <alignment horizontal="center" vertical="top"/>
    </xf>
    <xf numFmtId="0" fontId="18" fillId="0" borderId="0" xfId="1" applyFont="1" applyAlignment="1">
      <alignment horizontal="center" vertical="top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6" fillId="0" borderId="0" xfId="1" applyFont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right"/>
    </xf>
    <xf numFmtId="3" fontId="20" fillId="0" borderId="0" xfId="0" applyNumberFormat="1" applyFont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shrinkToFi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 indent="3"/>
    </xf>
    <xf numFmtId="0" fontId="14" fillId="0" borderId="10" xfId="0" applyFont="1" applyBorder="1" applyAlignment="1">
      <alignment horizontal="left" vertical="top" wrapText="1" indent="3"/>
    </xf>
    <xf numFmtId="0" fontId="14" fillId="0" borderId="11" xfId="0" applyFont="1" applyBorder="1" applyAlignment="1">
      <alignment horizontal="left" vertical="top" wrapText="1" indent="3"/>
    </xf>
    <xf numFmtId="0" fontId="15" fillId="3" borderId="9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left" vertical="center" wrapText="1"/>
    </xf>
    <xf numFmtId="3" fontId="24" fillId="4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24" fillId="4" borderId="12" xfId="0" applyNumberFormat="1" applyFont="1" applyFill="1" applyBorder="1" applyAlignment="1">
      <alignment horizontal="right" vertical="center" wrapText="1"/>
    </xf>
    <xf numFmtId="0" fontId="24" fillId="4" borderId="12" xfId="0" applyFont="1" applyFill="1" applyBorder="1" applyAlignment="1">
      <alignment horizontal="right" vertical="center" wrapText="1"/>
    </xf>
    <xf numFmtId="0" fontId="4" fillId="0" borderId="0" xfId="0" applyFont="1" applyFill="1"/>
    <xf numFmtId="0" fontId="24" fillId="0" borderId="0" xfId="0" applyFont="1" applyFill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left" vertical="center"/>
    </xf>
    <xf numFmtId="165" fontId="15" fillId="3" borderId="8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24" fillId="4" borderId="12" xfId="0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 shrinkToFit="1"/>
    </xf>
    <xf numFmtId="0" fontId="24" fillId="4" borderId="12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/>
    </xf>
    <xf numFmtId="0" fontId="9" fillId="4" borderId="12" xfId="0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1" fontId="12" fillId="2" borderId="5" xfId="1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right" vertical="center"/>
    </xf>
    <xf numFmtId="0" fontId="24" fillId="2" borderId="9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0" fontId="25" fillId="4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3" fontId="15" fillId="3" borderId="11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>
      <alignment horizontal="left" vertical="center" wrapText="1"/>
    </xf>
    <xf numFmtId="0" fontId="28" fillId="4" borderId="12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3" fontId="14" fillId="2" borderId="11" xfId="0" applyNumberFormat="1" applyFont="1" applyFill="1" applyBorder="1" applyAlignment="1" applyProtection="1">
      <alignment horizontal="center" vertical="center"/>
      <protection locked="0"/>
    </xf>
    <xf numFmtId="3" fontId="14" fillId="2" borderId="11" xfId="0" applyNumberFormat="1" applyFont="1" applyFill="1" applyBorder="1" applyAlignment="1" applyProtection="1">
      <alignment horizontal="center" vertical="top"/>
      <protection locked="0"/>
    </xf>
    <xf numFmtId="3" fontId="15" fillId="2" borderId="11" xfId="0" applyNumberFormat="1" applyFont="1" applyFill="1" applyBorder="1" applyAlignment="1" applyProtection="1">
      <alignment horizontal="center" vertical="center"/>
      <protection locked="0"/>
    </xf>
    <xf numFmtId="3" fontId="15" fillId="2" borderId="12" xfId="0" applyNumberFormat="1" applyFont="1" applyFill="1" applyBorder="1" applyAlignment="1">
      <alignment horizontal="left" vertical="center"/>
    </xf>
    <xf numFmtId="0" fontId="26" fillId="4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left" vertical="center" wrapText="1" indent="3"/>
    </xf>
    <xf numFmtId="0" fontId="4" fillId="0" borderId="0" xfId="0" applyFont="1" applyAlignment="1">
      <alignment vertical="center"/>
    </xf>
    <xf numFmtId="3" fontId="23" fillId="2" borderId="1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 xr:uid="{17A5B241-3F1E-41FF-9723-50A695E530B1}"/>
  </cellStyles>
  <dxfs count="1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1078;&#1091;&#1087;&#1072;&#1088;%20&#1088;&#1072;&#1073;&#1086;&#1095;&#1072;&#1103;\&#1054;&#1090;&#1095;&#1077;&#1090;&#1099;\&#1060;&#1080;&#1085;&#1072;&#1085;&#1089;&#1086;&#1074;&#1072;&#1103;%20&#1086;&#1090;&#1095;&#1077;&#1090;&#1085;&#1086;&#1089;&#1090;&#1100;\&#1060;&#1054;%202023%20&#1075;&#1086;&#1076;\2023-%204%20&#1082;&#1074;&#1072;&#1088;&#1090;&#1072;&#1083;\&#1040;&#1043;&#1056;%20-%20&#1060;&#1080;&#1085;&#1072;&#1085;&#1089;&#1086;&#1074;&#1072;&#1103;%20&#1086;&#1090;&#1095;&#1077;&#1090;&#1085;&#1086;&#1089;&#1090;&#1100;%20-%20(&#1082;&#1086;&#1085;&#1089;&#1086;&#1083;&#1080;&#1076;&#1072;&#1094;&#1080;&#1103;%20&#1040;&#1043;&#1056;)%202023-12-31.xlsx" TargetMode="External"/><Relationship Id="rId1" Type="http://schemas.openxmlformats.org/officeDocument/2006/relationships/externalLinkPath" Target="&#1040;&#1043;&#1056;%20-%20&#1060;&#1080;&#1085;&#1072;&#1085;&#1089;&#1086;&#1074;&#1072;&#1103;%20&#1086;&#1090;&#1095;&#1077;&#1090;&#1085;&#1086;&#1089;&#1090;&#1100;%20-%20(&#1082;&#1086;&#1085;&#1089;&#1086;&#1083;&#1080;&#1076;&#1072;&#1094;&#1080;&#1103;%20&#1040;&#1043;&#1056;)%202023-12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итул"/>
      <sheetName val="Элиминирование текущий год"/>
      <sheetName val="Элиминирование прошлый год"/>
      <sheetName val="ББ"/>
      <sheetName val="Расшифровки ББ МСФО"/>
      <sheetName val="ББ-МСФО"/>
      <sheetName val="ОПиУ"/>
      <sheetName val="ОПиУ-МСФО"/>
      <sheetName val="ОДДС"/>
      <sheetName val="ОДДС-МСФО"/>
      <sheetName val="ОИСК"/>
      <sheetName val="ОИСК-МСФО"/>
      <sheetName val="ФА"/>
    </sheetNames>
    <sheetDataSet>
      <sheetData sheetId="0">
        <row r="3">
          <cell r="D3" t="str">
            <v>АО Акжал Голд Ресорсиз</v>
          </cell>
        </row>
        <row r="12">
          <cell r="C12" t="str">
            <v>консолидированная</v>
          </cell>
        </row>
        <row r="25">
          <cell r="C25" t="str">
            <v>010000, Республика Казахстан, район Есиль, 
г.Нур-Султан, пр-т Туран, дом № 37/10</v>
          </cell>
        </row>
        <row r="31">
          <cell r="C31">
            <v>44927</v>
          </cell>
          <cell r="F31">
            <v>45291</v>
          </cell>
        </row>
        <row r="33">
          <cell r="C33">
            <v>44562</v>
          </cell>
          <cell r="F33">
            <v>44926</v>
          </cell>
        </row>
        <row r="35">
          <cell r="F35" t="str">
            <v>тыс.тенге</v>
          </cell>
        </row>
        <row r="36">
          <cell r="F36" t="str">
            <v>тенге</v>
          </cell>
        </row>
        <row r="37">
          <cell r="F37" t="str">
            <v>тыс.тенге</v>
          </cell>
        </row>
        <row r="39">
          <cell r="C39" t="str">
            <v>Коврыгин Олег Александрович</v>
          </cell>
        </row>
        <row r="41">
          <cell r="C41" t="str">
            <v>Касымова Гульбану Рахимовна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A30B-C3D2-4FB5-B67D-E53AB4D0EB53}">
  <sheetPr>
    <pageSetUpPr fitToPage="1"/>
  </sheetPr>
  <dimension ref="A1:N73"/>
  <sheetViews>
    <sheetView tabSelected="1" topLeftCell="A46" zoomScale="85" zoomScaleNormal="85" workbookViewId="0">
      <selection activeCell="D56" sqref="D56"/>
    </sheetView>
  </sheetViews>
  <sheetFormatPr defaultRowHeight="15" x14ac:dyDescent="0.25"/>
  <cols>
    <col min="1" max="1" width="21.42578125" style="3" customWidth="1"/>
    <col min="2" max="2" width="20.7109375" style="3" customWidth="1"/>
    <col min="3" max="3" width="14.28515625" style="3" customWidth="1"/>
    <col min="4" max="4" width="8.5703125" style="3" customWidth="1"/>
    <col min="5" max="6" width="18.7109375" style="3" customWidth="1"/>
    <col min="7" max="7" width="45.140625" style="3" customWidth="1"/>
    <col min="15" max="16384" width="9.140625" style="3"/>
  </cols>
  <sheetData>
    <row r="1" spans="1:6" ht="15.75" x14ac:dyDescent="0.25">
      <c r="A1" s="54" t="s">
        <v>0</v>
      </c>
      <c r="B1" s="54"/>
      <c r="C1" s="55" t="str">
        <f>CONCATENATE([1]Титул!D3)</f>
        <v>АО Акжал Голд Ресорсиз</v>
      </c>
      <c r="D1" s="55"/>
      <c r="E1" s="55"/>
      <c r="F1" s="55"/>
    </row>
    <row r="2" spans="1:6" ht="15.75" x14ac:dyDescent="0.25">
      <c r="A2" s="4"/>
      <c r="B2" s="5"/>
      <c r="C2" s="2"/>
      <c r="D2" s="2"/>
      <c r="E2" s="2"/>
      <c r="F2" s="2"/>
    </row>
    <row r="3" spans="1:6" ht="15.75" x14ac:dyDescent="0.25">
      <c r="A3" s="56" t="s">
        <v>1</v>
      </c>
      <c r="B3" s="56"/>
      <c r="C3" s="57" t="str">
        <f>CONCATENATE([1]Титул!C25)</f>
        <v>010000, Республика Казахстан, район Есиль, 
г.Нур-Султан, пр-т Туран, дом № 37/10</v>
      </c>
      <c r="D3" s="57"/>
      <c r="E3" s="57"/>
      <c r="F3" s="57"/>
    </row>
    <row r="4" spans="1:6" ht="15.75" x14ac:dyDescent="0.25">
      <c r="A4" s="4"/>
      <c r="B4" s="5"/>
      <c r="C4" s="2"/>
      <c r="D4" s="2"/>
      <c r="E4" s="2"/>
      <c r="F4" s="2"/>
    </row>
    <row r="5" spans="1:6" ht="15.75" x14ac:dyDescent="0.25">
      <c r="A5" s="54" t="s">
        <v>2</v>
      </c>
      <c r="B5" s="54"/>
      <c r="C5" s="58" t="str">
        <f>CONCATENATE([1]Титул!C12)</f>
        <v>консолидированная</v>
      </c>
      <c r="D5" s="58"/>
      <c r="E5" s="58"/>
      <c r="F5" s="6"/>
    </row>
    <row r="6" spans="1:6" ht="15.75" x14ac:dyDescent="0.25">
      <c r="A6" s="7"/>
      <c r="B6" s="8"/>
      <c r="C6" s="2"/>
      <c r="D6" s="2"/>
      <c r="E6" s="2"/>
      <c r="F6" s="2"/>
    </row>
    <row r="7" spans="1:6" ht="20.25" x14ac:dyDescent="0.3">
      <c r="A7" s="60" t="str">
        <f>IF([1]Титул!F31&lt;DATE(YEAR([1]Титул!C31),12,31), "ПРОМЕЖУТОЧНЫЙ БУХГАЛТЕРСКИЙ БАЛАНС", "БУХГАЛТЕРСКИЙ БАЛАНС")</f>
        <v>БУХГАЛТЕРСКИЙ БАЛАНС</v>
      </c>
      <c r="B7" s="60"/>
      <c r="C7" s="60"/>
      <c r="D7" s="60"/>
      <c r="E7" s="60"/>
      <c r="F7" s="60"/>
    </row>
    <row r="8" spans="1:6" x14ac:dyDescent="0.25">
      <c r="B8" s="61" t="str">
        <f>CONCATENATE("по состоянию на",TEXT([1]Титул!$F$31,"[$-FC19] дд ММММ ГГГГ")," года       ")</f>
        <v xml:space="preserve">по состоянию на 31 декабря 2023 года       </v>
      </c>
      <c r="C8" s="61"/>
      <c r="D8" s="61"/>
      <c r="E8" s="61"/>
      <c r="F8" s="9" t="str">
        <f>IF([1]Титул!$F$35="тенге",CONCATENATE("(",[1]Титул!$F$36,")"),CONCATENATE("(",[1]Титул!$F$37,")"))</f>
        <v>(тыс.тенге)</v>
      </c>
    </row>
    <row r="9" spans="1:6" s="11" customFormat="1" ht="8.25" x14ac:dyDescent="0.15">
      <c r="A9" s="10"/>
      <c r="B9" s="10"/>
      <c r="C9" s="10"/>
      <c r="D9" s="10"/>
      <c r="E9" s="10"/>
      <c r="F9" s="10"/>
    </row>
    <row r="10" spans="1:6" x14ac:dyDescent="0.25">
      <c r="A10" s="62" t="str">
        <f>CONCATENATE(IF(OR(E62&lt;&gt;"", F62&lt;&gt;""), "Контроль баланса", "Наименование показателей"))</f>
        <v>Наименование показателей</v>
      </c>
      <c r="B10" s="63"/>
      <c r="C10" s="64"/>
      <c r="D10" s="68" t="s">
        <v>3</v>
      </c>
      <c r="E10" s="70" t="s">
        <v>4</v>
      </c>
      <c r="F10" s="70" t="s">
        <v>5</v>
      </c>
    </row>
    <row r="11" spans="1:6" x14ac:dyDescent="0.25">
      <c r="A11" s="65"/>
      <c r="B11" s="66"/>
      <c r="C11" s="67"/>
      <c r="D11" s="69"/>
      <c r="E11" s="71"/>
      <c r="F11" s="71"/>
    </row>
    <row r="12" spans="1:6" s="13" customFormat="1" ht="12.75" x14ac:dyDescent="0.2">
      <c r="A12" s="72" t="s">
        <v>6</v>
      </c>
      <c r="B12" s="73"/>
      <c r="C12" s="74"/>
      <c r="D12" s="12" t="s">
        <v>7</v>
      </c>
      <c r="E12" s="12" t="s">
        <v>8</v>
      </c>
      <c r="F12" s="12" t="s">
        <v>9</v>
      </c>
    </row>
    <row r="13" spans="1:6" x14ac:dyDescent="0.25">
      <c r="A13" s="75" t="s">
        <v>10</v>
      </c>
      <c r="B13" s="75"/>
      <c r="C13" s="75"/>
      <c r="D13" s="14"/>
      <c r="E13" s="15"/>
      <c r="F13" s="15"/>
    </row>
    <row r="14" spans="1:6" x14ac:dyDescent="0.25">
      <c r="A14" s="117" t="s">
        <v>86</v>
      </c>
      <c r="B14" s="117"/>
      <c r="C14" s="118"/>
      <c r="D14" s="127"/>
      <c r="E14" s="121">
        <v>608287</v>
      </c>
      <c r="F14" s="122">
        <v>608287</v>
      </c>
    </row>
    <row r="15" spans="1:6" x14ac:dyDescent="0.25">
      <c r="A15" s="119" t="s">
        <v>11</v>
      </c>
      <c r="B15" s="119"/>
      <c r="C15" s="120"/>
      <c r="D15" s="127">
        <v>5.7</v>
      </c>
      <c r="E15" s="123">
        <v>7787200</v>
      </c>
      <c r="F15" s="124" t="s">
        <v>91</v>
      </c>
    </row>
    <row r="16" spans="1:6" x14ac:dyDescent="0.25">
      <c r="A16" s="119" t="s">
        <v>13</v>
      </c>
      <c r="B16" s="119"/>
      <c r="C16" s="120"/>
      <c r="D16" s="127">
        <v>8</v>
      </c>
      <c r="E16" s="123">
        <v>66217</v>
      </c>
      <c r="F16" s="123">
        <v>88777</v>
      </c>
    </row>
    <row r="17" spans="1:7" x14ac:dyDescent="0.25">
      <c r="A17" s="119" t="s">
        <v>87</v>
      </c>
      <c r="B17" s="119"/>
      <c r="C17" s="120"/>
      <c r="D17" s="127">
        <v>3</v>
      </c>
      <c r="E17" s="124" t="s">
        <v>92</v>
      </c>
      <c r="F17" s="124" t="s">
        <v>93</v>
      </c>
    </row>
    <row r="18" spans="1:7" x14ac:dyDescent="0.25">
      <c r="A18" s="119" t="s">
        <v>88</v>
      </c>
      <c r="B18" s="119"/>
      <c r="C18" s="120"/>
      <c r="D18" s="127"/>
      <c r="E18" s="124" t="s">
        <v>94</v>
      </c>
      <c r="F18" s="123">
        <v>490373</v>
      </c>
    </row>
    <row r="19" spans="1:7" x14ac:dyDescent="0.25">
      <c r="A19" s="119" t="s">
        <v>89</v>
      </c>
      <c r="B19" s="119"/>
      <c r="C19" s="120"/>
      <c r="D19" s="127">
        <v>10</v>
      </c>
      <c r="E19" s="123">
        <v>864341</v>
      </c>
      <c r="F19" s="123">
        <v>621121</v>
      </c>
    </row>
    <row r="20" spans="1:7" x14ac:dyDescent="0.25">
      <c r="A20" s="119" t="s">
        <v>12</v>
      </c>
      <c r="B20" s="119"/>
      <c r="C20" s="120"/>
      <c r="D20" s="127">
        <v>6</v>
      </c>
      <c r="E20" s="124" t="s">
        <v>94</v>
      </c>
      <c r="F20" s="123">
        <v>15181</v>
      </c>
    </row>
    <row r="21" spans="1:7" x14ac:dyDescent="0.25">
      <c r="A21" s="119" t="s">
        <v>90</v>
      </c>
      <c r="B21" s="119"/>
      <c r="C21" s="120"/>
      <c r="D21" s="127"/>
      <c r="E21" s="124" t="s">
        <v>94</v>
      </c>
      <c r="F21" s="123">
        <v>38870</v>
      </c>
    </row>
    <row r="22" spans="1:7" x14ac:dyDescent="0.25">
      <c r="A22" s="119" t="s">
        <v>15</v>
      </c>
      <c r="B22" s="119"/>
      <c r="C22" s="120"/>
      <c r="D22" s="127">
        <v>4</v>
      </c>
      <c r="E22" s="123">
        <v>35301</v>
      </c>
      <c r="F22" s="123">
        <v>30188</v>
      </c>
    </row>
    <row r="23" spans="1:7" x14ac:dyDescent="0.25">
      <c r="A23" s="119" t="s">
        <v>14</v>
      </c>
      <c r="B23" s="119"/>
      <c r="C23" s="120"/>
      <c r="D23" s="127">
        <v>9</v>
      </c>
      <c r="E23" s="123">
        <v>41845</v>
      </c>
      <c r="F23" s="123">
        <v>183801</v>
      </c>
    </row>
    <row r="24" spans="1:7" x14ac:dyDescent="0.25">
      <c r="A24" s="76" t="s">
        <v>16</v>
      </c>
      <c r="B24" s="76"/>
      <c r="C24" s="76"/>
      <c r="D24" s="19"/>
      <c r="E24" s="18">
        <v>20147374</v>
      </c>
      <c r="F24" s="18" t="s">
        <v>95</v>
      </c>
    </row>
    <row r="25" spans="1:7" x14ac:dyDescent="0.25">
      <c r="A25" s="75" t="s">
        <v>17</v>
      </c>
      <c r="B25" s="75"/>
      <c r="C25" s="75"/>
      <c r="D25" s="127"/>
      <c r="E25" s="16"/>
      <c r="F25" s="16"/>
      <c r="G25" s="125"/>
    </row>
    <row r="26" spans="1:7" x14ac:dyDescent="0.25">
      <c r="A26" s="119" t="s">
        <v>96</v>
      </c>
      <c r="B26" s="119"/>
      <c r="C26" s="120"/>
      <c r="D26" s="127">
        <v>15</v>
      </c>
      <c r="E26" s="16">
        <v>273323</v>
      </c>
      <c r="F26" s="16">
        <v>1297798</v>
      </c>
      <c r="G26" s="126"/>
    </row>
    <row r="27" spans="1:7" x14ac:dyDescent="0.25">
      <c r="A27" s="119" t="s">
        <v>97</v>
      </c>
      <c r="B27" s="119"/>
      <c r="C27" s="120"/>
      <c r="D27" s="127">
        <v>14</v>
      </c>
      <c r="E27" s="16">
        <v>834701</v>
      </c>
      <c r="F27" s="16">
        <v>11742888</v>
      </c>
      <c r="G27" s="126"/>
    </row>
    <row r="28" spans="1:7" x14ac:dyDescent="0.25">
      <c r="A28" s="119" t="s">
        <v>20</v>
      </c>
      <c r="B28" s="119"/>
      <c r="C28" s="120"/>
      <c r="D28" s="127"/>
      <c r="E28" s="16" t="s">
        <v>85</v>
      </c>
      <c r="F28" s="16" t="s">
        <v>85</v>
      </c>
      <c r="G28" s="126"/>
    </row>
    <row r="29" spans="1:7" x14ac:dyDescent="0.25">
      <c r="A29" s="119" t="s">
        <v>98</v>
      </c>
      <c r="B29" s="119"/>
      <c r="C29" s="120"/>
      <c r="D29" s="127">
        <v>11</v>
      </c>
      <c r="E29" s="16">
        <v>1156654</v>
      </c>
      <c r="F29" s="16">
        <v>513042</v>
      </c>
      <c r="G29" s="126"/>
    </row>
    <row r="30" spans="1:7" x14ac:dyDescent="0.25">
      <c r="A30" s="119" t="s">
        <v>19</v>
      </c>
      <c r="B30" s="119"/>
      <c r="C30" s="120"/>
      <c r="D30" s="127">
        <v>13</v>
      </c>
      <c r="E30" s="16">
        <v>90924</v>
      </c>
      <c r="F30" s="16">
        <v>837224</v>
      </c>
      <c r="G30" s="126"/>
    </row>
    <row r="31" spans="1:7" x14ac:dyDescent="0.25">
      <c r="A31" s="119" t="s">
        <v>87</v>
      </c>
      <c r="B31" s="119"/>
      <c r="C31" s="120"/>
      <c r="D31" s="127">
        <v>3</v>
      </c>
      <c r="E31" s="16">
        <v>1161534</v>
      </c>
      <c r="F31" s="16">
        <v>794261</v>
      </c>
      <c r="G31" s="126"/>
    </row>
    <row r="32" spans="1:7" x14ac:dyDescent="0.25">
      <c r="A32" s="119" t="s">
        <v>18</v>
      </c>
      <c r="B32" s="119"/>
      <c r="C32" s="120"/>
      <c r="D32" s="127">
        <v>12</v>
      </c>
      <c r="E32" s="16">
        <v>1402180</v>
      </c>
      <c r="F32" s="16">
        <v>1955613</v>
      </c>
      <c r="G32" s="126"/>
    </row>
    <row r="33" spans="1:7" x14ac:dyDescent="0.25">
      <c r="A33" s="119" t="s">
        <v>99</v>
      </c>
      <c r="B33" s="119"/>
      <c r="C33" s="120"/>
      <c r="D33" s="127">
        <v>16</v>
      </c>
      <c r="E33" s="16">
        <v>328601</v>
      </c>
      <c r="F33" s="16">
        <v>274282</v>
      </c>
      <c r="G33" s="126"/>
    </row>
    <row r="34" spans="1:7" x14ac:dyDescent="0.25">
      <c r="A34" s="76" t="s">
        <v>21</v>
      </c>
      <c r="B34" s="76"/>
      <c r="C34" s="76"/>
      <c r="D34" s="19"/>
      <c r="E34" s="18">
        <v>18642466</v>
      </c>
      <c r="F34" s="18" t="s">
        <v>100</v>
      </c>
      <c r="G34" s="125"/>
    </row>
    <row r="35" spans="1:7" x14ac:dyDescent="0.25">
      <c r="A35" s="59" t="s">
        <v>22</v>
      </c>
      <c r="B35" s="59"/>
      <c r="C35" s="59"/>
      <c r="D35" s="17"/>
      <c r="E35" s="16" t="s">
        <v>85</v>
      </c>
      <c r="F35" s="16" t="s">
        <v>85</v>
      </c>
    </row>
    <row r="36" spans="1:7" x14ac:dyDescent="0.25">
      <c r="A36" s="76" t="s">
        <v>23</v>
      </c>
      <c r="B36" s="76"/>
      <c r="C36" s="76"/>
      <c r="D36" s="19"/>
      <c r="E36" s="18">
        <v>38789840</v>
      </c>
      <c r="F36" s="18">
        <v>46119553</v>
      </c>
    </row>
    <row r="38" spans="1:7" s="13" customFormat="1" ht="12.75" x14ac:dyDescent="0.2">
      <c r="A38" s="72" t="s">
        <v>24</v>
      </c>
      <c r="B38" s="73"/>
      <c r="C38" s="74"/>
      <c r="D38" s="12" t="s">
        <v>7</v>
      </c>
      <c r="E38" s="12" t="s">
        <v>8</v>
      </c>
      <c r="F38" s="12" t="s">
        <v>9</v>
      </c>
    </row>
    <row r="39" spans="1:7" x14ac:dyDescent="0.25">
      <c r="A39" s="75" t="s">
        <v>25</v>
      </c>
      <c r="B39" s="75"/>
      <c r="C39" s="75"/>
      <c r="D39" s="20"/>
      <c r="E39" s="21"/>
      <c r="F39" s="21"/>
    </row>
    <row r="40" spans="1:7" ht="15" customHeight="1" x14ac:dyDescent="0.25">
      <c r="A40" s="59" t="s">
        <v>101</v>
      </c>
      <c r="B40" s="59"/>
      <c r="C40" s="59"/>
      <c r="D40" s="127">
        <v>17</v>
      </c>
      <c r="E40" s="121">
        <v>975375</v>
      </c>
      <c r="F40" s="121">
        <v>975375</v>
      </c>
    </row>
    <row r="41" spans="1:7" x14ac:dyDescent="0.25">
      <c r="A41" s="59" t="s">
        <v>102</v>
      </c>
      <c r="B41" s="59"/>
      <c r="C41" s="59"/>
      <c r="D41" s="130"/>
      <c r="E41" s="121">
        <v>4715335</v>
      </c>
      <c r="F41" s="131" t="s">
        <v>103</v>
      </c>
    </row>
    <row r="42" spans="1:7" x14ac:dyDescent="0.25">
      <c r="A42" s="128" t="s">
        <v>26</v>
      </c>
      <c r="B42" s="128"/>
      <c r="C42" s="128"/>
      <c r="D42" s="129"/>
      <c r="E42" s="18">
        <v>5690710</v>
      </c>
      <c r="F42" s="18">
        <v>7938250</v>
      </c>
    </row>
    <row r="43" spans="1:7" x14ac:dyDescent="0.25">
      <c r="A43" s="75" t="s">
        <v>27</v>
      </c>
      <c r="B43" s="75"/>
      <c r="C43" s="75"/>
      <c r="D43" s="22"/>
      <c r="E43" s="16"/>
      <c r="F43" s="16"/>
    </row>
    <row r="44" spans="1:7" x14ac:dyDescent="0.25">
      <c r="A44" s="59" t="s">
        <v>104</v>
      </c>
      <c r="B44" s="59"/>
      <c r="C44" s="59"/>
      <c r="D44" s="127">
        <v>18</v>
      </c>
      <c r="E44" s="121">
        <v>4979674</v>
      </c>
      <c r="F44" s="131" t="s">
        <v>93</v>
      </c>
    </row>
    <row r="45" spans="1:7" x14ac:dyDescent="0.25">
      <c r="A45" s="59" t="s">
        <v>105</v>
      </c>
      <c r="B45" s="59"/>
      <c r="C45" s="59"/>
      <c r="D45" s="127"/>
      <c r="E45" s="131" t="s">
        <v>94</v>
      </c>
      <c r="F45" s="121">
        <v>25791</v>
      </c>
    </row>
    <row r="46" spans="1:7" x14ac:dyDescent="0.25">
      <c r="A46" s="59" t="s">
        <v>28</v>
      </c>
      <c r="B46" s="59"/>
      <c r="C46" s="59"/>
      <c r="D46" s="127">
        <v>20</v>
      </c>
      <c r="E46" s="121">
        <v>1809735</v>
      </c>
      <c r="F46" s="131" t="s">
        <v>106</v>
      </c>
    </row>
    <row r="47" spans="1:7" x14ac:dyDescent="0.25">
      <c r="A47" s="128" t="s">
        <v>29</v>
      </c>
      <c r="B47" s="128"/>
      <c r="C47" s="128"/>
      <c r="D47" s="129"/>
      <c r="E47" s="18">
        <v>6789409</v>
      </c>
      <c r="F47" s="18">
        <v>20084066</v>
      </c>
    </row>
    <row r="51" spans="1:6" x14ac:dyDescent="0.25">
      <c r="A51" s="75" t="s">
        <v>30</v>
      </c>
      <c r="B51" s="75"/>
      <c r="C51" s="75"/>
      <c r="D51" s="22"/>
      <c r="E51" s="16"/>
      <c r="F51" s="16"/>
    </row>
    <row r="52" spans="1:6" x14ac:dyDescent="0.25">
      <c r="A52" s="59" t="s">
        <v>107</v>
      </c>
      <c r="B52" s="59"/>
      <c r="C52" s="59"/>
      <c r="D52" s="127">
        <v>18</v>
      </c>
      <c r="E52" s="131" t="s">
        <v>111</v>
      </c>
      <c r="F52" s="131" t="s">
        <v>112</v>
      </c>
    </row>
    <row r="53" spans="1:6" x14ac:dyDescent="0.25">
      <c r="A53" s="59" t="s">
        <v>31</v>
      </c>
      <c r="B53" s="59"/>
      <c r="C53" s="59"/>
      <c r="D53" s="127">
        <v>19</v>
      </c>
      <c r="E53" s="131" t="s">
        <v>113</v>
      </c>
      <c r="F53" s="131" t="s">
        <v>114</v>
      </c>
    </row>
    <row r="54" spans="1:6" x14ac:dyDescent="0.25">
      <c r="A54" s="59" t="s">
        <v>32</v>
      </c>
      <c r="B54" s="59"/>
      <c r="C54" s="59"/>
      <c r="D54" s="127"/>
      <c r="E54" s="121">
        <v>9009</v>
      </c>
      <c r="F54" s="121">
        <v>8074</v>
      </c>
    </row>
    <row r="55" spans="1:6" x14ac:dyDescent="0.25">
      <c r="A55" s="59" t="s">
        <v>108</v>
      </c>
      <c r="B55" s="59"/>
      <c r="C55" s="59"/>
      <c r="D55" s="127">
        <v>20</v>
      </c>
      <c r="E55" s="121">
        <v>226566</v>
      </c>
      <c r="F55" s="121">
        <v>301603</v>
      </c>
    </row>
    <row r="56" spans="1:6" x14ac:dyDescent="0.25">
      <c r="A56" s="59" t="s">
        <v>33</v>
      </c>
      <c r="B56" s="59"/>
      <c r="C56" s="59"/>
      <c r="D56" s="127">
        <v>21</v>
      </c>
      <c r="E56" s="121">
        <v>856040</v>
      </c>
      <c r="F56" s="121">
        <v>735568</v>
      </c>
    </row>
    <row r="57" spans="1:6" x14ac:dyDescent="0.25">
      <c r="A57" s="59" t="s">
        <v>109</v>
      </c>
      <c r="B57" s="59"/>
      <c r="C57" s="59"/>
      <c r="D57" s="127">
        <v>22</v>
      </c>
      <c r="E57" s="131" t="s">
        <v>115</v>
      </c>
      <c r="F57" s="131" t="s">
        <v>116</v>
      </c>
    </row>
    <row r="58" spans="1:6" x14ac:dyDescent="0.25">
      <c r="A58" s="59" t="s">
        <v>20</v>
      </c>
      <c r="B58" s="59"/>
      <c r="C58" s="59"/>
      <c r="D58" s="127"/>
      <c r="E58" s="131" t="s">
        <v>94</v>
      </c>
      <c r="F58" s="121">
        <v>43012</v>
      </c>
    </row>
    <row r="59" spans="1:6" x14ac:dyDescent="0.25">
      <c r="A59" s="59" t="s">
        <v>110</v>
      </c>
      <c r="B59" s="59"/>
      <c r="C59" s="59"/>
      <c r="D59" s="127">
        <v>23</v>
      </c>
      <c r="E59" s="121">
        <v>799791</v>
      </c>
      <c r="F59" s="121">
        <v>728322</v>
      </c>
    </row>
    <row r="60" spans="1:6" x14ac:dyDescent="0.25">
      <c r="A60" s="76" t="s">
        <v>34</v>
      </c>
      <c r="B60" s="76"/>
      <c r="C60" s="76"/>
      <c r="D60" s="129"/>
      <c r="E60" s="18">
        <v>26309721</v>
      </c>
      <c r="F60" s="18">
        <v>18097237</v>
      </c>
    </row>
    <row r="61" spans="1:6" x14ac:dyDescent="0.25">
      <c r="A61" s="76" t="s">
        <v>35</v>
      </c>
      <c r="B61" s="76"/>
      <c r="C61" s="76"/>
      <c r="D61" s="19"/>
      <c r="E61" s="18">
        <v>38789840</v>
      </c>
      <c r="F61" s="18">
        <v>46119553</v>
      </c>
    </row>
    <row r="62" spans="1:6" x14ac:dyDescent="0.25">
      <c r="E62" s="23" t="s">
        <v>85</v>
      </c>
      <c r="F62" s="23" t="s">
        <v>85</v>
      </c>
    </row>
    <row r="63" spans="1:6" s="25" customFormat="1" ht="15.75" x14ac:dyDescent="0.25">
      <c r="A63" s="79" t="s">
        <v>36</v>
      </c>
      <c r="B63" s="80"/>
      <c r="C63" s="80"/>
      <c r="D63" s="81"/>
      <c r="E63" s="24">
        <v>975375</v>
      </c>
      <c r="F63" s="24">
        <v>975375</v>
      </c>
    </row>
    <row r="64" spans="1:6" s="25" customFormat="1" ht="15.75" x14ac:dyDescent="0.25">
      <c r="A64" s="79" t="s">
        <v>37</v>
      </c>
      <c r="B64" s="80"/>
      <c r="C64" s="80"/>
      <c r="D64" s="81"/>
      <c r="E64" s="132">
        <v>5766</v>
      </c>
      <c r="F64" s="132">
        <v>8048</v>
      </c>
    </row>
    <row r="68" spans="1:6" ht="15.75" x14ac:dyDescent="0.25">
      <c r="A68" s="1" t="s">
        <v>38</v>
      </c>
      <c r="B68" s="82" t="str">
        <f>CONCATENATE([1]Титул!$C$39)</f>
        <v>Коврыгин Олег Александрович</v>
      </c>
      <c r="C68" s="82"/>
      <c r="D68" s="82"/>
      <c r="E68" s="83" t="s">
        <v>39</v>
      </c>
      <c r="F68" s="83"/>
    </row>
    <row r="69" spans="1:6" x14ac:dyDescent="0.25">
      <c r="A69" s="26"/>
      <c r="B69" s="77" t="s">
        <v>40</v>
      </c>
      <c r="C69" s="77"/>
      <c r="D69" s="77"/>
      <c r="E69" s="78" t="s">
        <v>41</v>
      </c>
      <c r="F69" s="78"/>
    </row>
    <row r="70" spans="1:6" x14ac:dyDescent="0.25">
      <c r="A70" s="28"/>
    </row>
    <row r="71" spans="1:6" ht="15.75" x14ac:dyDescent="0.25">
      <c r="A71" s="1" t="s">
        <v>42</v>
      </c>
      <c r="B71" s="82" t="str">
        <f>IF([1]Титул!$C$41&lt;&gt;"",[1]Титул!$C$41,"Не предусмотрено")</f>
        <v>Касымова Гульбану Рахимовна</v>
      </c>
      <c r="C71" s="82"/>
      <c r="D71" s="82"/>
      <c r="E71" s="83" t="s">
        <v>39</v>
      </c>
      <c r="F71" s="83"/>
    </row>
    <row r="72" spans="1:6" x14ac:dyDescent="0.25">
      <c r="A72" s="26"/>
      <c r="B72" s="77" t="s">
        <v>40</v>
      </c>
      <c r="C72" s="77"/>
      <c r="D72" s="77"/>
      <c r="E72" s="78" t="s">
        <v>41</v>
      </c>
      <c r="F72" s="78"/>
    </row>
    <row r="73" spans="1:6" x14ac:dyDescent="0.25">
      <c r="A73" s="29" t="s">
        <v>43</v>
      </c>
      <c r="B73" s="8"/>
      <c r="C73" s="8"/>
      <c r="D73" s="8"/>
      <c r="E73" s="8"/>
      <c r="F73" s="8"/>
    </row>
  </sheetData>
  <mergeCells count="68">
    <mergeCell ref="A44:C44"/>
    <mergeCell ref="B72:D72"/>
    <mergeCell ref="E72:F72"/>
    <mergeCell ref="A60:C60"/>
    <mergeCell ref="A61:C61"/>
    <mergeCell ref="A63:D63"/>
    <mergeCell ref="A64:D64"/>
    <mergeCell ref="B68:D68"/>
    <mergeCell ref="E68:F68"/>
    <mergeCell ref="B69:D69"/>
    <mergeCell ref="E69:F69"/>
    <mergeCell ref="B71:D71"/>
    <mergeCell ref="E71:F71"/>
    <mergeCell ref="A58:C58"/>
    <mergeCell ref="A59:C59"/>
    <mergeCell ref="A46:C46"/>
    <mergeCell ref="A57:C57"/>
    <mergeCell ref="A47:C47"/>
    <mergeCell ref="A51:C51"/>
    <mergeCell ref="A52:C52"/>
    <mergeCell ref="A53:C53"/>
    <mergeCell ref="A54:C54"/>
    <mergeCell ref="A55:C55"/>
    <mergeCell ref="A56:C56"/>
    <mergeCell ref="A36:C36"/>
    <mergeCell ref="A38:C38"/>
    <mergeCell ref="A39:C39"/>
    <mergeCell ref="A40:C40"/>
    <mergeCell ref="A41:C41"/>
    <mergeCell ref="A42:C42"/>
    <mergeCell ref="A43:C43"/>
    <mergeCell ref="A45:C45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7:C17"/>
    <mergeCell ref="A18:C18"/>
    <mergeCell ref="A19:C19"/>
    <mergeCell ref="A20:C20"/>
    <mergeCell ref="A21:C21"/>
    <mergeCell ref="A22:C22"/>
    <mergeCell ref="A23:C23"/>
    <mergeCell ref="A16:C16"/>
    <mergeCell ref="A7:F7"/>
    <mergeCell ref="B8:E8"/>
    <mergeCell ref="A10:C11"/>
    <mergeCell ref="D10:D11"/>
    <mergeCell ref="E10:E11"/>
    <mergeCell ref="F10:F11"/>
    <mergeCell ref="A12:C12"/>
    <mergeCell ref="A13:C13"/>
    <mergeCell ref="A14:C14"/>
    <mergeCell ref="A15:C15"/>
    <mergeCell ref="A1:B1"/>
    <mergeCell ref="C1:F1"/>
    <mergeCell ref="A3:B3"/>
    <mergeCell ref="C3:F3"/>
    <mergeCell ref="A5:B5"/>
    <mergeCell ref="C5:E5"/>
  </mergeCells>
  <conditionalFormatting sqref="A10">
    <cfRule type="expression" dxfId="16" priority="6" stopIfTrue="1">
      <formula>OR(E62&lt;&gt;"", F62&lt;&gt;"")</formula>
    </cfRule>
    <cfRule type="expression" dxfId="15" priority="7" stopIfTrue="1">
      <formula>OR(E79&lt;&gt;"", F79&lt;&gt;"")</formula>
    </cfRule>
  </conditionalFormatting>
  <conditionalFormatting sqref="B10">
    <cfRule type="expression" dxfId="14" priority="4" stopIfTrue="1">
      <formula>OR(F62&lt;&gt;"", G65&lt;&gt;"")</formula>
    </cfRule>
    <cfRule type="expression" dxfId="13" priority="5" stopIfTrue="1">
      <formula>OR(F79&lt;&gt;"", G79&lt;&gt;"")</formula>
    </cfRule>
  </conditionalFormatting>
  <conditionalFormatting sqref="C10:C11 A11:B11">
    <cfRule type="expression" dxfId="12" priority="2" stopIfTrue="1">
      <formula>OR(E65&lt;&gt;"", F65&lt;&gt;"")</formula>
    </cfRule>
    <cfRule type="expression" dxfId="11" priority="3" stopIfTrue="1">
      <formula>OR(E79&lt;&gt;"", F79&lt;&gt;"")</formula>
    </cfRule>
  </conditionalFormatting>
  <conditionalFormatting sqref="E10:F10">
    <cfRule type="expression" dxfId="10" priority="1" stopIfTrue="1">
      <formula>E79&lt;&gt;""</formula>
    </cfRule>
  </conditionalFormatting>
  <printOptions horizontalCentered="1"/>
  <pageMargins left="0.98425196850393704" right="0.39370078740157483" top="0.59055118110236227" bottom="0.59055118110236227" header="0" footer="0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6DF8-AA49-435C-8836-210079BD8CAD}">
  <sheetPr>
    <pageSetUpPr fitToPage="1"/>
  </sheetPr>
  <dimension ref="A1:F37"/>
  <sheetViews>
    <sheetView zoomScale="85" zoomScaleNormal="85" workbookViewId="0">
      <pane ySplit="10" topLeftCell="A11" activePane="bottomLeft" state="frozen"/>
      <selection sqref="A1:B1"/>
      <selection pane="bottomLeft" activeCell="D19" sqref="D19"/>
    </sheetView>
  </sheetViews>
  <sheetFormatPr defaultRowHeight="15" x14ac:dyDescent="0.25"/>
  <cols>
    <col min="1" max="1" width="30.7109375" style="3" customWidth="1"/>
    <col min="2" max="2" width="15.7109375" style="3" customWidth="1"/>
    <col min="3" max="3" width="25.7109375" style="3" customWidth="1"/>
    <col min="4" max="4" width="8.5703125" style="3" customWidth="1"/>
    <col min="5" max="6" width="18.7109375" style="3" customWidth="1"/>
    <col min="7" max="223" width="9.140625" style="3"/>
    <col min="224" max="224" width="9.140625" style="3" customWidth="1"/>
    <col min="225" max="225" width="4.28515625" style="3" customWidth="1"/>
    <col min="226" max="16384" width="9.140625" style="3"/>
  </cols>
  <sheetData>
    <row r="1" spans="1:6" ht="15.75" x14ac:dyDescent="0.25">
      <c r="A1" s="85" t="s">
        <v>44</v>
      </c>
      <c r="B1" s="85"/>
      <c r="C1" s="86" t="str">
        <f>CONCATENATE([1]Титул!D3)</f>
        <v>АО Акжал Голд Ресорсиз</v>
      </c>
      <c r="D1" s="86"/>
      <c r="E1" s="86"/>
      <c r="F1" s="30"/>
    </row>
    <row r="2" spans="1:6" s="11" customFormat="1" ht="10.5" customHeight="1" x14ac:dyDescent="0.15">
      <c r="A2" s="31"/>
      <c r="B2" s="31"/>
      <c r="C2" s="31"/>
      <c r="D2" s="31"/>
      <c r="E2" s="31"/>
      <c r="F2" s="31"/>
    </row>
    <row r="3" spans="1:6" ht="15.75" x14ac:dyDescent="0.25">
      <c r="A3" s="87" t="s">
        <v>45</v>
      </c>
      <c r="B3" s="87"/>
      <c r="C3" s="58" t="str">
        <f>CONCATENATE([1]Титул!C12)</f>
        <v>консолидированная</v>
      </c>
      <c r="D3" s="58"/>
      <c r="E3" s="58"/>
      <c r="F3" s="6"/>
    </row>
    <row r="4" spans="1:6" s="11" customFormat="1" ht="10.5" customHeight="1" x14ac:dyDescent="0.15">
      <c r="A4" s="31"/>
      <c r="B4" s="31"/>
      <c r="C4" s="31"/>
      <c r="D4" s="31"/>
      <c r="E4" s="31"/>
      <c r="F4" s="31"/>
    </row>
    <row r="5" spans="1:6" ht="44.25" customHeight="1" x14ac:dyDescent="0.25">
      <c r="A5" s="88" t="str">
        <f>IF([1]Титул!F31&lt;DATE(YEAR([1]Титул!C31),12,31), "ПРОМЕЖУТОЧНЫЙ ОТЧЕТ О ПРИБЫЛЕ ИЛИ УБЫТКЕ 
И ПРОЧЕМ СОВОКУПНОМ ДОХОДЕ", "ОТЧЕТ О ПРИБЫЛЕ ИЛИ УБЫТКЕ
И ПРОЧЕМ СОВОКУПНОМ ДОХОДЕ")</f>
        <v>ОТЧЕТ О ПРИБЫЛЕ ИЛИ УБЫТКЕ
И ПРОЧЕМ СОВОКУПНОМ ДОХОДЕ</v>
      </c>
      <c r="B5" s="88"/>
      <c r="C5" s="88"/>
      <c r="D5" s="88"/>
      <c r="E5" s="88"/>
      <c r="F5" s="88"/>
    </row>
    <row r="6" spans="1:6" ht="15" customHeight="1" x14ac:dyDescent="0.25">
      <c r="A6" s="84" t="str">
        <f>IF(SUM([1]Титул!$F$31-[1]Титул!$C$31)&lt;100, CONCATENATE("за первый квартал, закончившийся ",TEXT([1]Титул!$F$31,"[$-FC19]дд ММММ ГГГГ")," года       "), IF(SUM([1]Титул!$F$31-[1]Титул!$C$31)&lt;200, CONCATENATE("за первое полугодие, закончившийся ",TEXT([1]Титул!$F$31,"[$-FC19]дд ММММ ГГГГ")," года       "), IF(SUM([1]Титул!$F$31-[1]Титул!$C$31)&lt;300, CONCATENATE("за девять месяцев, закончившийся ",TEXT([1]Титул!$F$31,"[$-FC19]дд ММММ ГГГГ")," года       "), CONCATENATE("за год, закончившийся ",TEXT([1]Титул!$F$31,"[$-FC19]дд ММММ ГГГГ")," года       "))))</f>
        <v xml:space="preserve">за год, закончившийся 31 декабря 2023 года       </v>
      </c>
      <c r="B6" s="84"/>
      <c r="C6" s="84"/>
      <c r="D6" s="84"/>
      <c r="E6" s="84"/>
      <c r="F6" s="84"/>
    </row>
    <row r="7" spans="1:6" ht="15" customHeight="1" x14ac:dyDescent="0.25">
      <c r="A7" s="32"/>
      <c r="B7" s="32"/>
      <c r="C7" s="32"/>
      <c r="D7" s="32"/>
      <c r="F7" s="9" t="str">
        <f>IF([1]Титул!$F$35="тенге",CONCATENATE("(",[1]Титул!$F$36,")"),CONCATENATE("(",[1]Титул!$F$37,")"))</f>
        <v>(тыс.тенге)</v>
      </c>
    </row>
    <row r="8" spans="1:6" s="33" customFormat="1" ht="30" customHeight="1" x14ac:dyDescent="0.25">
      <c r="A8" s="62" t="s">
        <v>46</v>
      </c>
      <c r="B8" s="63"/>
      <c r="C8" s="64"/>
      <c r="D8" s="68" t="s">
        <v>3</v>
      </c>
      <c r="E8" s="70" t="s">
        <v>47</v>
      </c>
      <c r="F8" s="70" t="s">
        <v>48</v>
      </c>
    </row>
    <row r="9" spans="1:6" s="33" customFormat="1" ht="30" customHeight="1" x14ac:dyDescent="0.25">
      <c r="A9" s="65"/>
      <c r="B9" s="66"/>
      <c r="C9" s="67"/>
      <c r="D9" s="69"/>
      <c r="E9" s="71"/>
      <c r="F9" s="71"/>
    </row>
    <row r="10" spans="1:6" s="34" customFormat="1" ht="12.75" customHeight="1" x14ac:dyDescent="0.2">
      <c r="A10" s="68">
        <v>1</v>
      </c>
      <c r="B10" s="68"/>
      <c r="C10" s="68"/>
      <c r="D10" s="141">
        <v>2</v>
      </c>
      <c r="E10" s="141">
        <v>3</v>
      </c>
      <c r="F10" s="141">
        <v>4</v>
      </c>
    </row>
    <row r="11" spans="1:6" ht="15" customHeight="1" x14ac:dyDescent="0.25">
      <c r="A11" s="133" t="s">
        <v>117</v>
      </c>
      <c r="B11" s="133"/>
      <c r="C11" s="133"/>
      <c r="D11" s="134">
        <v>1</v>
      </c>
      <c r="E11" s="135" t="s">
        <v>134</v>
      </c>
      <c r="F11" s="135" t="s">
        <v>135</v>
      </c>
    </row>
    <row r="12" spans="1:6" ht="15" customHeight="1" x14ac:dyDescent="0.25">
      <c r="A12" s="133" t="s">
        <v>118</v>
      </c>
      <c r="B12" s="133"/>
      <c r="C12" s="133"/>
      <c r="D12" s="134"/>
      <c r="E12" s="135" t="s">
        <v>136</v>
      </c>
      <c r="F12" s="135" t="s">
        <v>137</v>
      </c>
    </row>
    <row r="13" spans="1:6" ht="15" customHeight="1" x14ac:dyDescent="0.25">
      <c r="A13" s="144" t="s">
        <v>49</v>
      </c>
      <c r="B13" s="145"/>
      <c r="C13" s="146"/>
      <c r="D13" s="147"/>
      <c r="E13" s="148">
        <v>3002322</v>
      </c>
      <c r="F13" s="149" t="s">
        <v>138</v>
      </c>
    </row>
    <row r="14" spans="1:6" ht="15" customHeight="1" x14ac:dyDescent="0.25">
      <c r="A14" s="133" t="s">
        <v>119</v>
      </c>
      <c r="B14" s="133"/>
      <c r="C14" s="133"/>
      <c r="D14" s="127"/>
      <c r="E14" s="135" t="s">
        <v>139</v>
      </c>
      <c r="F14" s="135" t="s">
        <v>140</v>
      </c>
    </row>
    <row r="15" spans="1:6" ht="15" customHeight="1" x14ac:dyDescent="0.25">
      <c r="A15" s="133" t="s">
        <v>120</v>
      </c>
      <c r="B15" s="133"/>
      <c r="C15" s="133"/>
      <c r="D15" s="127"/>
      <c r="E15" s="135" t="s">
        <v>141</v>
      </c>
      <c r="F15" s="135" t="s">
        <v>142</v>
      </c>
    </row>
    <row r="16" spans="1:6" ht="15" customHeight="1" x14ac:dyDescent="0.25">
      <c r="A16" s="133" t="s">
        <v>121</v>
      </c>
      <c r="B16" s="133"/>
      <c r="C16" s="133"/>
      <c r="D16" s="127"/>
      <c r="E16" s="135" t="s">
        <v>94</v>
      </c>
      <c r="F16" s="135">
        <v>-395</v>
      </c>
    </row>
    <row r="17" spans="1:6" ht="15" customHeight="1" x14ac:dyDescent="0.25">
      <c r="A17" s="150" t="s">
        <v>122</v>
      </c>
      <c r="B17" s="150"/>
      <c r="C17" s="150"/>
      <c r="D17" s="147"/>
      <c r="E17" s="149" t="s">
        <v>143</v>
      </c>
      <c r="F17" s="149" t="s">
        <v>144</v>
      </c>
    </row>
    <row r="18" spans="1:6" ht="15" customHeight="1" x14ac:dyDescent="0.25">
      <c r="A18" s="133" t="s">
        <v>123</v>
      </c>
      <c r="B18" s="133"/>
      <c r="C18" s="133"/>
      <c r="D18" s="127">
        <v>2</v>
      </c>
      <c r="E18" s="122">
        <v>1566972</v>
      </c>
      <c r="F18" s="135" t="s">
        <v>145</v>
      </c>
    </row>
    <row r="19" spans="1:6" ht="15" customHeight="1" x14ac:dyDescent="0.25">
      <c r="A19" s="133" t="s">
        <v>124</v>
      </c>
      <c r="B19" s="133"/>
      <c r="C19" s="133"/>
      <c r="D19" s="127"/>
      <c r="E19" s="135" t="s">
        <v>146</v>
      </c>
      <c r="F19" s="135" t="s">
        <v>147</v>
      </c>
    </row>
    <row r="20" spans="1:6" ht="15" customHeight="1" x14ac:dyDescent="0.25">
      <c r="A20" s="133" t="s">
        <v>125</v>
      </c>
      <c r="B20" s="133"/>
      <c r="C20" s="133"/>
      <c r="D20" s="127"/>
      <c r="E20" s="140" t="s">
        <v>148</v>
      </c>
      <c r="F20" s="135" t="s">
        <v>149</v>
      </c>
    </row>
    <row r="21" spans="1:6" ht="15" customHeight="1" x14ac:dyDescent="0.25">
      <c r="A21" s="133" t="s">
        <v>126</v>
      </c>
      <c r="B21" s="133"/>
      <c r="C21" s="133"/>
      <c r="D21" s="127"/>
      <c r="E21" s="140" t="s">
        <v>150</v>
      </c>
      <c r="F21" s="135" t="s">
        <v>151</v>
      </c>
    </row>
    <row r="22" spans="1:6" ht="15" customHeight="1" x14ac:dyDescent="0.25">
      <c r="A22" s="133" t="s">
        <v>127</v>
      </c>
      <c r="B22" s="133"/>
      <c r="C22" s="133"/>
      <c r="D22" s="127"/>
      <c r="E22" s="140" t="s">
        <v>152</v>
      </c>
      <c r="F22" s="135" t="s">
        <v>94</v>
      </c>
    </row>
    <row r="23" spans="1:6" ht="22.5" customHeight="1" x14ac:dyDescent="0.25">
      <c r="A23" s="133" t="s">
        <v>128</v>
      </c>
      <c r="B23" s="133"/>
      <c r="C23" s="133"/>
      <c r="D23" s="139"/>
      <c r="E23" s="140" t="s">
        <v>153</v>
      </c>
      <c r="F23" s="135" t="s">
        <v>154</v>
      </c>
    </row>
    <row r="24" spans="1:6" ht="15" customHeight="1" x14ac:dyDescent="0.25">
      <c r="A24" s="150" t="s">
        <v>50</v>
      </c>
      <c r="B24" s="150"/>
      <c r="C24" s="150"/>
      <c r="D24" s="151"/>
      <c r="E24" s="152" t="s">
        <v>155</v>
      </c>
      <c r="F24" s="149" t="s">
        <v>156</v>
      </c>
    </row>
    <row r="25" spans="1:6" ht="15" customHeight="1" x14ac:dyDescent="0.25">
      <c r="A25" s="133" t="s">
        <v>129</v>
      </c>
      <c r="B25" s="133"/>
      <c r="C25" s="133"/>
      <c r="D25" s="142"/>
      <c r="E25" s="143">
        <v>211773</v>
      </c>
      <c r="F25" s="135" t="s">
        <v>157</v>
      </c>
    </row>
    <row r="26" spans="1:6" ht="15" customHeight="1" x14ac:dyDescent="0.25">
      <c r="A26" s="150" t="s">
        <v>130</v>
      </c>
      <c r="B26" s="150"/>
      <c r="C26" s="150"/>
      <c r="D26" s="151"/>
      <c r="E26" s="152" t="s">
        <v>158</v>
      </c>
      <c r="F26" s="149" t="s">
        <v>159</v>
      </c>
    </row>
    <row r="27" spans="1:6" ht="15" customHeight="1" x14ac:dyDescent="0.25">
      <c r="A27" s="133" t="s">
        <v>131</v>
      </c>
      <c r="B27" s="133"/>
      <c r="C27" s="133"/>
      <c r="D27" s="136"/>
      <c r="E27" s="138" t="s">
        <v>94</v>
      </c>
      <c r="F27" s="138" t="s">
        <v>94</v>
      </c>
    </row>
    <row r="28" spans="1:6" ht="15" customHeight="1" x14ac:dyDescent="0.25">
      <c r="A28" s="150" t="s">
        <v>132</v>
      </c>
      <c r="B28" s="150"/>
      <c r="C28" s="150"/>
      <c r="D28" s="147"/>
      <c r="E28" s="149" t="s">
        <v>160</v>
      </c>
      <c r="F28" s="149" t="s">
        <v>159</v>
      </c>
    </row>
    <row r="29" spans="1:6" ht="15" customHeight="1" x14ac:dyDescent="0.25">
      <c r="A29" s="150" t="s">
        <v>133</v>
      </c>
      <c r="B29" s="150"/>
      <c r="C29" s="150"/>
      <c r="D29" s="151"/>
      <c r="E29" s="148">
        <v>-2342</v>
      </c>
      <c r="F29" s="170">
        <v>3263</v>
      </c>
    </row>
    <row r="32" spans="1:6" ht="15.75" x14ac:dyDescent="0.25">
      <c r="A32" s="1" t="s">
        <v>38</v>
      </c>
      <c r="B32" s="82" t="str">
        <f>CONCATENATE([1]Титул!$C$39)</f>
        <v>Коврыгин Олег Александрович</v>
      </c>
      <c r="C32" s="82"/>
      <c r="D32" s="82"/>
      <c r="E32" s="83" t="s">
        <v>39</v>
      </c>
      <c r="F32" s="83"/>
    </row>
    <row r="33" spans="1:6" x14ac:dyDescent="0.25">
      <c r="A33" s="26"/>
      <c r="B33" s="77" t="s">
        <v>40</v>
      </c>
      <c r="C33" s="77"/>
      <c r="D33" s="77"/>
      <c r="E33" s="78" t="s">
        <v>41</v>
      </c>
      <c r="F33" s="78"/>
    </row>
    <row r="34" spans="1:6" x14ac:dyDescent="0.25">
      <c r="A34" s="28"/>
    </row>
    <row r="35" spans="1:6" ht="15.75" x14ac:dyDescent="0.25">
      <c r="A35" s="1" t="s">
        <v>42</v>
      </c>
      <c r="B35" s="82" t="str">
        <f>IF([1]Титул!$C$41&lt;&gt;"",[1]Титул!$C$41,"Не предусмотрено")</f>
        <v>Касымова Гульбану Рахимовна</v>
      </c>
      <c r="C35" s="82"/>
      <c r="D35" s="82"/>
      <c r="E35" s="83" t="s">
        <v>39</v>
      </c>
      <c r="F35" s="83"/>
    </row>
    <row r="36" spans="1:6" x14ac:dyDescent="0.25">
      <c r="A36" s="26"/>
      <c r="B36" s="77" t="s">
        <v>40</v>
      </c>
      <c r="C36" s="77"/>
      <c r="D36" s="77"/>
      <c r="E36" s="78" t="s">
        <v>41</v>
      </c>
      <c r="F36" s="78"/>
    </row>
    <row r="37" spans="1:6" x14ac:dyDescent="0.25">
      <c r="A37" s="29" t="s">
        <v>43</v>
      </c>
      <c r="B37" s="8"/>
      <c r="C37" s="8"/>
      <c r="D37" s="8"/>
      <c r="E37" s="8"/>
      <c r="F37" s="8"/>
    </row>
  </sheetData>
  <mergeCells count="38">
    <mergeCell ref="B36:D36"/>
    <mergeCell ref="E36:F36"/>
    <mergeCell ref="B32:D32"/>
    <mergeCell ref="E32:F32"/>
    <mergeCell ref="B33:D33"/>
    <mergeCell ref="E33:F33"/>
    <mergeCell ref="B35:D35"/>
    <mergeCell ref="E35:F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8:C9"/>
    <mergeCell ref="D8:D9"/>
    <mergeCell ref="E8:E9"/>
    <mergeCell ref="F8:F9"/>
    <mergeCell ref="A10:C10"/>
    <mergeCell ref="A11:C11"/>
    <mergeCell ref="A12:C12"/>
    <mergeCell ref="A13:C13"/>
    <mergeCell ref="A14:C14"/>
    <mergeCell ref="A15:C15"/>
    <mergeCell ref="A16:C16"/>
    <mergeCell ref="A6:F6"/>
    <mergeCell ref="A1:B1"/>
    <mergeCell ref="C1:E1"/>
    <mergeCell ref="A3:B3"/>
    <mergeCell ref="C3:E3"/>
    <mergeCell ref="A5:F5"/>
  </mergeCells>
  <conditionalFormatting sqref="E8">
    <cfRule type="expression" dxfId="9" priority="2" stopIfTrue="1">
      <formula>#REF!&lt;&gt;""</formula>
    </cfRule>
  </conditionalFormatting>
  <conditionalFormatting sqref="F8">
    <cfRule type="expression" dxfId="8" priority="1" stopIfTrue="1">
      <formula>#REF!&lt;&gt;""</formula>
    </cfRule>
  </conditionalFormatting>
  <printOptions horizontalCentered="1"/>
  <pageMargins left="0.78740157480314965" right="0.39370078740157483" top="0.39370078740157483" bottom="0.39370078740157483" header="0" footer="0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9FD5-C1E7-4DCF-A8EF-5ACE7851D84A}">
  <sheetPr>
    <pageSetUpPr fitToPage="1"/>
  </sheetPr>
  <dimension ref="A1:G56"/>
  <sheetViews>
    <sheetView zoomScale="85" zoomScaleNormal="85" workbookViewId="0">
      <selection sqref="A1:XFD1048576"/>
    </sheetView>
  </sheetViews>
  <sheetFormatPr defaultColWidth="4.5703125" defaultRowHeight="15" x14ac:dyDescent="0.25"/>
  <cols>
    <col min="1" max="1" width="20.7109375" style="3" customWidth="1"/>
    <col min="2" max="2" width="23.28515625" style="3" customWidth="1"/>
    <col min="3" max="3" width="30.7109375" style="3" customWidth="1"/>
    <col min="4" max="4" width="8.5703125" style="3" customWidth="1"/>
    <col min="5" max="6" width="18.7109375" style="3" customWidth="1"/>
    <col min="7" max="182" width="9.140625" style="3" customWidth="1"/>
    <col min="183" max="204" width="3" style="3" customWidth="1"/>
    <col min="205" max="206" width="5.5703125" style="3" customWidth="1"/>
    <col min="207" max="208" width="16.42578125" style="3" customWidth="1"/>
    <col min="209" max="16384" width="4.5703125" style="3"/>
  </cols>
  <sheetData>
    <row r="1" spans="1:7" s="33" customFormat="1" ht="18" customHeight="1" x14ac:dyDescent="0.25">
      <c r="A1" s="85" t="s">
        <v>51</v>
      </c>
      <c r="B1" s="85"/>
      <c r="C1" s="89" t="str">
        <f>CONCATENATE([1]Титул!D3)</f>
        <v>АО Акжал Голд Ресорсиз</v>
      </c>
      <c r="D1" s="89"/>
      <c r="E1" s="89"/>
      <c r="F1" s="35"/>
    </row>
    <row r="2" spans="1:7" s="11" customFormat="1" ht="10.5" customHeight="1" x14ac:dyDescent="0.15">
      <c r="A2" s="31"/>
      <c r="B2" s="31"/>
      <c r="C2" s="31"/>
      <c r="D2" s="31"/>
      <c r="E2" s="31"/>
      <c r="F2" s="31"/>
    </row>
    <row r="3" spans="1:7" ht="15.75" x14ac:dyDescent="0.25">
      <c r="A3" s="87" t="s">
        <v>52</v>
      </c>
      <c r="B3" s="87"/>
      <c r="C3" s="58" t="str">
        <f>CONCATENATE([1]Титул!C12)</f>
        <v>консолидированная</v>
      </c>
      <c r="D3" s="58"/>
      <c r="E3" s="58"/>
      <c r="F3" s="36"/>
    </row>
    <row r="4" spans="1:7" s="11" customFormat="1" ht="10.5" customHeight="1" x14ac:dyDescent="0.15">
      <c r="A4" s="31"/>
      <c r="B4" s="31"/>
      <c r="C4" s="31"/>
      <c r="D4" s="31"/>
      <c r="E4" s="31"/>
      <c r="F4" s="31"/>
    </row>
    <row r="5" spans="1:7" s="33" customFormat="1" ht="39" customHeight="1" x14ac:dyDescent="0.25">
      <c r="A5" s="88" t="str">
        <f>IF([1]Титул!F31&lt;DATE(YEAR([1]Титул!C31),12,31), "ПРОМЕЖУТОЧНЫЙ ОТЧЕТ О ДВИЖЕНИИ ДЕНЕЖНЫХ СРЕДСТВ
(Прямой метод)", "ОТЧЕТ О ДВИЖЕНИИ ДЕНЕЖНЫХ СРЕДСТВ 
(Прямой метод)")</f>
        <v>ОТЧЕТ О ДВИЖЕНИИ ДЕНЕЖНЫХ СРЕДСТВ 
(Прямой метод)</v>
      </c>
      <c r="B5" s="88"/>
      <c r="C5" s="88"/>
      <c r="D5" s="88"/>
      <c r="E5" s="88"/>
      <c r="F5" s="88"/>
    </row>
    <row r="6" spans="1:7" s="33" customFormat="1" x14ac:dyDescent="0.25">
      <c r="A6" s="84" t="str">
        <f>IF(SUM([1]Титул!$F$31-[1]Титул!$C$31)&lt;100, CONCATENATE("за первый квартал, закончившийся ",TEXT([1]Титул!$F$31,"[$-FC19]дд ММММ ГГГГ")," года       "), IF(SUM([1]Титул!$F$31-[1]Титул!$C$31)&lt;200, CONCATENATE("за первое полугодие, закончившийся ",TEXT([1]Титул!$F$31,"[$-FC19]дд ММММ ГГГГ")," года       "), IF(SUM([1]Титул!$F$31-[1]Титул!$C$31)&lt;300, CONCATENATE("за девять месяцев, закончившийся ",TEXT([1]Титул!$F$31,"[$-FC19]дд ММММ ГГГГ")," года       "), CONCATENATE("за год, закончившийся ",TEXT([1]Титул!$F$31,"[$-FC19]дд ММММ ГГГГ")," года       "))))</f>
        <v xml:space="preserve">за год, закончившийся 31 декабря 2023 года       </v>
      </c>
      <c r="B6" s="84"/>
      <c r="C6" s="84"/>
      <c r="D6" s="84"/>
      <c r="E6" s="84"/>
      <c r="F6" s="84"/>
    </row>
    <row r="7" spans="1:7" s="33" customFormat="1" ht="15" customHeight="1" x14ac:dyDescent="0.25">
      <c r="F7" s="9" t="str">
        <f>IF([1]Титул!$F$35="тенге",CONCATENATE("(",[1]Титул!$F$36,")"),CONCATENATE("(",[1]Титул!$F$37,")"))</f>
        <v>(тыс.тенге)</v>
      </c>
    </row>
    <row r="8" spans="1:7" s="33" customFormat="1" ht="30" customHeight="1" x14ac:dyDescent="0.25">
      <c r="A8" s="90" t="s">
        <v>46</v>
      </c>
      <c r="B8" s="91"/>
      <c r="C8" s="92"/>
      <c r="D8" s="68" t="s">
        <v>3</v>
      </c>
      <c r="E8" s="70" t="s">
        <v>47</v>
      </c>
      <c r="F8" s="70" t="s">
        <v>48</v>
      </c>
    </row>
    <row r="9" spans="1:7" s="33" customFormat="1" ht="30" customHeight="1" x14ac:dyDescent="0.25">
      <c r="A9" s="93"/>
      <c r="B9" s="94"/>
      <c r="C9" s="95"/>
      <c r="D9" s="69"/>
      <c r="E9" s="71"/>
      <c r="F9" s="71"/>
    </row>
    <row r="10" spans="1:7" s="34" customFormat="1" ht="12.75" x14ac:dyDescent="0.2">
      <c r="A10" s="96">
        <v>1</v>
      </c>
      <c r="B10" s="96"/>
      <c r="C10" s="96"/>
      <c r="D10" s="37">
        <v>2</v>
      </c>
      <c r="E10" s="12">
        <v>3</v>
      </c>
      <c r="F10" s="12">
        <v>4</v>
      </c>
    </row>
    <row r="11" spans="1:7" s="33" customFormat="1" ht="30" customHeight="1" x14ac:dyDescent="0.25">
      <c r="A11" s="165" t="s">
        <v>196</v>
      </c>
      <c r="B11" s="166"/>
      <c r="C11" s="166"/>
      <c r="D11" s="166"/>
      <c r="E11" s="166"/>
      <c r="F11" s="167"/>
    </row>
    <row r="12" spans="1:7" s="38" customFormat="1" ht="15.75" customHeight="1" x14ac:dyDescent="0.2">
      <c r="A12" s="158" t="s">
        <v>161</v>
      </c>
      <c r="B12" s="158"/>
      <c r="C12" s="158"/>
      <c r="D12" s="156"/>
      <c r="E12" s="149" t="s">
        <v>197</v>
      </c>
      <c r="F12" s="149" t="s">
        <v>198</v>
      </c>
      <c r="G12" s="155"/>
    </row>
    <row r="13" spans="1:7" s="33" customFormat="1" ht="15.75" customHeight="1" x14ac:dyDescent="0.25">
      <c r="A13" s="168" t="s">
        <v>162</v>
      </c>
      <c r="B13" s="168"/>
      <c r="C13" s="168"/>
      <c r="D13" s="157"/>
      <c r="E13" s="135" t="s">
        <v>199</v>
      </c>
      <c r="F13" s="135" t="s">
        <v>200</v>
      </c>
      <c r="G13" s="155"/>
    </row>
    <row r="14" spans="1:7" s="33" customFormat="1" ht="15.75" customHeight="1" x14ac:dyDescent="0.25">
      <c r="A14" s="168" t="s">
        <v>163</v>
      </c>
      <c r="B14" s="168"/>
      <c r="C14" s="168"/>
      <c r="D14" s="157"/>
      <c r="E14" s="135" t="s">
        <v>94</v>
      </c>
      <c r="F14" s="135" t="s">
        <v>201</v>
      </c>
      <c r="G14" s="155"/>
    </row>
    <row r="15" spans="1:7" s="33" customFormat="1" ht="15.75" customHeight="1" x14ac:dyDescent="0.25">
      <c r="A15" s="168" t="s">
        <v>164</v>
      </c>
      <c r="B15" s="168"/>
      <c r="C15" s="168"/>
      <c r="D15" s="157"/>
      <c r="E15" s="122">
        <v>46214</v>
      </c>
      <c r="F15" s="122">
        <v>165781</v>
      </c>
      <c r="G15" s="155"/>
    </row>
    <row r="16" spans="1:7" s="33" customFormat="1" ht="15.75" customHeight="1" x14ac:dyDescent="0.25">
      <c r="A16" s="168" t="s">
        <v>165</v>
      </c>
      <c r="B16" s="168"/>
      <c r="C16" s="168"/>
      <c r="D16" s="157"/>
      <c r="E16" s="122">
        <v>41225</v>
      </c>
      <c r="F16" s="122">
        <v>3121</v>
      </c>
      <c r="G16" s="155"/>
    </row>
    <row r="17" spans="1:7" s="33" customFormat="1" ht="15.75" customHeight="1" x14ac:dyDescent="0.25">
      <c r="A17" s="160" t="s">
        <v>166</v>
      </c>
      <c r="B17" s="160"/>
      <c r="C17" s="160"/>
      <c r="D17" s="161"/>
      <c r="E17" s="149" t="s">
        <v>202</v>
      </c>
      <c r="F17" s="149" t="s">
        <v>203</v>
      </c>
      <c r="G17" s="155"/>
    </row>
    <row r="18" spans="1:7" s="33" customFormat="1" ht="15.75" customHeight="1" x14ac:dyDescent="0.25">
      <c r="A18" s="168" t="s">
        <v>167</v>
      </c>
      <c r="B18" s="168"/>
      <c r="C18" s="168"/>
      <c r="D18" s="157"/>
      <c r="E18" s="135" t="s">
        <v>204</v>
      </c>
      <c r="F18" s="135" t="s">
        <v>205</v>
      </c>
      <c r="G18" s="155"/>
    </row>
    <row r="19" spans="1:7" s="38" customFormat="1" ht="15.75" customHeight="1" x14ac:dyDescent="0.2">
      <c r="A19" s="168" t="s">
        <v>168</v>
      </c>
      <c r="B19" s="168"/>
      <c r="C19" s="168"/>
      <c r="D19" s="156"/>
      <c r="E19" s="135" t="s">
        <v>94</v>
      </c>
      <c r="F19" s="135" t="s">
        <v>206</v>
      </c>
      <c r="G19" s="155"/>
    </row>
    <row r="20" spans="1:7" s="33" customFormat="1" ht="15.75" customHeight="1" x14ac:dyDescent="0.25">
      <c r="A20" s="168" t="s">
        <v>169</v>
      </c>
      <c r="B20" s="168"/>
      <c r="C20" s="168"/>
      <c r="D20" s="157"/>
      <c r="E20" s="135" t="s">
        <v>207</v>
      </c>
      <c r="F20" s="135" t="s">
        <v>208</v>
      </c>
      <c r="G20" s="155"/>
    </row>
    <row r="21" spans="1:7" s="33" customFormat="1" ht="15.75" customHeight="1" x14ac:dyDescent="0.25">
      <c r="A21" s="168" t="s">
        <v>170</v>
      </c>
      <c r="B21" s="168"/>
      <c r="C21" s="168"/>
      <c r="D21" s="157"/>
      <c r="E21" s="135" t="s">
        <v>209</v>
      </c>
      <c r="F21" s="135" t="s">
        <v>210</v>
      </c>
      <c r="G21" s="155"/>
    </row>
    <row r="22" spans="1:7" s="33" customFormat="1" ht="15.75" customHeight="1" x14ac:dyDescent="0.25">
      <c r="A22" s="168" t="s">
        <v>171</v>
      </c>
      <c r="B22" s="168"/>
      <c r="C22" s="168"/>
      <c r="D22" s="157"/>
      <c r="E22" s="135" t="s">
        <v>211</v>
      </c>
      <c r="F22" s="135" t="s">
        <v>212</v>
      </c>
      <c r="G22" s="155"/>
    </row>
    <row r="23" spans="1:7" s="33" customFormat="1" ht="15.75" customHeight="1" x14ac:dyDescent="0.25">
      <c r="A23" s="160" t="s">
        <v>172</v>
      </c>
      <c r="B23" s="160"/>
      <c r="C23" s="160"/>
      <c r="D23" s="162"/>
      <c r="E23" s="149" t="s">
        <v>213</v>
      </c>
      <c r="F23" s="149" t="s">
        <v>214</v>
      </c>
      <c r="G23" s="155"/>
    </row>
    <row r="24" spans="1:7" s="33" customFormat="1" ht="30" customHeight="1" x14ac:dyDescent="0.25">
      <c r="A24" s="165" t="s">
        <v>173</v>
      </c>
      <c r="B24" s="166"/>
      <c r="C24" s="166"/>
      <c r="D24" s="166"/>
      <c r="E24" s="166"/>
      <c r="F24" s="167"/>
      <c r="G24" s="154"/>
    </row>
    <row r="25" spans="1:7" s="33" customFormat="1" ht="15.75" customHeight="1" x14ac:dyDescent="0.25">
      <c r="A25" s="160" t="s">
        <v>174</v>
      </c>
      <c r="B25" s="160"/>
      <c r="C25" s="160"/>
      <c r="D25" s="161"/>
      <c r="E25" s="149" t="s">
        <v>215</v>
      </c>
      <c r="F25" s="148">
        <v>112681</v>
      </c>
      <c r="G25" s="155"/>
    </row>
    <row r="26" spans="1:7" s="33" customFormat="1" ht="15.75" customHeight="1" x14ac:dyDescent="0.25">
      <c r="A26" s="168" t="s">
        <v>175</v>
      </c>
      <c r="B26" s="168"/>
      <c r="C26" s="168"/>
      <c r="D26" s="157"/>
      <c r="E26" s="122">
        <v>772326</v>
      </c>
      <c r="F26" s="122">
        <v>23545</v>
      </c>
      <c r="G26" s="155"/>
    </row>
    <row r="27" spans="1:7" s="38" customFormat="1" ht="15.75" customHeight="1" x14ac:dyDescent="0.2">
      <c r="A27" s="168" t="s">
        <v>176</v>
      </c>
      <c r="B27" s="168"/>
      <c r="C27" s="168"/>
      <c r="D27" s="135"/>
      <c r="E27" s="135" t="s">
        <v>216</v>
      </c>
      <c r="F27" s="122">
        <v>57719</v>
      </c>
      <c r="G27" s="155"/>
    </row>
    <row r="28" spans="1:7" s="33" customFormat="1" ht="15" customHeight="1" x14ac:dyDescent="0.25">
      <c r="A28" s="168" t="s">
        <v>177</v>
      </c>
      <c r="B28" s="168"/>
      <c r="C28" s="168"/>
      <c r="D28" s="153"/>
      <c r="E28" s="135" t="s">
        <v>94</v>
      </c>
      <c r="F28" s="122">
        <v>31417</v>
      </c>
      <c r="G28" s="155"/>
    </row>
    <row r="29" spans="1:7" s="38" customFormat="1" ht="15.75" customHeight="1" x14ac:dyDescent="0.2">
      <c r="A29" s="160" t="s">
        <v>178</v>
      </c>
      <c r="B29" s="160"/>
      <c r="C29" s="160"/>
      <c r="D29" s="163"/>
      <c r="E29" s="149" t="s">
        <v>217</v>
      </c>
      <c r="F29" s="149" t="s">
        <v>218</v>
      </c>
      <c r="G29" s="155"/>
    </row>
    <row r="30" spans="1:7" s="33" customFormat="1" ht="15" customHeight="1" x14ac:dyDescent="0.25">
      <c r="A30" s="168" t="s">
        <v>179</v>
      </c>
      <c r="B30" s="168"/>
      <c r="C30" s="168"/>
      <c r="D30" s="157"/>
      <c r="E30" s="135" t="s">
        <v>94</v>
      </c>
      <c r="F30" s="135" t="s">
        <v>219</v>
      </c>
      <c r="G30" s="155"/>
    </row>
    <row r="31" spans="1:7" s="33" customFormat="1" ht="15" customHeight="1" x14ac:dyDescent="0.25">
      <c r="A31" s="168" t="s">
        <v>180</v>
      </c>
      <c r="B31" s="168"/>
      <c r="C31" s="168"/>
      <c r="D31" s="157"/>
      <c r="E31" s="122">
        <v>-872411</v>
      </c>
      <c r="F31" s="135" t="s">
        <v>220</v>
      </c>
      <c r="G31" s="155"/>
    </row>
    <row r="32" spans="1:7" s="33" customFormat="1" ht="15" customHeight="1" x14ac:dyDescent="0.25">
      <c r="A32" s="168" t="s">
        <v>181</v>
      </c>
      <c r="B32" s="168"/>
      <c r="C32" s="168"/>
      <c r="D32" s="157"/>
      <c r="E32" s="135" t="s">
        <v>221</v>
      </c>
      <c r="F32" s="135" t="s">
        <v>222</v>
      </c>
      <c r="G32" s="155"/>
    </row>
    <row r="33" spans="1:7" s="33" customFormat="1" ht="27" customHeight="1" x14ac:dyDescent="0.25">
      <c r="A33" s="168" t="s">
        <v>182</v>
      </c>
      <c r="B33" s="168"/>
      <c r="C33" s="168"/>
      <c r="D33" s="157"/>
      <c r="E33" s="135" t="s">
        <v>94</v>
      </c>
      <c r="F33" s="135" t="s">
        <v>223</v>
      </c>
      <c r="G33" s="155"/>
    </row>
    <row r="34" spans="1:7" s="33" customFormat="1" ht="15" customHeight="1" x14ac:dyDescent="0.25">
      <c r="A34" s="168" t="s">
        <v>183</v>
      </c>
      <c r="B34" s="168"/>
      <c r="C34" s="168"/>
      <c r="D34" s="157"/>
      <c r="E34" s="122">
        <v>-5114</v>
      </c>
      <c r="F34" s="135" t="s">
        <v>224</v>
      </c>
      <c r="G34" s="155"/>
    </row>
    <row r="35" spans="1:7" s="33" customFormat="1" ht="15" customHeight="1" x14ac:dyDescent="0.25">
      <c r="A35" s="168" t="s">
        <v>184</v>
      </c>
      <c r="B35" s="168"/>
      <c r="C35" s="168"/>
      <c r="D35" s="157"/>
      <c r="E35" s="135" t="s">
        <v>225</v>
      </c>
      <c r="F35" s="135" t="s">
        <v>226</v>
      </c>
      <c r="G35" s="155"/>
    </row>
    <row r="36" spans="1:7" s="33" customFormat="1" ht="15" customHeight="1" x14ac:dyDescent="0.25">
      <c r="A36" s="160" t="s">
        <v>185</v>
      </c>
      <c r="B36" s="160"/>
      <c r="C36" s="160"/>
      <c r="D36" s="161"/>
      <c r="E36" s="149" t="s">
        <v>227</v>
      </c>
      <c r="F36" s="149" t="s">
        <v>228</v>
      </c>
      <c r="G36" s="155"/>
    </row>
    <row r="37" spans="1:7" s="33" customFormat="1" ht="30" customHeight="1" x14ac:dyDescent="0.25">
      <c r="A37" s="165" t="s">
        <v>186</v>
      </c>
      <c r="B37" s="166"/>
      <c r="C37" s="166"/>
      <c r="D37" s="166"/>
      <c r="E37" s="166"/>
      <c r="F37" s="167"/>
      <c r="G37" s="154"/>
    </row>
    <row r="38" spans="1:7" s="33" customFormat="1" ht="15" customHeight="1" x14ac:dyDescent="0.25">
      <c r="A38" s="160" t="s">
        <v>174</v>
      </c>
      <c r="B38" s="160"/>
      <c r="C38" s="160"/>
      <c r="D38" s="161"/>
      <c r="E38" s="149" t="s">
        <v>229</v>
      </c>
      <c r="F38" s="149" t="s">
        <v>230</v>
      </c>
      <c r="G38" s="155"/>
    </row>
    <row r="39" spans="1:7" s="33" customFormat="1" ht="15" customHeight="1" x14ac:dyDescent="0.25">
      <c r="A39" s="168" t="s">
        <v>187</v>
      </c>
      <c r="B39" s="168"/>
      <c r="C39" s="168"/>
      <c r="D39" s="157"/>
      <c r="E39" s="135" t="s">
        <v>231</v>
      </c>
      <c r="F39" s="135" t="s">
        <v>230</v>
      </c>
      <c r="G39" s="155"/>
    </row>
    <row r="40" spans="1:7" s="33" customFormat="1" ht="15" customHeight="1" x14ac:dyDescent="0.25">
      <c r="A40" s="168" t="s">
        <v>188</v>
      </c>
      <c r="B40" s="168"/>
      <c r="C40" s="168"/>
      <c r="D40" s="157"/>
      <c r="E40" s="135" t="s">
        <v>232</v>
      </c>
      <c r="F40" s="135" t="s">
        <v>94</v>
      </c>
      <c r="G40" s="155"/>
    </row>
    <row r="41" spans="1:7" s="38" customFormat="1" ht="15.75" customHeight="1" x14ac:dyDescent="0.2">
      <c r="A41" s="160" t="s">
        <v>189</v>
      </c>
      <c r="B41" s="160"/>
      <c r="C41" s="160"/>
      <c r="D41" s="163"/>
      <c r="E41" s="149" t="s">
        <v>233</v>
      </c>
      <c r="F41" s="149" t="s">
        <v>234</v>
      </c>
      <c r="G41" s="155"/>
    </row>
    <row r="42" spans="1:7" s="33" customFormat="1" ht="15" customHeight="1" x14ac:dyDescent="0.25">
      <c r="A42" s="168" t="s">
        <v>190</v>
      </c>
      <c r="B42" s="168"/>
      <c r="C42" s="168"/>
      <c r="D42" s="157"/>
      <c r="E42" s="135" t="s">
        <v>235</v>
      </c>
      <c r="F42" s="135" t="s">
        <v>234</v>
      </c>
      <c r="G42" s="155"/>
    </row>
    <row r="43" spans="1:7" s="33" customFormat="1" ht="15" customHeight="1" x14ac:dyDescent="0.25">
      <c r="A43" s="160" t="s">
        <v>191</v>
      </c>
      <c r="B43" s="160"/>
      <c r="C43" s="160"/>
      <c r="D43" s="161"/>
      <c r="E43" s="149" t="s">
        <v>236</v>
      </c>
      <c r="F43" s="149" t="s">
        <v>237</v>
      </c>
      <c r="G43" s="155"/>
    </row>
    <row r="44" spans="1:7" s="33" customFormat="1" ht="15" customHeight="1" x14ac:dyDescent="0.25">
      <c r="A44" s="159" t="s">
        <v>192</v>
      </c>
      <c r="B44" s="159"/>
      <c r="C44" s="159"/>
      <c r="D44" s="157"/>
      <c r="E44" s="138" t="s">
        <v>238</v>
      </c>
      <c r="F44" s="137">
        <v>22381</v>
      </c>
      <c r="G44" s="155"/>
    </row>
    <row r="45" spans="1:7" s="33" customFormat="1" ht="27" customHeight="1" x14ac:dyDescent="0.25">
      <c r="A45" s="159" t="s">
        <v>193</v>
      </c>
      <c r="B45" s="159"/>
      <c r="C45" s="159"/>
      <c r="D45" s="157"/>
      <c r="E45" s="138" t="s">
        <v>239</v>
      </c>
      <c r="F45" s="138" t="s">
        <v>240</v>
      </c>
      <c r="G45" s="155"/>
    </row>
    <row r="46" spans="1:7" s="33" customFormat="1" ht="15" customHeight="1" x14ac:dyDescent="0.25">
      <c r="A46" s="160" t="s">
        <v>194</v>
      </c>
      <c r="B46" s="160"/>
      <c r="C46" s="160"/>
      <c r="D46" s="161"/>
      <c r="E46" s="149" t="s">
        <v>241</v>
      </c>
      <c r="F46" s="149" t="s">
        <v>242</v>
      </c>
      <c r="G46" s="155"/>
    </row>
    <row r="47" spans="1:7" s="33" customFormat="1" ht="15" customHeight="1" x14ac:dyDescent="0.25">
      <c r="A47" s="164" t="s">
        <v>195</v>
      </c>
      <c r="B47" s="164"/>
      <c r="C47" s="164"/>
      <c r="D47" s="161"/>
      <c r="E47" s="148">
        <v>129168</v>
      </c>
      <c r="F47" s="149" t="s">
        <v>241</v>
      </c>
      <c r="G47" s="155"/>
    </row>
    <row r="49" spans="1:6" s="40" customFormat="1" ht="14.25" x14ac:dyDescent="0.2">
      <c r="A49" s="97"/>
      <c r="B49" s="97"/>
      <c r="C49" s="97"/>
      <c r="D49" s="97"/>
      <c r="E49" s="39"/>
      <c r="F49" s="39"/>
    </row>
    <row r="51" spans="1:6" ht="15.75" x14ac:dyDescent="0.25">
      <c r="A51" s="1" t="s">
        <v>38</v>
      </c>
      <c r="B51" s="82" t="str">
        <f>CONCATENATE([1]Титул!$C$39)</f>
        <v>Коврыгин Олег Александрович</v>
      </c>
      <c r="C51" s="82"/>
      <c r="D51" s="82"/>
      <c r="E51" s="83" t="s">
        <v>39</v>
      </c>
      <c r="F51" s="83"/>
    </row>
    <row r="52" spans="1:6" x14ac:dyDescent="0.25">
      <c r="A52" s="26"/>
      <c r="B52" s="77" t="s">
        <v>40</v>
      </c>
      <c r="C52" s="77"/>
      <c r="D52" s="77"/>
      <c r="E52" s="78" t="s">
        <v>41</v>
      </c>
      <c r="F52" s="78"/>
    </row>
    <row r="53" spans="1:6" x14ac:dyDescent="0.25">
      <c r="A53" s="28"/>
    </row>
    <row r="54" spans="1:6" ht="15.75" x14ac:dyDescent="0.25">
      <c r="A54" s="1" t="s">
        <v>42</v>
      </c>
      <c r="B54" s="82" t="str">
        <f>IF([1]Титул!$C$41&lt;&gt;"",[1]Титул!$C$41,"Не предусмотрено")</f>
        <v>Касымова Гульбану Рахимовна</v>
      </c>
      <c r="C54" s="82"/>
      <c r="D54" s="82"/>
      <c r="E54" s="83" t="s">
        <v>39</v>
      </c>
      <c r="F54" s="83"/>
    </row>
    <row r="55" spans="1:6" x14ac:dyDescent="0.25">
      <c r="A55" s="26"/>
      <c r="B55" s="77" t="s">
        <v>40</v>
      </c>
      <c r="C55" s="77"/>
      <c r="D55" s="77"/>
      <c r="E55" s="78" t="s">
        <v>41</v>
      </c>
      <c r="F55" s="78"/>
    </row>
    <row r="56" spans="1:6" x14ac:dyDescent="0.25">
      <c r="A56" s="29" t="s">
        <v>43</v>
      </c>
      <c r="B56" s="8"/>
      <c r="C56" s="8"/>
      <c r="D56" s="8"/>
      <c r="E56" s="8"/>
      <c r="F56" s="8"/>
    </row>
  </sheetData>
  <mergeCells count="56">
    <mergeCell ref="E55:F55"/>
    <mergeCell ref="E51:F51"/>
    <mergeCell ref="B52:D52"/>
    <mergeCell ref="E52:F52"/>
    <mergeCell ref="B54:D54"/>
    <mergeCell ref="E54:F54"/>
    <mergeCell ref="A49:D49"/>
    <mergeCell ref="B51:D51"/>
    <mergeCell ref="B55:D55"/>
    <mergeCell ref="A36:C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7:F37"/>
    <mergeCell ref="A35:C35"/>
    <mergeCell ref="A25:C25"/>
    <mergeCell ref="A26:C26"/>
    <mergeCell ref="A27:C27"/>
    <mergeCell ref="A29:C29"/>
    <mergeCell ref="A30:C30"/>
    <mergeCell ref="A31:C31"/>
    <mergeCell ref="A32:C32"/>
    <mergeCell ref="A33:C33"/>
    <mergeCell ref="A34:C34"/>
    <mergeCell ref="A24:F24"/>
    <mergeCell ref="A28:C28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:B1"/>
    <mergeCell ref="C1:E1"/>
    <mergeCell ref="A3:B3"/>
    <mergeCell ref="C3:E3"/>
    <mergeCell ref="A5:F5"/>
    <mergeCell ref="A6:F6"/>
    <mergeCell ref="A8:C9"/>
    <mergeCell ref="D8:D9"/>
    <mergeCell ref="E8:E9"/>
    <mergeCell ref="F8:F9"/>
    <mergeCell ref="A10:C10"/>
    <mergeCell ref="A11:F11"/>
  </mergeCells>
  <conditionalFormatting sqref="A49:D49">
    <cfRule type="expression" dxfId="4" priority="3" stopIfTrue="1">
      <formula>$E$49&lt;&gt;""</formula>
    </cfRule>
  </conditionalFormatting>
  <conditionalFormatting sqref="E8">
    <cfRule type="expression" dxfId="3" priority="2" stopIfTrue="1">
      <formula>#REF!&lt;&gt;""</formula>
    </cfRule>
  </conditionalFormatting>
  <conditionalFormatting sqref="F8">
    <cfRule type="expression" dxfId="2" priority="1" stopIfTrue="1">
      <formula>#REF!&lt;&gt;""</formula>
    </cfRule>
  </conditionalFormatting>
  <printOptions horizontalCentered="1"/>
  <pageMargins left="0.78740157480314965" right="0.39370078740157483" top="0.78740157480314965" bottom="0.78740157480314965" header="0" footer="0"/>
  <pageSetup paperSize="9"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C44A-DD2F-4F23-82D7-072F09173B28}">
  <sheetPr>
    <pageSetUpPr fitToPage="1"/>
  </sheetPr>
  <dimension ref="A1:I55"/>
  <sheetViews>
    <sheetView zoomScale="85" zoomScaleNormal="85" workbookViewId="0">
      <selection activeCell="G19" sqref="G19"/>
    </sheetView>
  </sheetViews>
  <sheetFormatPr defaultRowHeight="15" x14ac:dyDescent="0.25"/>
  <cols>
    <col min="1" max="1" width="30.7109375" style="3" customWidth="1"/>
    <col min="2" max="2" width="15.7109375" style="3" customWidth="1"/>
    <col min="3" max="3" width="25.7109375" style="3" customWidth="1"/>
    <col min="4" max="4" width="8.5703125" style="3" customWidth="1"/>
    <col min="5" max="7" width="18.7109375" style="3" customWidth="1"/>
    <col min="8" max="220" width="9.140625" style="3"/>
    <col min="221" max="221" width="9.140625" style="3" customWidth="1"/>
    <col min="222" max="222" width="4.28515625" style="3" customWidth="1"/>
    <col min="223" max="16384" width="9.140625" style="3"/>
  </cols>
  <sheetData>
    <row r="1" spans="1:9" ht="15.75" x14ac:dyDescent="0.25">
      <c r="A1" s="98" t="s">
        <v>53</v>
      </c>
      <c r="B1" s="98"/>
      <c r="C1" s="86" t="str">
        <f>CONCATENATE([1]Титул!D3)</f>
        <v>АО Акжал Голд Ресорсиз</v>
      </c>
      <c r="D1" s="86"/>
      <c r="E1" s="86"/>
      <c r="F1" s="41"/>
      <c r="G1" s="30"/>
    </row>
    <row r="2" spans="1:9" s="11" customFormat="1" ht="10.5" customHeight="1" x14ac:dyDescent="0.15">
      <c r="A2" s="31"/>
      <c r="B2" s="31"/>
      <c r="C2" s="31"/>
      <c r="D2" s="31"/>
      <c r="E2" s="31"/>
      <c r="F2" s="31"/>
      <c r="G2" s="31"/>
    </row>
    <row r="3" spans="1:9" ht="15.75" x14ac:dyDescent="0.25">
      <c r="A3" s="87" t="s">
        <v>45</v>
      </c>
      <c r="B3" s="87"/>
      <c r="C3" s="58" t="str">
        <f>CONCATENATE([1]Титул!C12)</f>
        <v>консолидированная</v>
      </c>
      <c r="D3" s="58"/>
      <c r="E3" s="58"/>
      <c r="F3" s="42"/>
      <c r="G3" s="36"/>
    </row>
    <row r="4" spans="1:9" s="11" customFormat="1" ht="10.5" customHeight="1" x14ac:dyDescent="0.15">
      <c r="A4" s="31"/>
      <c r="B4" s="31"/>
      <c r="C4" s="31"/>
      <c r="D4" s="31"/>
      <c r="E4" s="31"/>
      <c r="F4" s="31"/>
      <c r="G4" s="31"/>
    </row>
    <row r="5" spans="1:9" ht="22.5" customHeight="1" x14ac:dyDescent="0.3">
      <c r="A5" s="99" t="str">
        <f>IF([1]Титул!F31&lt;DATE(YEAR([1]Титул!C31),12,31), "ПРОМЕЖУТОЧНЫЙ ОТЧЕТ ОБ ИЗМЕНЕНИЯХ В КАПИТАЛЕ", "ОТЧЕТ ОБ ИЗМЕНЕНИЯХ В КАПИТАЛЕ")</f>
        <v>ОТЧЕТ ОБ ИЗМЕНЕНИЯХ В КАПИТАЛЕ</v>
      </c>
      <c r="B5" s="99"/>
      <c r="C5" s="99"/>
      <c r="D5" s="99"/>
      <c r="E5" s="99"/>
      <c r="F5" s="99"/>
      <c r="G5" s="99"/>
    </row>
    <row r="6" spans="1:9" ht="15" customHeight="1" x14ac:dyDescent="0.25">
      <c r="A6" s="84" t="str">
        <f>IF(SUM([1]Титул!$F$31-[1]Титул!$C$31)&lt;100, CONCATENATE("за первый квартал, закончившийся ",TEXT([1]Титул!$F$31,"[$-FC19]дд ММММ ГГГГ")," года       "), IF(SUM([1]Титул!$F$31-[1]Титул!$C$31)&lt;200, CONCATENATE("за первое полугодие, закончившийся ",TEXT([1]Титул!$F$31,"[$-FC19]дд ММММ ГГГГ")," года       "), IF(SUM([1]Титул!$F$31-[1]Титул!$C$31)&lt;300, CONCATENATE("за девять месяцев, закончившийся ",TEXT([1]Титул!$F$31,"[$-FC19]дд ММММ ГГГГ")," года       "), CONCATENATE("за год, закончившийся ",TEXT([1]Титул!$F$31,"[$-FC19]дд ММММ ГГГГ")," года       "))))</f>
        <v xml:space="preserve">за год, закончившийся 31 декабря 2023 года       </v>
      </c>
      <c r="B6" s="84"/>
      <c r="C6" s="84"/>
      <c r="D6" s="84"/>
      <c r="E6" s="84"/>
      <c r="F6" s="84"/>
      <c r="G6" s="84"/>
    </row>
    <row r="7" spans="1:9" ht="15" customHeight="1" x14ac:dyDescent="0.25">
      <c r="A7" s="32"/>
      <c r="B7" s="32"/>
      <c r="C7" s="32"/>
      <c r="D7" s="32"/>
      <c r="G7" s="9" t="str">
        <f>IF([1]Титул!$F$35="тенге",CONCATENATE("(",[1]Титул!$F$36,")"),CONCATENATE("(",[1]Титул!$F$37,")"))</f>
        <v>(тыс.тенге)</v>
      </c>
    </row>
    <row r="8" spans="1:9" s="33" customFormat="1" ht="30" customHeight="1" x14ac:dyDescent="0.25">
      <c r="A8" s="90" t="s">
        <v>46</v>
      </c>
      <c r="B8" s="91"/>
      <c r="C8" s="92"/>
      <c r="D8" s="68" t="s">
        <v>3</v>
      </c>
      <c r="E8" s="70" t="s">
        <v>54</v>
      </c>
      <c r="F8" s="70" t="s">
        <v>55</v>
      </c>
      <c r="G8" s="100" t="s">
        <v>56</v>
      </c>
    </row>
    <row r="9" spans="1:9" s="33" customFormat="1" ht="30" customHeight="1" x14ac:dyDescent="0.25">
      <c r="A9" s="93"/>
      <c r="B9" s="94"/>
      <c r="C9" s="95"/>
      <c r="D9" s="69"/>
      <c r="E9" s="71"/>
      <c r="F9" s="71"/>
      <c r="G9" s="101"/>
    </row>
    <row r="10" spans="1:9" s="34" customFormat="1" ht="12.75" customHeight="1" x14ac:dyDescent="0.2">
      <c r="A10" s="96">
        <v>1</v>
      </c>
      <c r="B10" s="96"/>
      <c r="C10" s="96"/>
      <c r="D10" s="37">
        <v>2</v>
      </c>
      <c r="E10" s="12">
        <v>3</v>
      </c>
      <c r="F10" s="12">
        <v>4</v>
      </c>
      <c r="G10" s="12">
        <v>5</v>
      </c>
    </row>
    <row r="11" spans="1:9" ht="15" customHeight="1" x14ac:dyDescent="0.25">
      <c r="A11" s="105" t="str">
        <f>CONCATENATE("Сальдо на",TEXT([1]Титул!$C$33,"[$-FC19] дд ММММ ГГГГ")," года")</f>
        <v>Сальдо на 01 января 2022 года</v>
      </c>
      <c r="B11" s="106"/>
      <c r="C11" s="107"/>
      <c r="D11" s="43"/>
      <c r="E11" s="44">
        <v>975375</v>
      </c>
      <c r="F11" s="44">
        <v>11746929</v>
      </c>
      <c r="G11" s="44">
        <v>12722304</v>
      </c>
    </row>
    <row r="12" spans="1:9" ht="15" customHeight="1" x14ac:dyDescent="0.25">
      <c r="A12" s="102" t="s">
        <v>57</v>
      </c>
      <c r="B12" s="103"/>
      <c r="C12" s="104"/>
      <c r="D12" s="45"/>
      <c r="E12" s="16" t="s">
        <v>85</v>
      </c>
      <c r="F12" s="16" t="s">
        <v>85</v>
      </c>
      <c r="G12" s="44" t="s">
        <v>85</v>
      </c>
    </row>
    <row r="13" spans="1:9" ht="15" customHeight="1" x14ac:dyDescent="0.25">
      <c r="A13" s="108" t="s">
        <v>58</v>
      </c>
      <c r="B13" s="109"/>
      <c r="C13" s="110"/>
      <c r="D13" s="46"/>
      <c r="E13" s="44">
        <v>975375</v>
      </c>
      <c r="F13" s="44">
        <v>11746929</v>
      </c>
      <c r="G13" s="44">
        <v>12722304</v>
      </c>
    </row>
    <row r="14" spans="1:9" ht="15" customHeight="1" x14ac:dyDescent="0.25">
      <c r="A14" s="108" t="s">
        <v>59</v>
      </c>
      <c r="B14" s="109"/>
      <c r="C14" s="110"/>
      <c r="D14" s="46"/>
      <c r="E14" s="44" t="s">
        <v>85</v>
      </c>
      <c r="F14" s="44">
        <v>3182979</v>
      </c>
      <c r="G14" s="44">
        <v>3182979</v>
      </c>
    </row>
    <row r="15" spans="1:9" ht="15" customHeight="1" x14ac:dyDescent="0.25">
      <c r="A15" s="102" t="s">
        <v>60</v>
      </c>
      <c r="B15" s="103"/>
      <c r="C15" s="104"/>
      <c r="D15" s="45"/>
      <c r="E15" s="16" t="s">
        <v>85</v>
      </c>
      <c r="F15" s="16">
        <v>3182979</v>
      </c>
      <c r="G15" s="16">
        <v>3182979</v>
      </c>
    </row>
    <row r="16" spans="1:9" ht="15" customHeight="1" x14ac:dyDescent="0.25">
      <c r="A16" s="102" t="s">
        <v>243</v>
      </c>
      <c r="B16" s="103"/>
      <c r="C16" s="104"/>
      <c r="D16" s="47"/>
      <c r="E16" s="44" t="s">
        <v>85</v>
      </c>
      <c r="F16" s="16">
        <v>-530548</v>
      </c>
      <c r="G16" s="16">
        <v>-530548</v>
      </c>
      <c r="I16" s="169"/>
    </row>
    <row r="17" spans="1:9" ht="15" customHeight="1" x14ac:dyDescent="0.25">
      <c r="A17" s="102" t="s">
        <v>244</v>
      </c>
      <c r="B17" s="103"/>
      <c r="C17" s="104"/>
      <c r="D17" s="48"/>
      <c r="E17" s="16" t="s">
        <v>85</v>
      </c>
      <c r="F17" s="16">
        <v>-7436485</v>
      </c>
      <c r="G17" s="16">
        <v>-7436485</v>
      </c>
      <c r="I17" s="169"/>
    </row>
    <row r="18" spans="1:9" ht="15" customHeight="1" x14ac:dyDescent="0.25">
      <c r="A18" s="114" t="str">
        <f>CONCATENATE("Сальдо на",TEXT([1]Титул!$F$33,"[$-FC19] дд ММММ ГГГГ")," года")</f>
        <v>Сальдо на 31 декабря 2022 года</v>
      </c>
      <c r="B18" s="115"/>
      <c r="C18" s="116"/>
      <c r="D18" s="47"/>
      <c r="E18" s="44">
        <v>975375</v>
      </c>
      <c r="F18" s="44">
        <v>6962875</v>
      </c>
      <c r="G18" s="44">
        <v>7938250</v>
      </c>
    </row>
    <row r="19" spans="1:9" ht="15" customHeight="1" x14ac:dyDescent="0.25">
      <c r="A19" s="102" t="s">
        <v>245</v>
      </c>
      <c r="B19" s="103"/>
      <c r="C19" s="104"/>
      <c r="D19" s="45"/>
      <c r="E19" s="16" t="s">
        <v>85</v>
      </c>
      <c r="F19" s="16">
        <v>-319</v>
      </c>
      <c r="G19" s="16">
        <v>-319</v>
      </c>
    </row>
    <row r="20" spans="1:9" ht="15" customHeight="1" x14ac:dyDescent="0.25">
      <c r="A20" s="108" t="s">
        <v>246</v>
      </c>
      <c r="B20" s="109"/>
      <c r="C20" s="110"/>
      <c r="D20" s="46"/>
      <c r="E20" s="44">
        <v>975375</v>
      </c>
      <c r="F20" s="44">
        <f>SUM(F18:F19)</f>
        <v>6962556</v>
      </c>
      <c r="G20" s="44">
        <f>SUM(G18:G19)</f>
        <v>7937931</v>
      </c>
    </row>
    <row r="21" spans="1:9" ht="15" customHeight="1" x14ac:dyDescent="0.25">
      <c r="A21" s="108" t="s">
        <v>59</v>
      </c>
      <c r="B21" s="109"/>
      <c r="C21" s="110"/>
      <c r="D21" s="46"/>
      <c r="E21" s="44" t="s">
        <v>85</v>
      </c>
      <c r="F21" s="44">
        <v>-2284371</v>
      </c>
      <c r="G21" s="44">
        <v>-2284371</v>
      </c>
    </row>
    <row r="22" spans="1:9" ht="15" customHeight="1" x14ac:dyDescent="0.25">
      <c r="A22" s="102" t="s">
        <v>60</v>
      </c>
      <c r="B22" s="103"/>
      <c r="C22" s="104"/>
      <c r="D22" s="45"/>
      <c r="E22" s="16" t="s">
        <v>85</v>
      </c>
      <c r="F22" s="16">
        <v>-2284371</v>
      </c>
      <c r="G22" s="16">
        <v>-2284371</v>
      </c>
    </row>
    <row r="23" spans="1:9" ht="15" customHeight="1" x14ac:dyDescent="0.25">
      <c r="A23" s="108" t="s">
        <v>61</v>
      </c>
      <c r="B23" s="109"/>
      <c r="C23" s="110"/>
      <c r="D23" s="47"/>
      <c r="E23" s="44" t="s">
        <v>85</v>
      </c>
      <c r="F23" s="44" t="s">
        <v>85</v>
      </c>
      <c r="G23" s="44" t="s">
        <v>85</v>
      </c>
    </row>
    <row r="24" spans="1:9" ht="15" customHeight="1" x14ac:dyDescent="0.25">
      <c r="A24" s="102" t="s">
        <v>62</v>
      </c>
      <c r="B24" s="103"/>
      <c r="C24" s="104"/>
      <c r="D24" s="48"/>
      <c r="E24" s="16" t="s">
        <v>85</v>
      </c>
      <c r="F24" s="16" t="s">
        <v>85</v>
      </c>
      <c r="G24" s="44" t="s">
        <v>85</v>
      </c>
    </row>
    <row r="25" spans="1:9" ht="15" customHeight="1" x14ac:dyDescent="0.25">
      <c r="A25" s="102" t="s">
        <v>63</v>
      </c>
      <c r="B25" s="103"/>
      <c r="C25" s="104"/>
      <c r="D25" s="48"/>
      <c r="E25" s="16" t="s">
        <v>85</v>
      </c>
      <c r="F25" s="16" t="s">
        <v>85</v>
      </c>
      <c r="G25" s="44" t="s">
        <v>85</v>
      </c>
    </row>
    <row r="26" spans="1:9" ht="15" customHeight="1" x14ac:dyDescent="0.25">
      <c r="A26" s="102" t="s">
        <v>64</v>
      </c>
      <c r="B26" s="103"/>
      <c r="C26" s="104"/>
      <c r="D26" s="48"/>
      <c r="E26" s="16" t="s">
        <v>85</v>
      </c>
      <c r="F26" s="16" t="s">
        <v>85</v>
      </c>
      <c r="G26" s="44" t="s">
        <v>85</v>
      </c>
    </row>
    <row r="27" spans="1:9" ht="26.25" customHeight="1" x14ac:dyDescent="0.25">
      <c r="A27" s="102" t="s">
        <v>65</v>
      </c>
      <c r="B27" s="103"/>
      <c r="C27" s="104"/>
      <c r="D27" s="49"/>
      <c r="E27" s="16" t="s">
        <v>85</v>
      </c>
      <c r="F27" s="16" t="s">
        <v>85</v>
      </c>
      <c r="G27" s="44" t="s">
        <v>85</v>
      </c>
    </row>
    <row r="28" spans="1:9" ht="15" customHeight="1" x14ac:dyDescent="0.25">
      <c r="A28" s="102" t="s">
        <v>66</v>
      </c>
      <c r="B28" s="103"/>
      <c r="C28" s="104"/>
      <c r="D28" s="45"/>
      <c r="E28" s="16" t="s">
        <v>85</v>
      </c>
      <c r="F28" s="16" t="s">
        <v>85</v>
      </c>
      <c r="G28" s="44" t="s">
        <v>85</v>
      </c>
    </row>
    <row r="29" spans="1:9" ht="15" customHeight="1" x14ac:dyDescent="0.25">
      <c r="A29" s="102" t="s">
        <v>67</v>
      </c>
      <c r="B29" s="103"/>
      <c r="C29" s="104"/>
      <c r="D29" s="48"/>
      <c r="E29" s="16" t="s">
        <v>85</v>
      </c>
      <c r="F29" s="16" t="s">
        <v>85</v>
      </c>
      <c r="G29" s="44" t="s">
        <v>85</v>
      </c>
    </row>
    <row r="30" spans="1:9" ht="15" customHeight="1" x14ac:dyDescent="0.25">
      <c r="A30" s="102" t="s">
        <v>68</v>
      </c>
      <c r="B30" s="103"/>
      <c r="C30" s="104"/>
      <c r="D30" s="48"/>
      <c r="E30" s="16" t="s">
        <v>85</v>
      </c>
      <c r="F30" s="16" t="s">
        <v>85</v>
      </c>
      <c r="G30" s="44" t="s">
        <v>85</v>
      </c>
    </row>
    <row r="31" spans="1:9" ht="15" customHeight="1" x14ac:dyDescent="0.25">
      <c r="A31" s="102" t="s">
        <v>69</v>
      </c>
      <c r="B31" s="103"/>
      <c r="C31" s="104"/>
      <c r="D31" s="45"/>
      <c r="E31" s="16" t="s">
        <v>85</v>
      </c>
      <c r="F31" s="16" t="s">
        <v>85</v>
      </c>
      <c r="G31" s="44" t="s">
        <v>85</v>
      </c>
    </row>
    <row r="32" spans="1:9" ht="15" customHeight="1" x14ac:dyDescent="0.25">
      <c r="A32" s="102" t="s">
        <v>70</v>
      </c>
      <c r="B32" s="103"/>
      <c r="C32" s="104"/>
      <c r="D32" s="45"/>
      <c r="E32" s="16" t="s">
        <v>85</v>
      </c>
      <c r="F32" s="16" t="s">
        <v>85</v>
      </c>
      <c r="G32" s="44" t="s">
        <v>85</v>
      </c>
    </row>
    <row r="33" spans="1:7" ht="15" customHeight="1" x14ac:dyDescent="0.25">
      <c r="A33" s="108" t="s">
        <v>71</v>
      </c>
      <c r="B33" s="109"/>
      <c r="C33" s="110"/>
      <c r="D33" s="47"/>
      <c r="E33" s="44" t="s">
        <v>85</v>
      </c>
      <c r="F33" s="44">
        <v>37150</v>
      </c>
      <c r="G33" s="44">
        <v>37150</v>
      </c>
    </row>
    <row r="34" spans="1:7" ht="15" customHeight="1" x14ac:dyDescent="0.25">
      <c r="A34" s="102" t="s">
        <v>72</v>
      </c>
      <c r="B34" s="103"/>
      <c r="C34" s="104"/>
      <c r="D34" s="45"/>
      <c r="E34" s="44" t="s">
        <v>85</v>
      </c>
      <c r="F34" s="44" t="s">
        <v>85</v>
      </c>
      <c r="G34" s="44" t="s">
        <v>85</v>
      </c>
    </row>
    <row r="35" spans="1:7" ht="15" customHeight="1" x14ac:dyDescent="0.25">
      <c r="A35" s="111" t="s">
        <v>73</v>
      </c>
      <c r="B35" s="112"/>
      <c r="C35" s="113"/>
      <c r="D35" s="45"/>
      <c r="E35" s="16" t="s">
        <v>85</v>
      </c>
      <c r="F35" s="16" t="s">
        <v>85</v>
      </c>
      <c r="G35" s="16" t="s">
        <v>85</v>
      </c>
    </row>
    <row r="36" spans="1:7" ht="15" customHeight="1" x14ac:dyDescent="0.25">
      <c r="A36" s="111" t="s">
        <v>74</v>
      </c>
      <c r="B36" s="112"/>
      <c r="C36" s="113"/>
      <c r="D36" s="45"/>
      <c r="E36" s="16" t="s">
        <v>85</v>
      </c>
      <c r="F36" s="16" t="s">
        <v>85</v>
      </c>
      <c r="G36" s="16" t="s">
        <v>85</v>
      </c>
    </row>
    <row r="37" spans="1:7" ht="15" customHeight="1" x14ac:dyDescent="0.25">
      <c r="A37" s="111" t="s">
        <v>75</v>
      </c>
      <c r="B37" s="112"/>
      <c r="C37" s="113"/>
      <c r="D37" s="48"/>
      <c r="E37" s="16" t="s">
        <v>85</v>
      </c>
      <c r="F37" s="16"/>
      <c r="G37" s="16"/>
    </row>
    <row r="38" spans="1:7" ht="15" customHeight="1" x14ac:dyDescent="0.25">
      <c r="A38" s="102" t="s">
        <v>76</v>
      </c>
      <c r="B38" s="103"/>
      <c r="C38" s="104"/>
      <c r="D38" s="48"/>
      <c r="E38" s="16" t="s">
        <v>85</v>
      </c>
      <c r="F38" s="16">
        <v>3150</v>
      </c>
      <c r="G38" s="16">
        <v>3150</v>
      </c>
    </row>
    <row r="39" spans="1:7" ht="15" customHeight="1" x14ac:dyDescent="0.25">
      <c r="A39" s="102" t="s">
        <v>77</v>
      </c>
      <c r="B39" s="103"/>
      <c r="C39" s="104"/>
      <c r="D39" s="48"/>
      <c r="E39" s="16" t="s">
        <v>85</v>
      </c>
      <c r="F39" s="16" t="s">
        <v>85</v>
      </c>
      <c r="G39" s="16" t="s">
        <v>85</v>
      </c>
    </row>
    <row r="40" spans="1:7" ht="15" customHeight="1" x14ac:dyDescent="0.25">
      <c r="A40" s="102" t="s">
        <v>78</v>
      </c>
      <c r="B40" s="103"/>
      <c r="C40" s="104"/>
      <c r="D40" s="48"/>
      <c r="E40" s="16" t="s">
        <v>85</v>
      </c>
      <c r="F40" s="16" t="s">
        <v>85</v>
      </c>
      <c r="G40" s="16" t="s">
        <v>85</v>
      </c>
    </row>
    <row r="41" spans="1:7" ht="15" customHeight="1" x14ac:dyDescent="0.25">
      <c r="A41" s="102" t="s">
        <v>79</v>
      </c>
      <c r="B41" s="103"/>
      <c r="C41" s="104"/>
      <c r="D41" s="48"/>
      <c r="E41" s="16" t="s">
        <v>85</v>
      </c>
      <c r="F41" s="16" t="s">
        <v>85</v>
      </c>
      <c r="G41" s="16" t="s">
        <v>85</v>
      </c>
    </row>
    <row r="42" spans="1:7" ht="15" customHeight="1" x14ac:dyDescent="0.25">
      <c r="A42" s="102" t="s">
        <v>80</v>
      </c>
      <c r="B42" s="103"/>
      <c r="C42" s="104"/>
      <c r="D42" s="45"/>
      <c r="E42" s="16" t="s">
        <v>85</v>
      </c>
      <c r="F42" s="16">
        <v>34000</v>
      </c>
      <c r="G42" s="16">
        <v>34000</v>
      </c>
    </row>
    <row r="43" spans="1:7" ht="15" customHeight="1" x14ac:dyDescent="0.25">
      <c r="A43" s="102" t="s">
        <v>81</v>
      </c>
      <c r="B43" s="103"/>
      <c r="C43" s="104"/>
      <c r="D43" s="45"/>
      <c r="E43" s="16" t="s">
        <v>85</v>
      </c>
      <c r="F43" s="16" t="s">
        <v>85</v>
      </c>
      <c r="G43" s="44" t="s">
        <v>85</v>
      </c>
    </row>
    <row r="44" spans="1:7" ht="15" customHeight="1" x14ac:dyDescent="0.25">
      <c r="A44" s="102" t="s">
        <v>82</v>
      </c>
      <c r="B44" s="103"/>
      <c r="C44" s="104"/>
      <c r="D44" s="45"/>
      <c r="E44" s="16" t="s">
        <v>85</v>
      </c>
      <c r="F44" s="16" t="s">
        <v>85</v>
      </c>
      <c r="G44" s="44" t="s">
        <v>85</v>
      </c>
    </row>
    <row r="45" spans="1:7" ht="15" customHeight="1" x14ac:dyDescent="0.25">
      <c r="A45" s="102" t="s">
        <v>83</v>
      </c>
      <c r="B45" s="103"/>
      <c r="C45" s="104"/>
      <c r="D45" s="48"/>
      <c r="E45" s="16" t="s">
        <v>85</v>
      </c>
      <c r="F45" s="16" t="s">
        <v>85</v>
      </c>
      <c r="G45" s="44" t="s">
        <v>85</v>
      </c>
    </row>
    <row r="46" spans="1:7" ht="15" customHeight="1" x14ac:dyDescent="0.25">
      <c r="A46" s="102" t="s">
        <v>84</v>
      </c>
      <c r="B46" s="103"/>
      <c r="C46" s="104"/>
      <c r="D46" s="48"/>
      <c r="E46" s="16" t="s">
        <v>85</v>
      </c>
      <c r="F46" s="16" t="s">
        <v>85</v>
      </c>
      <c r="G46" s="44" t="s">
        <v>85</v>
      </c>
    </row>
    <row r="47" spans="1:7" ht="15" customHeight="1" x14ac:dyDescent="0.25">
      <c r="A47" s="108" t="str">
        <f>CONCATENATE("Сальдо на",TEXT([1]Титул!F31,"[$-FC19] дд ММММ ГГГГ")," года ")</f>
        <v xml:space="preserve">Сальдо на 31 декабря 2023 года </v>
      </c>
      <c r="B47" s="109"/>
      <c r="C47" s="110"/>
      <c r="D47" s="47"/>
      <c r="E47" s="44">
        <v>975375</v>
      </c>
      <c r="F47" s="44">
        <v>4715335</v>
      </c>
      <c r="G47" s="44">
        <v>5690710</v>
      </c>
    </row>
    <row r="48" spans="1:7" ht="15" customHeight="1" x14ac:dyDescent="0.25">
      <c r="A48" s="50"/>
      <c r="B48" s="50"/>
      <c r="C48" s="50"/>
      <c r="D48" s="51"/>
      <c r="E48" s="52"/>
      <c r="F48" s="52"/>
      <c r="G48" s="52"/>
    </row>
    <row r="50" spans="1:7" ht="15.75" x14ac:dyDescent="0.25">
      <c r="A50" s="1" t="s">
        <v>38</v>
      </c>
      <c r="B50" s="82" t="str">
        <f>CONCATENATE([1]Титул!$C$39)</f>
        <v>Коврыгин Олег Александрович</v>
      </c>
      <c r="C50" s="82"/>
      <c r="D50" s="83" t="s">
        <v>39</v>
      </c>
      <c r="E50" s="83"/>
      <c r="F50" s="53"/>
      <c r="G50" s="53"/>
    </row>
    <row r="51" spans="1:7" x14ac:dyDescent="0.25">
      <c r="A51" s="26"/>
      <c r="B51" s="77" t="s">
        <v>40</v>
      </c>
      <c r="C51" s="77"/>
      <c r="D51" s="78" t="s">
        <v>41</v>
      </c>
      <c r="E51" s="78"/>
      <c r="F51" s="27"/>
      <c r="G51" s="27"/>
    </row>
    <row r="52" spans="1:7" x14ac:dyDescent="0.25">
      <c r="A52" s="28"/>
    </row>
    <row r="53" spans="1:7" ht="15.75" x14ac:dyDescent="0.25">
      <c r="A53" s="1" t="s">
        <v>42</v>
      </c>
      <c r="B53" s="82" t="str">
        <f>IF([1]Титул!$C$41&lt;&gt;"",[1]Титул!$C$41,"Не предусмотрено")</f>
        <v>Касымова Гульбану Рахимовна</v>
      </c>
      <c r="C53" s="82"/>
      <c r="D53" s="83" t="s">
        <v>39</v>
      </c>
      <c r="E53" s="83"/>
      <c r="F53" s="53"/>
      <c r="G53" s="53"/>
    </row>
    <row r="54" spans="1:7" x14ac:dyDescent="0.25">
      <c r="A54" s="26"/>
      <c r="B54" s="77" t="s">
        <v>40</v>
      </c>
      <c r="C54" s="77"/>
      <c r="D54" s="78" t="s">
        <v>41</v>
      </c>
      <c r="E54" s="78"/>
      <c r="F54" s="27"/>
      <c r="G54" s="27"/>
    </row>
    <row r="55" spans="1:7" x14ac:dyDescent="0.25">
      <c r="A55" s="29" t="s">
        <v>43</v>
      </c>
      <c r="B55" s="8"/>
      <c r="C55" s="8"/>
      <c r="D55" s="8"/>
      <c r="E55" s="8"/>
      <c r="F55" s="8"/>
      <c r="G55" s="8"/>
    </row>
  </sheetData>
  <mergeCells count="57">
    <mergeCell ref="B54:C54"/>
    <mergeCell ref="D54:E54"/>
    <mergeCell ref="B50:C50"/>
    <mergeCell ref="D50:E50"/>
    <mergeCell ref="B51:C51"/>
    <mergeCell ref="D51:E51"/>
    <mergeCell ref="B53:C53"/>
    <mergeCell ref="D53:E53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17:C17"/>
    <mergeCell ref="A10:C10"/>
    <mergeCell ref="A1:B1"/>
    <mergeCell ref="C1:E1"/>
    <mergeCell ref="A3:B3"/>
    <mergeCell ref="C3:E3"/>
    <mergeCell ref="A5:G5"/>
    <mergeCell ref="A6:G6"/>
    <mergeCell ref="A8:C9"/>
    <mergeCell ref="D8:D9"/>
    <mergeCell ref="E8:E9"/>
    <mergeCell ref="F8:F9"/>
    <mergeCell ref="G8:G9"/>
  </mergeCells>
  <conditionalFormatting sqref="E8:G8">
    <cfRule type="expression" dxfId="1" priority="1" stopIfTrue="1">
      <formula>E48&lt;&gt;""</formula>
    </cfRule>
    <cfRule type="expression" dxfId="0" priority="2" stopIfTrue="1">
      <formula>E99&lt;&gt;""</formula>
    </cfRule>
  </conditionalFormatting>
  <printOptions horizontalCentered="1"/>
  <pageMargins left="0.59055118110236227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ББ-МСФО</vt:lpstr>
      <vt:lpstr>ОПиУ-МСФО</vt:lpstr>
      <vt:lpstr>ОДДС-МСФО</vt:lpstr>
      <vt:lpstr>ОИСК-МСФО</vt:lpstr>
      <vt:lpstr>'ББ-МСФО'!Область_печати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Бух.Мат</dc:creator>
  <cp:lastModifiedBy>Бух.Мат</cp:lastModifiedBy>
  <dcterms:created xsi:type="dcterms:W3CDTF">2024-02-13T11:22:36Z</dcterms:created>
  <dcterms:modified xsi:type="dcterms:W3CDTF">2024-05-30T11:27:23Z</dcterms:modified>
</cp:coreProperties>
</file>