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m.Mai\Desktop\IR\RESULTS\kase from irgibay\"/>
    </mc:Choice>
  </mc:AlternateContent>
  <bookViews>
    <workbookView xWindow="-108" yWindow="-108" windowWidth="23256" windowHeight="12576"/>
  </bookViews>
  <sheets>
    <sheet name="PL&amp;OCI USD" sheetId="1" r:id="rId1"/>
    <sheet name="BS USD" sheetId="2" r:id="rId2"/>
    <sheet name="Equity USD" sheetId="3" r:id="rId3"/>
    <sheet name="CF USD" sheetId="4" r:id="rId4"/>
  </sheets>
  <definedNames>
    <definedName name="OLE_LINK1" localSheetId="2">'Equity USD'!$A$10</definedName>
    <definedName name="OLE_LINK2" localSheetId="3">'CF USD'!$C$37</definedName>
    <definedName name="OLE_LINK60" localSheetId="1">'BS USD'!$C$51</definedName>
    <definedName name="OLE_LINK62" localSheetId="2">'Equity USD'!$M$26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3" l="1"/>
  <c r="M28" i="3"/>
  <c r="K28" i="3"/>
  <c r="I28" i="3"/>
  <c r="G28" i="3"/>
  <c r="E28" i="3"/>
  <c r="C14" i="3"/>
  <c r="E14" i="3"/>
  <c r="G14" i="3"/>
  <c r="I14" i="3"/>
  <c r="K14" i="3"/>
  <c r="M14" i="3"/>
  <c r="O14" i="3"/>
  <c r="C15" i="3"/>
  <c r="E15" i="3"/>
  <c r="G15" i="3"/>
  <c r="I15" i="3"/>
  <c r="K15" i="3"/>
  <c r="M15" i="3"/>
  <c r="O15" i="3"/>
  <c r="O27" i="3"/>
  <c r="M27" i="3"/>
  <c r="K27" i="3"/>
  <c r="I27" i="3"/>
  <c r="G27" i="3"/>
  <c r="E27" i="3"/>
  <c r="C28" i="3"/>
  <c r="C27" i="3"/>
  <c r="G64" i="4" l="1"/>
  <c r="F64" i="4"/>
  <c r="G58" i="4"/>
  <c r="F58" i="4"/>
  <c r="G57" i="4"/>
  <c r="F57" i="4"/>
  <c r="G46" i="4"/>
  <c r="F46" i="4"/>
  <c r="G37" i="4"/>
  <c r="F37" i="4"/>
  <c r="G34" i="4"/>
  <c r="F34" i="4"/>
  <c r="G27" i="4"/>
  <c r="F27" i="4"/>
  <c r="P26" i="3"/>
  <c r="P25" i="3"/>
  <c r="P24" i="3"/>
  <c r="P23" i="3"/>
  <c r="P22" i="3"/>
  <c r="P21" i="3"/>
  <c r="P20" i="3"/>
  <c r="P19" i="3"/>
  <c r="P18" i="3"/>
  <c r="P17" i="3"/>
  <c r="P16" i="3"/>
  <c r="P13" i="3"/>
  <c r="P12" i="3"/>
  <c r="P11" i="3"/>
  <c r="P10" i="3"/>
  <c r="P9" i="3"/>
  <c r="P8" i="3"/>
  <c r="G51" i="2"/>
  <c r="F51" i="2"/>
  <c r="G50" i="2"/>
  <c r="F50" i="2"/>
  <c r="G49" i="2"/>
  <c r="F49" i="2"/>
  <c r="G42" i="2"/>
  <c r="F42" i="2"/>
  <c r="G36" i="2"/>
  <c r="F36" i="2"/>
  <c r="G27" i="2"/>
  <c r="F27" i="2"/>
  <c r="G26" i="2"/>
  <c r="F26" i="2"/>
  <c r="G16" i="2"/>
  <c r="F16" i="2"/>
  <c r="M65" i="1"/>
  <c r="L65" i="1"/>
  <c r="K65" i="1"/>
  <c r="J65" i="1"/>
  <c r="M64" i="1"/>
  <c r="L64" i="1"/>
  <c r="K64" i="1"/>
  <c r="J64" i="1"/>
  <c r="M58" i="1"/>
  <c r="L58" i="1"/>
  <c r="K58" i="1"/>
  <c r="J58" i="1"/>
  <c r="M39" i="1"/>
  <c r="L39" i="1"/>
  <c r="K39" i="1"/>
  <c r="J39" i="1"/>
  <c r="M37" i="1"/>
  <c r="L37" i="1"/>
  <c r="K37" i="1"/>
  <c r="J37" i="1"/>
  <c r="M33" i="1"/>
  <c r="L33" i="1"/>
  <c r="K33" i="1"/>
  <c r="J33" i="1"/>
  <c r="M32" i="1"/>
  <c r="L32" i="1"/>
  <c r="K32" i="1"/>
  <c r="J32" i="1"/>
  <c r="M15" i="1"/>
  <c r="L15" i="1"/>
  <c r="K15" i="1"/>
  <c r="J15" i="1"/>
</calcChain>
</file>

<file path=xl/sharedStrings.xml><?xml version="1.0" encoding="utf-8"?>
<sst xmlns="http://schemas.openxmlformats.org/spreadsheetml/2006/main" count="256" uniqueCount="166">
  <si>
    <t>Notes</t>
  </si>
  <si>
    <t>ASSETS</t>
  </si>
  <si>
    <t>Non-current assets</t>
  </si>
  <si>
    <t>Property, plant and equipment</t>
  </si>
  <si>
    <t>Intangible assets</t>
  </si>
  <si>
    <t>Prepayments</t>
  </si>
  <si>
    <t>Guarantee deposits</t>
  </si>
  <si>
    <t>Deferred tax assets</t>
  </si>
  <si>
    <t>Other financial assets</t>
  </si>
  <si>
    <t>Current assets</t>
  </si>
  <si>
    <t>Inventories</t>
  </si>
  <si>
    <t>Income tax prepaid</t>
  </si>
  <si>
    <t>Other taxes prepaid</t>
  </si>
  <si>
    <t>Cash and bank balances</t>
  </si>
  <si>
    <t>Total assets</t>
  </si>
  <si>
    <t>EQUITY AND LIABILITIES</t>
  </si>
  <si>
    <t>Equity</t>
  </si>
  <si>
    <t>Share capital</t>
  </si>
  <si>
    <t>Other reserves</t>
  </si>
  <si>
    <t>Treasury shares</t>
  </si>
  <si>
    <t>Functional currency transition reserve</t>
  </si>
  <si>
    <t>Reserve on hedging instruments, net of tax</t>
  </si>
  <si>
    <t>Retained earnings</t>
  </si>
  <si>
    <t>Total equity</t>
  </si>
  <si>
    <t>Non-current liabilities</t>
  </si>
  <si>
    <t>Loans</t>
  </si>
  <si>
    <t>Lease liabilities</t>
  </si>
  <si>
    <t>Provision for aircraft maintenance</t>
  </si>
  <si>
    <t>Other non-current liabilities</t>
  </si>
  <si>
    <t>Current liabilities</t>
  </si>
  <si>
    <t>Deferred revenue</t>
  </si>
  <si>
    <t>Trade and other payables</t>
  </si>
  <si>
    <t>Total liabilities</t>
  </si>
  <si>
    <t>Total equity and liabilities</t>
  </si>
  <si>
    <t>Three-month period ended</t>
  </si>
  <si>
    <t>(unaudited)</t>
  </si>
  <si>
    <t>Revenue and other income</t>
  </si>
  <si>
    <t>Passenger revenue</t>
  </si>
  <si>
    <t>Cargo and mail revenue</t>
  </si>
  <si>
    <t>Other income</t>
  </si>
  <si>
    <t>Gain from sale and leaseback transaction</t>
  </si>
  <si>
    <t>-</t>
  </si>
  <si>
    <t>Operating expenses</t>
  </si>
  <si>
    <t>Fuel and oil costs</t>
  </si>
  <si>
    <t>Employee and crew costs</t>
  </si>
  <si>
    <t xml:space="preserve">Depreciation and amortisation </t>
  </si>
  <si>
    <t>Handling, landing fees and route charges</t>
  </si>
  <si>
    <t>Passenger service</t>
  </si>
  <si>
    <t>Engineering and maintenance</t>
  </si>
  <si>
    <t>Selling costs</t>
  </si>
  <si>
    <t>Consultancy, legal and professional services</t>
  </si>
  <si>
    <t>Insurance</t>
  </si>
  <si>
    <t>Aircraft lease costs</t>
  </si>
  <si>
    <t>Information technology</t>
  </si>
  <si>
    <t xml:space="preserve">Taxes, other than income tax </t>
  </si>
  <si>
    <t xml:space="preserve">Property and office costs </t>
  </si>
  <si>
    <t>Impairment loss</t>
  </si>
  <si>
    <t>Other</t>
  </si>
  <si>
    <t xml:space="preserve">Total operating expenses </t>
  </si>
  <si>
    <t>Operating profit</t>
  </si>
  <si>
    <t>Finance income</t>
  </si>
  <si>
    <t>Finance costs</t>
  </si>
  <si>
    <t>Foreign exchange loss, net</t>
  </si>
  <si>
    <t>Profit before tax</t>
  </si>
  <si>
    <t>Income tax expense</t>
  </si>
  <si>
    <t>Profit for the period</t>
  </si>
  <si>
    <t>Basic earnings per share (in USD)*</t>
  </si>
  <si>
    <t>Diluted earnings per share (in USD)*</t>
  </si>
  <si>
    <t>Other comprehensive income to be reclassified into profit or loss in subsequent periods:</t>
  </si>
  <si>
    <t>Cash flow hedges – effective portion of changes in fair value</t>
  </si>
  <si>
    <t>Corporate income tax related to cash flow hedges – effective portion of changes in fair value</t>
  </si>
  <si>
    <t>Realised net loss from cash flow hedging instruments</t>
  </si>
  <si>
    <t>Corporate income tax related to loss from hedging instruments</t>
  </si>
  <si>
    <t>Other comprehensive income for the period, net of income tax</t>
  </si>
  <si>
    <t>Total comprehensive income for the period</t>
  </si>
  <si>
    <t>31 December 2023</t>
  </si>
  <si>
    <t>Prepayments for non-current assets</t>
  </si>
  <si>
    <t xml:space="preserve">Trade and other receivables </t>
  </si>
  <si>
    <t xml:space="preserve">Provision for aircraft maintenance </t>
  </si>
  <si>
    <t>Book value per ordinary share (in USD)*</t>
  </si>
  <si>
    <t>Functional currency translation reserve</t>
  </si>
  <si>
    <t>Reserve on hedging instruments</t>
  </si>
  <si>
    <t xml:space="preserve">At 1 January 2023 </t>
  </si>
  <si>
    <t>Profit for the period (unaudited)</t>
  </si>
  <si>
    <t>Other comprehensive income: Realised loss on cash flow hedging instruments, net of tax (unaudited)</t>
  </si>
  <si>
    <t>Total comprehensive income for the period (unaudited)</t>
  </si>
  <si>
    <t>Dividends declared (unaudited)</t>
  </si>
  <si>
    <t xml:space="preserve">At 1 January 2024 </t>
  </si>
  <si>
    <t>Other comprehensive income: Realised loss on cash flow hedging instruments and effective portion of changes in fair value of fuel call options, net of tax (unaudited)</t>
  </si>
  <si>
    <t>Issue of shares (unaudited)</t>
  </si>
  <si>
    <t>Issue costs (unaudited)</t>
  </si>
  <si>
    <t>Treasury shares (unaudited)</t>
  </si>
  <si>
    <t>Equity settled share-based payments (unaudited)</t>
  </si>
  <si>
    <t>Other reserves (unaudited)</t>
  </si>
  <si>
    <t>period ended</t>
  </si>
  <si>
    <t>OPERATING ACTIVITIES:</t>
  </si>
  <si>
    <t>Adjustments for:</t>
  </si>
  <si>
    <t>Depreciation and amortisation of property and equipment and intangible assets</t>
  </si>
  <si>
    <t>Gain on sale of property, equipment and inventory</t>
  </si>
  <si>
    <t>Change in impairment allowance for prepayments, trade receivables, guarantee deposits and cash and bank balances</t>
  </si>
  <si>
    <t>12, 14, 15,17</t>
  </si>
  <si>
    <t>Write-down of obsolete and slow-moving inventories</t>
  </si>
  <si>
    <t>Change in vacation accrual</t>
  </si>
  <si>
    <t>Accrual of provision for aircraft maintenance</t>
  </si>
  <si>
    <t>Change in customer loyalty program provision</t>
  </si>
  <si>
    <t>Finance income, excluding impairment</t>
  </si>
  <si>
    <t>Finance costs, excluding impairment</t>
  </si>
  <si>
    <t>Gain from early return of the aircraft</t>
  </si>
  <si>
    <t>Equity-settled share-based payment</t>
  </si>
  <si>
    <t>Operating cash flow before movements in working capital</t>
  </si>
  <si>
    <t>Change in trade and other accounts receivables</t>
  </si>
  <si>
    <t>Change in prepayments</t>
  </si>
  <si>
    <t>Change in inventories</t>
  </si>
  <si>
    <t>Change in trade and other payables and provision of aircraft maintenance</t>
  </si>
  <si>
    <t>Change in deferred revenue</t>
  </si>
  <si>
    <t>Change in other financial assets</t>
  </si>
  <si>
    <t>Cash generated from operations</t>
  </si>
  <si>
    <t>Income tax paid</t>
  </si>
  <si>
    <t>Interest received</t>
  </si>
  <si>
    <t>Net cash generated from operating activities</t>
  </si>
  <si>
    <t>INVESTING ACTIVITIES:</t>
  </si>
  <si>
    <t>Purchase of property and equipment</t>
  </si>
  <si>
    <t>Proceeds from disposal of property and equipment</t>
  </si>
  <si>
    <t>Purchase of intangible assets</t>
  </si>
  <si>
    <t>Bank and Guarantee deposits placed</t>
  </si>
  <si>
    <t xml:space="preserve">Bank and Guarantee deposits withdrawn  </t>
  </si>
  <si>
    <t>Net cash used in investing activities</t>
  </si>
  <si>
    <t>FINANCING ACTIVITIES:</t>
  </si>
  <si>
    <t>Repayment of lease liabilities</t>
  </si>
  <si>
    <t>Interest paid</t>
  </si>
  <si>
    <t>Repayment of borrowings and additional financing from sale and leaseback</t>
  </si>
  <si>
    <t>Proceeds from borrowings</t>
  </si>
  <si>
    <t>Proceeds from share issuance</t>
  </si>
  <si>
    <t>Dividends paid</t>
  </si>
  <si>
    <t xml:space="preserve">NET INCREASE IN CASH AND BANK BALANCES </t>
  </si>
  <si>
    <t>Effect of exchange rate changes on cash and bank balances held in foreign currencies</t>
  </si>
  <si>
    <t>Effects of movements in ECL on cash and bank balances</t>
  </si>
  <si>
    <t>Foreign currency translation</t>
  </si>
  <si>
    <t>CASH AND BANK BALANCES, at the beginning of the period</t>
  </si>
  <si>
    <t>CASH AND BANK BALANCES, at the end of the period</t>
  </si>
  <si>
    <t>JOINT STOCK COMPANY AIR ASTANA</t>
  </si>
  <si>
    <r>
      <t>CONDENSED CONSOLIDATED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INTERIM STATEMENT OF PROFIT OR LOSS</t>
    </r>
  </si>
  <si>
    <t>(in thousands of USD)</t>
  </si>
  <si>
    <r>
      <t>CONDENSED CONSOLIDATED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INTERIM STATEMENT OF OTHER COMPREHENSIVE INCOME</t>
    </r>
  </si>
  <si>
    <t>CONDENSED CONSOLIDATED INTERIM STATEMENT OF FINANCIAL POSITION</t>
  </si>
  <si>
    <t>CONDENSED CONSOLIDATED INTERIM STATEMENT OF CHANGES IN EQUITY</t>
  </si>
  <si>
    <t>CONDENSED CONSOLIDATED INTERIM STATEMENT OF CASH FLOWS</t>
  </si>
  <si>
    <t>Total revenue and other income</t>
  </si>
  <si>
    <t>30 September 2024</t>
  </si>
  <si>
    <t>30 September 2023</t>
  </si>
  <si>
    <t>Nine-month period ended</t>
  </si>
  <si>
    <t>30 September 2024  (unaudited)</t>
  </si>
  <si>
    <t>FOR THE NINE-MONTH PERIOD ENDED 30 SEPTEMBER 2024 (UNAUDITED)</t>
  </si>
  <si>
    <t>AS AT 30 SEPTEMBER 2024 (UNAUDITED)</t>
  </si>
  <si>
    <t>Nine-month</t>
  </si>
  <si>
    <t>Net proceeds from sale and leaseback</t>
  </si>
  <si>
    <t>Net cash used in financing activities</t>
  </si>
  <si>
    <t>At 30 September 2023 (unaudited)</t>
  </si>
  <si>
    <t>At 30 September 2024 (unaudited)</t>
  </si>
  <si>
    <t>Peter Foster</t>
  </si>
  <si>
    <t>Chief Executive</t>
  </si>
  <si>
    <t>Officer</t>
  </si>
  <si>
    <t>Ibrahim Canliel</t>
  </si>
  <si>
    <t>Chief Financial</t>
  </si>
  <si>
    <t>Chief Accountant</t>
  </si>
  <si>
    <t>Saule Khassenova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</si>
</sst>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00\ _₽_-;\-* #,##0.0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trike/>
      <sz val="10"/>
      <color rgb="FFFF0000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2" fillId="0" borderId="0" xfId="1" applyFont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5" fontId="6" fillId="0" borderId="3" xfId="1" applyNumberFormat="1" applyFont="1" applyBorder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165" fontId="2" fillId="0" borderId="0" xfId="1" applyNumberFormat="1" applyFont="1" applyAlignment="1">
      <alignment vertical="center"/>
    </xf>
    <xf numFmtId="165" fontId="5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 wrapText="1"/>
    </xf>
    <xf numFmtId="165" fontId="6" fillId="0" borderId="2" xfId="1" applyNumberFormat="1" applyFont="1" applyBorder="1" applyAlignment="1">
      <alignment vertical="center" wrapText="1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165" fontId="6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0" xfId="1" applyNumberFormat="1" applyFont="1" applyAlignment="1">
      <alignment horizontal="right" vertical="center" wrapText="1"/>
    </xf>
    <xf numFmtId="165" fontId="2" fillId="0" borderId="4" xfId="1" applyNumberFormat="1" applyFont="1" applyBorder="1" applyAlignment="1">
      <alignment vertical="center" wrapText="1"/>
    </xf>
    <xf numFmtId="165" fontId="4" fillId="0" borderId="0" xfId="0" applyNumberFormat="1" applyFont="1"/>
    <xf numFmtId="165" fontId="3" fillId="0" borderId="0" xfId="1" applyNumberFormat="1" applyFont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165" fontId="2" fillId="0" borderId="4" xfId="1" applyNumberFormat="1" applyFont="1" applyBorder="1" applyAlignment="1">
      <alignment horizontal="right" vertical="center" wrapText="1"/>
    </xf>
    <xf numFmtId="165" fontId="3" fillId="0" borderId="5" xfId="1" applyNumberFormat="1" applyFont="1" applyBorder="1" applyAlignment="1">
      <alignment horizontal="right" vertical="center" wrapText="1"/>
    </xf>
    <xf numFmtId="165" fontId="2" fillId="0" borderId="6" xfId="1" applyNumberFormat="1" applyFont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165" fontId="4" fillId="0" borderId="0" xfId="1" applyNumberFormat="1" applyFont="1"/>
    <xf numFmtId="165" fontId="0" fillId="0" borderId="0" xfId="0" applyNumberFormat="1"/>
    <xf numFmtId="165" fontId="3" fillId="0" borderId="4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165" fontId="6" fillId="0" borderId="0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0" xfId="1" applyNumberFormat="1" applyFont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/>
    <xf numFmtId="0" fontId="0" fillId="0" borderId="7" xfId="0" applyBorder="1"/>
    <xf numFmtId="0" fontId="1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5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28" workbookViewId="0">
      <selection activeCell="G49" sqref="G49"/>
    </sheetView>
  </sheetViews>
  <sheetFormatPr defaultColWidth="8.6640625" defaultRowHeight="13.8" x14ac:dyDescent="0.3"/>
  <cols>
    <col min="1" max="1" width="32.88671875" style="4" customWidth="1"/>
    <col min="2" max="2" width="5.33203125" style="4" bestFit="1" customWidth="1"/>
    <col min="3" max="3" width="15.6640625" style="4" customWidth="1"/>
    <col min="4" max="4" width="2.44140625" style="4" customWidth="1"/>
    <col min="5" max="5" width="19.88671875" style="4" customWidth="1"/>
    <col min="6" max="6" width="2.44140625" style="4" customWidth="1"/>
    <col min="7" max="7" width="16.88671875" style="4" customWidth="1"/>
    <col min="8" max="8" width="2.44140625" style="4" customWidth="1"/>
    <col min="9" max="9" width="13.5546875" style="4" customWidth="1"/>
    <col min="10" max="10" width="8.6640625" style="4"/>
    <col min="11" max="12" width="9.109375" style="4" bestFit="1" customWidth="1"/>
    <col min="13" max="16384" width="8.6640625" style="4"/>
  </cols>
  <sheetData>
    <row r="1" spans="1:13" ht="31.2" x14ac:dyDescent="0.3">
      <c r="A1" s="59" t="s">
        <v>140</v>
      </c>
    </row>
    <row r="2" spans="1:13" ht="15.6" x14ac:dyDescent="0.3">
      <c r="A2" s="3" t="s">
        <v>141</v>
      </c>
    </row>
    <row r="3" spans="1:13" x14ac:dyDescent="0.3">
      <c r="A3" s="3" t="s">
        <v>152</v>
      </c>
    </row>
    <row r="4" spans="1:13" x14ac:dyDescent="0.3">
      <c r="A4" s="60" t="s">
        <v>142</v>
      </c>
    </row>
    <row r="5" spans="1:13" x14ac:dyDescent="0.3">
      <c r="A5" s="60"/>
    </row>
    <row r="7" spans="1:13" ht="52.8" x14ac:dyDescent="0.3">
      <c r="A7" s="67"/>
      <c r="B7" s="68" t="s">
        <v>0</v>
      </c>
      <c r="C7" s="57" t="s">
        <v>34</v>
      </c>
      <c r="D7" s="57"/>
      <c r="E7" s="57" t="s">
        <v>34</v>
      </c>
      <c r="F7" s="57"/>
      <c r="G7" s="57" t="s">
        <v>150</v>
      </c>
      <c r="H7" s="57"/>
      <c r="I7" s="57" t="s">
        <v>150</v>
      </c>
    </row>
    <row r="8" spans="1:13" ht="39.6" x14ac:dyDescent="0.3">
      <c r="A8" s="67"/>
      <c r="B8" s="68"/>
      <c r="C8" s="57" t="s">
        <v>148</v>
      </c>
      <c r="D8" s="57"/>
      <c r="E8" s="57" t="s">
        <v>149</v>
      </c>
      <c r="F8" s="57"/>
      <c r="G8" s="57" t="s">
        <v>148</v>
      </c>
      <c r="H8" s="57"/>
      <c r="I8" s="57" t="s">
        <v>149</v>
      </c>
    </row>
    <row r="9" spans="1:13" ht="14.4" thickBot="1" x14ac:dyDescent="0.35">
      <c r="A9" s="67"/>
      <c r="B9" s="68"/>
      <c r="C9" s="8" t="s">
        <v>35</v>
      </c>
      <c r="D9" s="57"/>
      <c r="E9" s="8" t="s">
        <v>35</v>
      </c>
      <c r="F9" s="57"/>
      <c r="G9" s="8" t="s">
        <v>35</v>
      </c>
      <c r="H9" s="57"/>
      <c r="I9" s="8" t="s">
        <v>35</v>
      </c>
    </row>
    <row r="10" spans="1:13" x14ac:dyDescent="0.3">
      <c r="A10" s="1" t="s">
        <v>36</v>
      </c>
      <c r="B10" s="9"/>
      <c r="C10" s="10"/>
      <c r="D10" s="58"/>
      <c r="E10" s="58"/>
      <c r="F10" s="58"/>
      <c r="G10" s="58"/>
      <c r="H10" s="58"/>
      <c r="I10" s="58"/>
    </row>
    <row r="11" spans="1:13" x14ac:dyDescent="0.3">
      <c r="A11" s="5" t="s">
        <v>37</v>
      </c>
      <c r="B11" s="9">
        <v>6</v>
      </c>
      <c r="C11" s="23">
        <v>398704</v>
      </c>
      <c r="D11" s="24"/>
      <c r="E11" s="23">
        <v>365540</v>
      </c>
      <c r="F11" s="24"/>
      <c r="G11" s="24">
        <v>960340</v>
      </c>
      <c r="H11" s="24"/>
      <c r="I11" s="24">
        <v>877929</v>
      </c>
    </row>
    <row r="12" spans="1:13" x14ac:dyDescent="0.3">
      <c r="A12" s="6" t="s">
        <v>38</v>
      </c>
      <c r="B12" s="9">
        <v>6</v>
      </c>
      <c r="C12" s="23">
        <v>7423</v>
      </c>
      <c r="D12" s="24"/>
      <c r="E12" s="23">
        <v>5340</v>
      </c>
      <c r="F12" s="24"/>
      <c r="G12" s="24">
        <v>18792</v>
      </c>
      <c r="H12" s="24"/>
      <c r="I12" s="24">
        <v>15681</v>
      </c>
    </row>
    <row r="13" spans="1:13" x14ac:dyDescent="0.3">
      <c r="A13" s="5" t="s">
        <v>39</v>
      </c>
      <c r="B13" s="12">
        <v>6</v>
      </c>
      <c r="C13" s="23">
        <v>3200</v>
      </c>
      <c r="D13" s="24"/>
      <c r="E13" s="23">
        <v>1678</v>
      </c>
      <c r="F13" s="24"/>
      <c r="G13" s="24">
        <v>12165</v>
      </c>
      <c r="H13" s="24"/>
      <c r="I13" s="24">
        <v>6996</v>
      </c>
    </row>
    <row r="14" spans="1:13" ht="14.4" thickBot="1" x14ac:dyDescent="0.35">
      <c r="A14" s="5" t="s">
        <v>40</v>
      </c>
      <c r="B14" s="12">
        <v>6</v>
      </c>
      <c r="C14" s="23">
        <v>0</v>
      </c>
      <c r="D14" s="24"/>
      <c r="E14" s="23">
        <v>0</v>
      </c>
      <c r="F14" s="24"/>
      <c r="G14" s="24">
        <v>5196</v>
      </c>
      <c r="H14" s="24"/>
      <c r="I14" s="24">
        <v>0</v>
      </c>
    </row>
    <row r="15" spans="1:13" ht="14.4" thickBot="1" x14ac:dyDescent="0.35">
      <c r="A15" s="3" t="s">
        <v>147</v>
      </c>
      <c r="B15" s="12"/>
      <c r="C15" s="25">
        <v>409327</v>
      </c>
      <c r="D15" s="26"/>
      <c r="E15" s="25">
        <v>372558</v>
      </c>
      <c r="F15" s="26"/>
      <c r="G15" s="27">
        <v>996493</v>
      </c>
      <c r="H15" s="26"/>
      <c r="I15" s="27">
        <v>900606</v>
      </c>
      <c r="J15" s="42">
        <f>SUM(C11:C14)-C15</f>
        <v>0</v>
      </c>
      <c r="K15" s="42">
        <f>SUM(E11:E14)-E15</f>
        <v>0</v>
      </c>
      <c r="L15" s="42">
        <f>SUM(G11:G14)-G15</f>
        <v>0</v>
      </c>
      <c r="M15" s="42">
        <f>SUM(I11:I14)-I15</f>
        <v>0</v>
      </c>
    </row>
    <row r="16" spans="1:13" x14ac:dyDescent="0.3">
      <c r="A16" s="1" t="s">
        <v>42</v>
      </c>
      <c r="B16" s="12"/>
      <c r="C16" s="24"/>
      <c r="D16" s="24"/>
      <c r="E16" s="24"/>
      <c r="F16" s="24"/>
      <c r="G16" s="24"/>
      <c r="H16" s="24"/>
      <c r="I16" s="24"/>
    </row>
    <row r="17" spans="1:13" x14ac:dyDescent="0.3">
      <c r="A17" s="6" t="s">
        <v>43</v>
      </c>
      <c r="B17" s="12"/>
      <c r="C17" s="23">
        <v>-92519</v>
      </c>
      <c r="D17" s="24"/>
      <c r="E17" s="23">
        <v>-85824</v>
      </c>
      <c r="F17" s="24"/>
      <c r="G17" s="28">
        <v>-234415</v>
      </c>
      <c r="H17" s="24"/>
      <c r="I17" s="24">
        <v>-208791</v>
      </c>
    </row>
    <row r="18" spans="1:13" x14ac:dyDescent="0.3">
      <c r="A18" s="6" t="s">
        <v>44</v>
      </c>
      <c r="B18" s="12">
        <v>7</v>
      </c>
      <c r="C18" s="23">
        <v>-60396</v>
      </c>
      <c r="D18" s="24"/>
      <c r="E18" s="23">
        <v>-54277</v>
      </c>
      <c r="F18" s="24"/>
      <c r="G18" s="28">
        <v>-164807</v>
      </c>
      <c r="H18" s="24"/>
      <c r="I18" s="24">
        <v>-143643</v>
      </c>
    </row>
    <row r="19" spans="1:13" x14ac:dyDescent="0.3">
      <c r="A19" s="6" t="s">
        <v>45</v>
      </c>
      <c r="B19" s="12">
        <v>11</v>
      </c>
      <c r="C19" s="23">
        <v>-51017</v>
      </c>
      <c r="D19" s="24"/>
      <c r="E19" s="23">
        <v>-41438</v>
      </c>
      <c r="F19" s="24"/>
      <c r="G19" s="28">
        <v>-142606</v>
      </c>
      <c r="H19" s="24"/>
      <c r="I19" s="24">
        <v>-118429</v>
      </c>
    </row>
    <row r="20" spans="1:13" x14ac:dyDescent="0.3">
      <c r="A20" s="5" t="s">
        <v>47</v>
      </c>
      <c r="B20" s="12">
        <v>7</v>
      </c>
      <c r="C20" s="23">
        <v>-36427</v>
      </c>
      <c r="D20" s="24"/>
      <c r="E20" s="23">
        <v>-31771</v>
      </c>
      <c r="F20" s="24"/>
      <c r="G20" s="28">
        <v>-90500</v>
      </c>
      <c r="H20" s="24"/>
      <c r="I20" s="24">
        <v>-75895</v>
      </c>
    </row>
    <row r="21" spans="1:13" x14ac:dyDescent="0.3">
      <c r="A21" s="5" t="s">
        <v>46</v>
      </c>
      <c r="B21" s="12">
        <v>7</v>
      </c>
      <c r="C21" s="23">
        <v>-34941</v>
      </c>
      <c r="D21" s="24"/>
      <c r="E21" s="23">
        <v>-30485</v>
      </c>
      <c r="F21" s="24"/>
      <c r="G21" s="28">
        <v>-89969</v>
      </c>
      <c r="H21" s="24"/>
      <c r="I21" s="24">
        <v>-77427</v>
      </c>
    </row>
    <row r="22" spans="1:13" x14ac:dyDescent="0.3">
      <c r="A22" s="5" t="s">
        <v>48</v>
      </c>
      <c r="B22" s="12">
        <v>7</v>
      </c>
      <c r="C22" s="23">
        <v>-30051</v>
      </c>
      <c r="D22" s="24"/>
      <c r="E22" s="23">
        <v>-34215</v>
      </c>
      <c r="F22" s="24"/>
      <c r="G22" s="28">
        <v>-83110</v>
      </c>
      <c r="H22" s="24"/>
      <c r="I22" s="24">
        <v>-83154</v>
      </c>
    </row>
    <row r="23" spans="1:13" x14ac:dyDescent="0.3">
      <c r="A23" s="5" t="s">
        <v>49</v>
      </c>
      <c r="B23" s="12">
        <v>7</v>
      </c>
      <c r="C23" s="23">
        <v>-12289</v>
      </c>
      <c r="D23" s="24"/>
      <c r="E23" s="23">
        <v>-10595</v>
      </c>
      <c r="F23" s="24"/>
      <c r="G23" s="28">
        <v>-32696</v>
      </c>
      <c r="H23" s="24"/>
      <c r="I23" s="24">
        <v>-30332</v>
      </c>
    </row>
    <row r="24" spans="1:13" x14ac:dyDescent="0.3">
      <c r="A24" s="5" t="s">
        <v>51</v>
      </c>
      <c r="B24" s="12"/>
      <c r="C24" s="23">
        <v>-3321</v>
      </c>
      <c r="D24" s="24"/>
      <c r="E24" s="23">
        <v>-2909</v>
      </c>
      <c r="F24" s="24"/>
      <c r="G24" s="28">
        <v>-9487</v>
      </c>
      <c r="H24" s="24"/>
      <c r="I24" s="24">
        <v>-8070</v>
      </c>
    </row>
    <row r="25" spans="1:13" x14ac:dyDescent="0.3">
      <c r="A25" s="5" t="s">
        <v>50</v>
      </c>
      <c r="B25" s="12"/>
      <c r="C25" s="23">
        <v>-645</v>
      </c>
      <c r="D25" s="24"/>
      <c r="E25" s="23">
        <v>-1363</v>
      </c>
      <c r="F25" s="24"/>
      <c r="G25" s="28">
        <v>-7048</v>
      </c>
      <c r="H25" s="24"/>
      <c r="I25" s="24">
        <v>-3601</v>
      </c>
    </row>
    <row r="26" spans="1:13" x14ac:dyDescent="0.3">
      <c r="A26" s="5" t="s">
        <v>53</v>
      </c>
      <c r="B26" s="12"/>
      <c r="C26" s="23">
        <v>-1334</v>
      </c>
      <c r="D26" s="24"/>
      <c r="E26" s="23">
        <v>-1757</v>
      </c>
      <c r="F26" s="24"/>
      <c r="G26" s="28">
        <v>-4665</v>
      </c>
      <c r="H26" s="24"/>
      <c r="I26" s="24">
        <v>-4883</v>
      </c>
    </row>
    <row r="27" spans="1:13" x14ac:dyDescent="0.3">
      <c r="A27" s="5" t="s">
        <v>52</v>
      </c>
      <c r="B27" s="12"/>
      <c r="C27" s="23">
        <v>-634</v>
      </c>
      <c r="D27" s="24"/>
      <c r="E27" s="23">
        <v>-192</v>
      </c>
      <c r="F27" s="24"/>
      <c r="G27" s="28">
        <v>-4598</v>
      </c>
      <c r="H27" s="24"/>
      <c r="I27" s="24">
        <v>-2263</v>
      </c>
    </row>
    <row r="28" spans="1:13" x14ac:dyDescent="0.3">
      <c r="A28" s="5" t="s">
        <v>55</v>
      </c>
      <c r="B28" s="12"/>
      <c r="C28" s="23">
        <v>-1164</v>
      </c>
      <c r="D28" s="24"/>
      <c r="E28" s="23">
        <v>-915</v>
      </c>
      <c r="F28" s="24"/>
      <c r="G28" s="28">
        <v>-3380</v>
      </c>
      <c r="H28" s="24"/>
      <c r="I28" s="24">
        <v>-2650</v>
      </c>
    </row>
    <row r="29" spans="1:13" x14ac:dyDescent="0.3">
      <c r="A29" s="5" t="s">
        <v>54</v>
      </c>
      <c r="B29" s="12"/>
      <c r="C29" s="23">
        <v>-838</v>
      </c>
      <c r="D29" s="24"/>
      <c r="E29" s="23">
        <v>-776</v>
      </c>
      <c r="F29" s="24"/>
      <c r="G29" s="28">
        <v>-3174</v>
      </c>
      <c r="H29" s="24"/>
      <c r="I29" s="24">
        <v>-2885</v>
      </c>
    </row>
    <row r="30" spans="1:13" x14ac:dyDescent="0.3">
      <c r="A30" s="5" t="s">
        <v>56</v>
      </c>
      <c r="B30" s="12"/>
      <c r="C30" s="24">
        <v>10</v>
      </c>
      <c r="D30" s="24"/>
      <c r="E30" s="23">
        <v>-50</v>
      </c>
      <c r="F30" s="24"/>
      <c r="G30" s="28">
        <v>4</v>
      </c>
      <c r="H30" s="24"/>
      <c r="I30" s="24">
        <v>-59</v>
      </c>
    </row>
    <row r="31" spans="1:13" ht="14.4" thickBot="1" x14ac:dyDescent="0.35">
      <c r="A31" s="5" t="s">
        <v>57</v>
      </c>
      <c r="B31" s="12"/>
      <c r="C31" s="29">
        <v>-9042</v>
      </c>
      <c r="D31" s="24"/>
      <c r="E31" s="29">
        <v>-2946</v>
      </c>
      <c r="F31" s="24"/>
      <c r="G31" s="30">
        <v>-18169</v>
      </c>
      <c r="H31" s="24"/>
      <c r="I31" s="31">
        <v>-9649</v>
      </c>
    </row>
    <row r="32" spans="1:13" ht="14.4" thickBot="1" x14ac:dyDescent="0.35">
      <c r="A32" s="1" t="s">
        <v>58</v>
      </c>
      <c r="B32" s="2"/>
      <c r="C32" s="32">
        <v>-334608</v>
      </c>
      <c r="D32" s="26"/>
      <c r="E32" s="32">
        <v>-299513</v>
      </c>
      <c r="F32" s="26"/>
      <c r="G32" s="33">
        <v>-888620</v>
      </c>
      <c r="H32" s="26"/>
      <c r="I32" s="34">
        <v>-771731</v>
      </c>
      <c r="J32" s="42">
        <f>SUM(C17:C31)-C32</f>
        <v>0</v>
      </c>
      <c r="K32" s="42">
        <f>SUM(E17:E31)-E32</f>
        <v>0</v>
      </c>
      <c r="L32" s="42">
        <f>SUM(G17:G31)-G32</f>
        <v>0</v>
      </c>
      <c r="M32" s="42">
        <f>SUM(I17:I31)-I32</f>
        <v>0</v>
      </c>
    </row>
    <row r="33" spans="1:13" x14ac:dyDescent="0.3">
      <c r="A33" s="1" t="s">
        <v>59</v>
      </c>
      <c r="B33" s="12"/>
      <c r="C33" s="35">
        <v>74719</v>
      </c>
      <c r="D33" s="26"/>
      <c r="E33" s="35">
        <v>73045</v>
      </c>
      <c r="F33" s="26"/>
      <c r="G33" s="36">
        <v>107873</v>
      </c>
      <c r="H33" s="26"/>
      <c r="I33" s="26">
        <v>128875</v>
      </c>
      <c r="J33" s="42">
        <f>C15+C32-C33</f>
        <v>0</v>
      </c>
      <c r="K33" s="42">
        <f>E15+E32-E33</f>
        <v>0</v>
      </c>
      <c r="L33" s="42">
        <f>G15+G32-G33</f>
        <v>0</v>
      </c>
      <c r="M33" s="42">
        <f>I15+I32-I33</f>
        <v>0</v>
      </c>
    </row>
    <row r="34" spans="1:13" x14ac:dyDescent="0.3">
      <c r="A34" s="5" t="s">
        <v>60</v>
      </c>
      <c r="B34" s="12">
        <v>8</v>
      </c>
      <c r="C34" s="23">
        <v>6149</v>
      </c>
      <c r="D34" s="24"/>
      <c r="E34" s="23">
        <v>4304</v>
      </c>
      <c r="F34" s="24"/>
      <c r="G34" s="28">
        <v>16350</v>
      </c>
      <c r="H34" s="24"/>
      <c r="I34" s="24">
        <v>10774</v>
      </c>
    </row>
    <row r="35" spans="1:13" x14ac:dyDescent="0.3">
      <c r="A35" s="5" t="s">
        <v>61</v>
      </c>
      <c r="B35" s="12">
        <v>8</v>
      </c>
      <c r="C35" s="23">
        <v>-16407</v>
      </c>
      <c r="D35" s="24"/>
      <c r="E35" s="23">
        <v>-12532</v>
      </c>
      <c r="F35" s="24"/>
      <c r="G35" s="28">
        <v>-44598</v>
      </c>
      <c r="H35" s="24"/>
      <c r="I35" s="24">
        <v>-36702</v>
      </c>
    </row>
    <row r="36" spans="1:13" ht="14.4" thickBot="1" x14ac:dyDescent="0.35">
      <c r="A36" s="5" t="s">
        <v>62</v>
      </c>
      <c r="B36" s="12"/>
      <c r="C36" s="29">
        <v>-3223</v>
      </c>
      <c r="D36" s="24"/>
      <c r="E36" s="29">
        <v>-5601</v>
      </c>
      <c r="F36" s="24"/>
      <c r="G36" s="30">
        <v>-11685</v>
      </c>
      <c r="H36" s="24"/>
      <c r="I36" s="31">
        <v>-12909</v>
      </c>
    </row>
    <row r="37" spans="1:13" x14ac:dyDescent="0.3">
      <c r="A37" s="1" t="s">
        <v>63</v>
      </c>
      <c r="B37" s="12"/>
      <c r="C37" s="35">
        <v>61238</v>
      </c>
      <c r="D37" s="26"/>
      <c r="E37" s="35">
        <v>59216</v>
      </c>
      <c r="F37" s="26"/>
      <c r="G37" s="36">
        <v>67940</v>
      </c>
      <c r="H37" s="26"/>
      <c r="I37" s="26">
        <v>90038</v>
      </c>
      <c r="J37" s="42">
        <f>SUM(C33:C36)-C37</f>
        <v>0</v>
      </c>
      <c r="K37" s="42">
        <f>SUM(E33:E36)-E37</f>
        <v>0</v>
      </c>
      <c r="L37" s="42">
        <f>SUM(G33:G36)-G37</f>
        <v>0</v>
      </c>
      <c r="M37" s="42">
        <f>SUM(I33:I36)-I37</f>
        <v>0</v>
      </c>
    </row>
    <row r="38" spans="1:13" ht="14.4" thickBot="1" x14ac:dyDescent="0.35">
      <c r="A38" s="5" t="s">
        <v>64</v>
      </c>
      <c r="B38" s="12">
        <v>9</v>
      </c>
      <c r="C38" s="29">
        <v>-13966</v>
      </c>
      <c r="D38" s="24"/>
      <c r="E38" s="29">
        <v>-10324</v>
      </c>
      <c r="F38" s="24"/>
      <c r="G38" s="30">
        <v>-16070</v>
      </c>
      <c r="H38" s="24"/>
      <c r="I38" s="31">
        <v>-17646</v>
      </c>
    </row>
    <row r="39" spans="1:13" ht="14.4" thickBot="1" x14ac:dyDescent="0.35">
      <c r="A39" s="1" t="s">
        <v>65</v>
      </c>
      <c r="B39" s="12"/>
      <c r="C39" s="37">
        <v>47272</v>
      </c>
      <c r="D39" s="26"/>
      <c r="E39" s="37">
        <v>48892</v>
      </c>
      <c r="F39" s="26"/>
      <c r="G39" s="38">
        <v>51870</v>
      </c>
      <c r="H39" s="26"/>
      <c r="I39" s="39">
        <v>72392</v>
      </c>
      <c r="J39" s="42">
        <f>SUM(C37:C38)-C39</f>
        <v>0</v>
      </c>
      <c r="K39" s="42">
        <f>SUM(E37:E38)-E39</f>
        <v>0</v>
      </c>
      <c r="L39" s="42">
        <f>SUM(G37:G38)-G39</f>
        <v>0</v>
      </c>
      <c r="M39" s="42">
        <f>SUM(I37:I38)-I39</f>
        <v>0</v>
      </c>
    </row>
    <row r="40" spans="1:13" ht="15" thickTop="1" thickBot="1" x14ac:dyDescent="0.35">
      <c r="A40" s="3" t="s">
        <v>66</v>
      </c>
      <c r="B40" s="9">
        <v>19</v>
      </c>
      <c r="C40" s="64">
        <v>0.13300000000000001</v>
      </c>
      <c r="D40" s="65"/>
      <c r="E40" s="64">
        <v>0.16</v>
      </c>
      <c r="F40" s="65"/>
      <c r="G40" s="66">
        <v>0.14899999999999999</v>
      </c>
      <c r="H40" s="65"/>
      <c r="I40" s="66">
        <v>0.23699999999999999</v>
      </c>
    </row>
    <row r="41" spans="1:13" ht="15" thickTop="1" thickBot="1" x14ac:dyDescent="0.35">
      <c r="A41" s="3" t="s">
        <v>67</v>
      </c>
      <c r="B41" s="9">
        <v>19</v>
      </c>
      <c r="C41" s="64">
        <v>0.13300000000000001</v>
      </c>
      <c r="D41" s="65"/>
      <c r="E41" s="64">
        <v>0.16</v>
      </c>
      <c r="F41" s="65"/>
      <c r="G41" s="66">
        <v>0.14899999999999999</v>
      </c>
      <c r="H41" s="65"/>
      <c r="I41" s="66">
        <v>0.23699999999999999</v>
      </c>
    </row>
    <row r="42" spans="1:13" ht="14.4" thickTop="1" x14ac:dyDescent="0.3"/>
    <row r="44" spans="1:13" ht="14.4" x14ac:dyDescent="0.3">
      <c r="C44" s="73"/>
      <c r="D44" s="71"/>
      <c r="E44" s="73"/>
      <c r="F44" s="71"/>
      <c r="G44" s="73"/>
    </row>
    <row r="46" spans="1:13" ht="14.4" x14ac:dyDescent="0.3">
      <c r="C46" s="72" t="s">
        <v>159</v>
      </c>
      <c r="D46"/>
      <c r="E46" s="72" t="s">
        <v>162</v>
      </c>
      <c r="F46"/>
      <c r="G46" s="72" t="s">
        <v>165</v>
      </c>
    </row>
    <row r="47" spans="1:13" ht="14.4" x14ac:dyDescent="0.3">
      <c r="C47" s="72"/>
      <c r="D47"/>
      <c r="E47"/>
      <c r="F47"/>
      <c r="G47" s="72"/>
    </row>
    <row r="48" spans="1:13" ht="14.4" x14ac:dyDescent="0.3">
      <c r="C48" s="72" t="s">
        <v>160</v>
      </c>
      <c r="D48"/>
      <c r="E48" s="72" t="s">
        <v>163</v>
      </c>
      <c r="F48"/>
      <c r="G48" s="72" t="s">
        <v>164</v>
      </c>
    </row>
    <row r="49" spans="1:13" ht="14.4" x14ac:dyDescent="0.3">
      <c r="C49" s="72" t="s">
        <v>161</v>
      </c>
      <c r="D49" s="71"/>
      <c r="E49" s="74" t="s">
        <v>161</v>
      </c>
      <c r="F49"/>
      <c r="G49" s="72"/>
    </row>
    <row r="50" spans="1:13" ht="14.4" x14ac:dyDescent="0.3">
      <c r="C50" s="72"/>
      <c r="D50"/>
      <c r="E50" s="72"/>
      <c r="F50"/>
      <c r="G50"/>
    </row>
    <row r="51" spans="1:13" ht="31.2" x14ac:dyDescent="0.3">
      <c r="A51" s="59" t="s">
        <v>140</v>
      </c>
    </row>
    <row r="52" spans="1:13" ht="15.6" x14ac:dyDescent="0.3">
      <c r="A52" s="3" t="s">
        <v>143</v>
      </c>
    </row>
    <row r="53" spans="1:13" x14ac:dyDescent="0.3">
      <c r="A53" s="3" t="s">
        <v>152</v>
      </c>
    </row>
    <row r="54" spans="1:13" x14ac:dyDescent="0.3">
      <c r="A54" s="60" t="s">
        <v>142</v>
      </c>
    </row>
    <row r="55" spans="1:13" ht="52.8" x14ac:dyDescent="0.3">
      <c r="A55" s="69"/>
      <c r="B55" s="68" t="s">
        <v>0</v>
      </c>
      <c r="C55" s="57" t="s">
        <v>34</v>
      </c>
      <c r="D55" s="57"/>
      <c r="E55" s="57" t="s">
        <v>34</v>
      </c>
      <c r="F55" s="57"/>
      <c r="G55" s="57" t="s">
        <v>150</v>
      </c>
      <c r="H55" s="57"/>
      <c r="I55" s="57" t="s">
        <v>150</v>
      </c>
    </row>
    <row r="56" spans="1:13" ht="39.6" x14ac:dyDescent="0.3">
      <c r="A56" s="69"/>
      <c r="B56" s="68"/>
      <c r="C56" s="57" t="s">
        <v>148</v>
      </c>
      <c r="D56" s="57"/>
      <c r="E56" s="57" t="s">
        <v>149</v>
      </c>
      <c r="F56" s="57"/>
      <c r="G56" s="57" t="s">
        <v>148</v>
      </c>
      <c r="H56" s="57"/>
      <c r="I56" s="57" t="s">
        <v>149</v>
      </c>
    </row>
    <row r="57" spans="1:13" ht="14.4" thickBot="1" x14ac:dyDescent="0.35">
      <c r="A57" s="69"/>
      <c r="B57" s="68"/>
      <c r="C57" s="8" t="s">
        <v>35</v>
      </c>
      <c r="D57" s="57"/>
      <c r="E57" s="8" t="s">
        <v>35</v>
      </c>
      <c r="F57" s="57"/>
      <c r="G57" s="8" t="s">
        <v>35</v>
      </c>
      <c r="H57" s="57"/>
      <c r="I57" s="8" t="s">
        <v>35</v>
      </c>
    </row>
    <row r="58" spans="1:13" ht="14.4" thickBot="1" x14ac:dyDescent="0.35">
      <c r="A58" s="3" t="s">
        <v>65</v>
      </c>
      <c r="B58" s="12"/>
      <c r="C58" s="35">
        <v>47272</v>
      </c>
      <c r="D58" s="26"/>
      <c r="E58" s="35">
        <v>48892</v>
      </c>
      <c r="F58" s="26"/>
      <c r="G58" s="34">
        <v>51870</v>
      </c>
      <c r="H58" s="26"/>
      <c r="I58" s="34">
        <v>72392</v>
      </c>
      <c r="J58" s="42">
        <f>C58-C39</f>
        <v>0</v>
      </c>
      <c r="K58" s="42">
        <f>E58-E39</f>
        <v>0</v>
      </c>
      <c r="L58" s="42">
        <f>G58-G39</f>
        <v>0</v>
      </c>
      <c r="M58" s="42">
        <f>I58-I39</f>
        <v>0</v>
      </c>
    </row>
    <row r="59" spans="1:13" ht="39.6" x14ac:dyDescent="0.3">
      <c r="A59" s="13" t="s">
        <v>68</v>
      </c>
      <c r="B59" s="12"/>
      <c r="C59" s="41"/>
      <c r="D59" s="24"/>
      <c r="E59" s="41"/>
      <c r="F59" s="24"/>
      <c r="G59" s="24"/>
      <c r="H59" s="24"/>
      <c r="I59" s="24"/>
    </row>
    <row r="60" spans="1:13" ht="26.4" x14ac:dyDescent="0.3">
      <c r="A60" s="6" t="s">
        <v>69</v>
      </c>
      <c r="B60" s="12">
        <v>18</v>
      </c>
      <c r="C60" s="23">
        <v>-652</v>
      </c>
      <c r="D60" s="24"/>
      <c r="E60" s="23">
        <v>1210</v>
      </c>
      <c r="F60" s="24"/>
      <c r="G60" s="24">
        <v>247</v>
      </c>
      <c r="H60" s="24"/>
      <c r="I60" s="24">
        <v>-273</v>
      </c>
    </row>
    <row r="61" spans="1:13" ht="39.6" x14ac:dyDescent="0.3">
      <c r="A61" s="6" t="s">
        <v>70</v>
      </c>
      <c r="B61" s="12"/>
      <c r="C61" s="23">
        <v>131</v>
      </c>
      <c r="D61" s="24"/>
      <c r="E61" s="23">
        <v>-242</v>
      </c>
      <c r="F61" s="24"/>
      <c r="G61" s="24">
        <v>-49</v>
      </c>
      <c r="H61" s="24"/>
      <c r="I61" s="24">
        <v>55</v>
      </c>
    </row>
    <row r="62" spans="1:13" ht="26.4" x14ac:dyDescent="0.3">
      <c r="A62" s="6" t="s">
        <v>71</v>
      </c>
      <c r="B62" s="12">
        <v>25</v>
      </c>
      <c r="C62" s="23">
        <v>3199</v>
      </c>
      <c r="D62" s="24"/>
      <c r="E62" s="23">
        <v>3111</v>
      </c>
      <c r="F62" s="24"/>
      <c r="G62" s="24">
        <v>9530</v>
      </c>
      <c r="H62" s="24"/>
      <c r="I62" s="24">
        <v>9274</v>
      </c>
    </row>
    <row r="63" spans="1:13" ht="27" thickBot="1" x14ac:dyDescent="0.35">
      <c r="A63" s="6" t="s">
        <v>72</v>
      </c>
      <c r="B63" s="12">
        <v>25</v>
      </c>
      <c r="C63" s="29">
        <v>-640</v>
      </c>
      <c r="D63" s="24"/>
      <c r="E63" s="29">
        <v>-622</v>
      </c>
      <c r="F63" s="24"/>
      <c r="G63" s="31">
        <v>-1906</v>
      </c>
      <c r="H63" s="24"/>
      <c r="I63" s="31">
        <v>-1855</v>
      </c>
      <c r="J63" s="42"/>
    </row>
    <row r="64" spans="1:13" ht="27" thickBot="1" x14ac:dyDescent="0.35">
      <c r="A64" s="13" t="s">
        <v>73</v>
      </c>
      <c r="B64" s="12"/>
      <c r="C64" s="32">
        <v>2038</v>
      </c>
      <c r="D64" s="26"/>
      <c r="E64" s="32">
        <v>3457</v>
      </c>
      <c r="F64" s="26"/>
      <c r="G64" s="34">
        <v>7822</v>
      </c>
      <c r="H64" s="26"/>
      <c r="I64" s="34">
        <v>7201</v>
      </c>
      <c r="J64" s="42">
        <f>SUM(C60:C63)-C64</f>
        <v>0</v>
      </c>
      <c r="K64" s="42">
        <f>SUM(E60:E63)-E64</f>
        <v>0</v>
      </c>
      <c r="L64" s="42">
        <f>SUM(G60:G63)-G64</f>
        <v>0</v>
      </c>
      <c r="M64" s="42">
        <f>SUM(I60:I63)-I64</f>
        <v>0</v>
      </c>
    </row>
    <row r="65" spans="1:13" ht="27" thickBot="1" x14ac:dyDescent="0.35">
      <c r="A65" s="13" t="s">
        <v>74</v>
      </c>
      <c r="B65" s="12"/>
      <c r="C65" s="37">
        <v>49310</v>
      </c>
      <c r="D65" s="26"/>
      <c r="E65" s="37">
        <v>52349</v>
      </c>
      <c r="F65" s="26"/>
      <c r="G65" s="39">
        <v>59692</v>
      </c>
      <c r="H65" s="26"/>
      <c r="I65" s="39">
        <v>79593</v>
      </c>
      <c r="J65" s="42">
        <f>C64+C58-C65</f>
        <v>0</v>
      </c>
      <c r="K65" s="42">
        <f>E64+E58-E65</f>
        <v>0</v>
      </c>
      <c r="L65" s="42">
        <f>G64+G58-G65</f>
        <v>0</v>
      </c>
      <c r="M65" s="42">
        <f>I64+I58-I65</f>
        <v>0</v>
      </c>
    </row>
    <row r="66" spans="1:13" ht="14.4" thickTop="1" x14ac:dyDescent="0.3"/>
  </sheetData>
  <mergeCells count="4">
    <mergeCell ref="A7:A9"/>
    <mergeCell ref="B7:B9"/>
    <mergeCell ref="A55:A57"/>
    <mergeCell ref="B55:B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0" workbookViewId="0">
      <selection activeCell="E58" sqref="E58"/>
    </sheetView>
  </sheetViews>
  <sheetFormatPr defaultRowHeight="14.4" x14ac:dyDescent="0.3"/>
  <cols>
    <col min="1" max="1" width="32.44140625" style="4" bestFit="1" customWidth="1"/>
    <col min="2" max="2" width="5.33203125" style="18" bestFit="1" customWidth="1"/>
    <col min="3" max="3" width="13.33203125" style="54" customWidth="1"/>
    <col min="4" max="4" width="3.109375" style="54" customWidth="1"/>
    <col min="5" max="5" width="15.109375" style="54" customWidth="1"/>
    <col min="6" max="7" width="10" bestFit="1" customWidth="1"/>
  </cols>
  <sheetData>
    <row r="1" spans="1:7" ht="15.6" x14ac:dyDescent="0.3">
      <c r="A1" s="61" t="s">
        <v>140</v>
      </c>
    </row>
    <row r="2" spans="1:7" x14ac:dyDescent="0.3">
      <c r="A2" s="3"/>
    </row>
    <row r="3" spans="1:7" x14ac:dyDescent="0.3">
      <c r="A3" s="3" t="s">
        <v>144</v>
      </c>
    </row>
    <row r="4" spans="1:7" x14ac:dyDescent="0.3">
      <c r="A4" s="3" t="s">
        <v>153</v>
      </c>
      <c r="B4" s="7"/>
      <c r="C4" s="43"/>
      <c r="D4" s="43"/>
      <c r="E4" s="43"/>
    </row>
    <row r="5" spans="1:7" x14ac:dyDescent="0.3">
      <c r="A5" s="62" t="s">
        <v>142</v>
      </c>
      <c r="B5" s="7"/>
      <c r="C5" s="43"/>
      <c r="D5" s="43"/>
      <c r="E5" s="43"/>
    </row>
    <row r="6" spans="1:7" x14ac:dyDescent="0.3">
      <c r="A6" s="62"/>
      <c r="B6" s="7"/>
      <c r="C6" s="43"/>
      <c r="D6" s="43"/>
      <c r="E6" s="43"/>
    </row>
    <row r="7" spans="1:7" ht="40.200000000000003" thickBot="1" x14ac:dyDescent="0.35">
      <c r="A7" s="14"/>
      <c r="B7" s="7" t="s">
        <v>0</v>
      </c>
      <c r="C7" s="44" t="s">
        <v>151</v>
      </c>
      <c r="D7" s="43"/>
      <c r="E7" s="44" t="s">
        <v>75</v>
      </c>
    </row>
    <row r="8" spans="1:7" x14ac:dyDescent="0.3">
      <c r="A8" s="3" t="s">
        <v>1</v>
      </c>
      <c r="B8" s="7"/>
      <c r="C8" s="41"/>
      <c r="D8" s="24"/>
      <c r="E8" s="41"/>
    </row>
    <row r="9" spans="1:7" x14ac:dyDescent="0.3">
      <c r="A9" s="3" t="s">
        <v>2</v>
      </c>
      <c r="B9" s="12"/>
      <c r="C9" s="24"/>
      <c r="D9" s="24"/>
      <c r="E9" s="24"/>
    </row>
    <row r="10" spans="1:7" x14ac:dyDescent="0.3">
      <c r="A10" s="14" t="s">
        <v>3</v>
      </c>
      <c r="B10" s="12">
        <v>10</v>
      </c>
      <c r="C10" s="45">
        <v>1037853</v>
      </c>
      <c r="D10" s="45"/>
      <c r="E10" s="45">
        <v>853320</v>
      </c>
    </row>
    <row r="11" spans="1:7" x14ac:dyDescent="0.3">
      <c r="A11" s="14" t="s">
        <v>4</v>
      </c>
      <c r="B11" s="12"/>
      <c r="C11" s="45">
        <v>4629</v>
      </c>
      <c r="D11" s="45"/>
      <c r="E11" s="45">
        <v>2836</v>
      </c>
    </row>
    <row r="12" spans="1:7" x14ac:dyDescent="0.3">
      <c r="A12" s="14" t="s">
        <v>76</v>
      </c>
      <c r="B12" s="12">
        <v>14</v>
      </c>
      <c r="C12" s="45">
        <v>20617</v>
      </c>
      <c r="D12" s="45"/>
      <c r="E12" s="45">
        <v>18451</v>
      </c>
    </row>
    <row r="13" spans="1:7" x14ac:dyDescent="0.3">
      <c r="A13" s="14" t="s">
        <v>6</v>
      </c>
      <c r="B13" s="12">
        <v>12</v>
      </c>
      <c r="C13" s="45">
        <v>38679</v>
      </c>
      <c r="D13" s="45"/>
      <c r="E13" s="45">
        <v>33302</v>
      </c>
    </row>
    <row r="14" spans="1:7" x14ac:dyDescent="0.3">
      <c r="A14" s="14" t="s">
        <v>7</v>
      </c>
      <c r="B14" s="12">
        <v>9</v>
      </c>
      <c r="C14" s="45">
        <v>48445</v>
      </c>
      <c r="D14" s="45"/>
      <c r="E14" s="45">
        <v>37040</v>
      </c>
    </row>
    <row r="15" spans="1:7" ht="15" thickBot="1" x14ac:dyDescent="0.35">
      <c r="A15" s="14" t="s">
        <v>77</v>
      </c>
      <c r="B15" s="12">
        <v>15</v>
      </c>
      <c r="C15" s="46">
        <v>636</v>
      </c>
      <c r="D15" s="45"/>
      <c r="E15" s="46">
        <v>1343</v>
      </c>
    </row>
    <row r="16" spans="1:7" ht="15" thickBot="1" x14ac:dyDescent="0.35">
      <c r="A16" s="3"/>
      <c r="B16" s="7"/>
      <c r="C16" s="47">
        <v>1150859</v>
      </c>
      <c r="D16" s="40"/>
      <c r="E16" s="47">
        <v>946292</v>
      </c>
      <c r="F16" s="55">
        <f>SUM(C10:C15)-C16</f>
        <v>0</v>
      </c>
      <c r="G16" s="55">
        <f>SUM(E10:E15)-E16</f>
        <v>0</v>
      </c>
    </row>
    <row r="17" spans="1:7" x14ac:dyDescent="0.3">
      <c r="A17" s="3" t="s">
        <v>9</v>
      </c>
      <c r="B17" s="12"/>
      <c r="C17" s="48"/>
      <c r="D17" s="45"/>
      <c r="E17" s="48"/>
    </row>
    <row r="18" spans="1:7" x14ac:dyDescent="0.3">
      <c r="A18" s="14" t="s">
        <v>10</v>
      </c>
      <c r="B18" s="12">
        <v>13</v>
      </c>
      <c r="C18" s="45">
        <v>68688</v>
      </c>
      <c r="D18" s="45"/>
      <c r="E18" s="45">
        <v>67548</v>
      </c>
    </row>
    <row r="19" spans="1:7" x14ac:dyDescent="0.3">
      <c r="A19" s="14" t="s">
        <v>5</v>
      </c>
      <c r="B19" s="12">
        <v>14</v>
      </c>
      <c r="C19" s="45">
        <v>23397</v>
      </c>
      <c r="D19" s="45"/>
      <c r="E19" s="45">
        <v>24825</v>
      </c>
    </row>
    <row r="20" spans="1:7" x14ac:dyDescent="0.3">
      <c r="A20" s="14" t="s">
        <v>11</v>
      </c>
      <c r="B20" s="12"/>
      <c r="C20" s="45" t="s">
        <v>41</v>
      </c>
      <c r="D20" s="45"/>
      <c r="E20" s="45">
        <v>13259</v>
      </c>
    </row>
    <row r="21" spans="1:7" x14ac:dyDescent="0.3">
      <c r="A21" s="14" t="s">
        <v>77</v>
      </c>
      <c r="B21" s="12">
        <v>15</v>
      </c>
      <c r="C21" s="45">
        <v>32913</v>
      </c>
      <c r="D21" s="45"/>
      <c r="E21" s="45">
        <v>23525</v>
      </c>
    </row>
    <row r="22" spans="1:7" x14ac:dyDescent="0.3">
      <c r="A22" s="14" t="s">
        <v>12</v>
      </c>
      <c r="B22" s="12">
        <v>16</v>
      </c>
      <c r="C22" s="45">
        <v>11180</v>
      </c>
      <c r="D22" s="45"/>
      <c r="E22" s="45">
        <v>10247</v>
      </c>
    </row>
    <row r="23" spans="1:7" x14ac:dyDescent="0.3">
      <c r="A23" s="14" t="s">
        <v>6</v>
      </c>
      <c r="B23" s="12">
        <v>12</v>
      </c>
      <c r="C23" s="45">
        <v>1385</v>
      </c>
      <c r="D23" s="45"/>
      <c r="E23" s="45">
        <v>1979</v>
      </c>
    </row>
    <row r="24" spans="1:7" x14ac:dyDescent="0.3">
      <c r="A24" s="14" t="s">
        <v>13</v>
      </c>
      <c r="B24" s="12">
        <v>17</v>
      </c>
      <c r="C24" s="45">
        <v>473881</v>
      </c>
      <c r="D24" s="45"/>
      <c r="E24" s="45">
        <v>274006</v>
      </c>
    </row>
    <row r="25" spans="1:7" ht="15" thickBot="1" x14ac:dyDescent="0.35">
      <c r="A25" s="14" t="s">
        <v>8</v>
      </c>
      <c r="B25" s="12">
        <v>18</v>
      </c>
      <c r="C25" s="46">
        <v>383</v>
      </c>
      <c r="D25" s="45"/>
      <c r="E25" s="46">
        <v>763</v>
      </c>
    </row>
    <row r="26" spans="1:7" ht="15" thickBot="1" x14ac:dyDescent="0.35">
      <c r="A26" s="3"/>
      <c r="B26" s="7"/>
      <c r="C26" s="47">
        <v>611827</v>
      </c>
      <c r="D26" s="40"/>
      <c r="E26" s="47">
        <v>416152</v>
      </c>
      <c r="F26" s="55">
        <f>SUM(C18:C25)-C26</f>
        <v>0</v>
      </c>
      <c r="G26" s="55">
        <f>SUM(E18:E25)-E26</f>
        <v>0</v>
      </c>
    </row>
    <row r="27" spans="1:7" ht="15" thickBot="1" x14ac:dyDescent="0.35">
      <c r="A27" s="3" t="s">
        <v>14</v>
      </c>
      <c r="B27" s="12"/>
      <c r="C27" s="49">
        <v>1762686</v>
      </c>
      <c r="D27" s="40"/>
      <c r="E27" s="49">
        <v>1362444</v>
      </c>
      <c r="F27" s="55">
        <f>C26+C16-C27</f>
        <v>0</v>
      </c>
      <c r="G27" s="55">
        <f>E26+E16-E27</f>
        <v>0</v>
      </c>
    </row>
    <row r="28" spans="1:7" ht="15" thickTop="1" x14ac:dyDescent="0.3">
      <c r="A28" s="3" t="s">
        <v>15</v>
      </c>
      <c r="B28" s="12"/>
      <c r="C28" s="50"/>
      <c r="D28" s="45"/>
      <c r="E28" s="50"/>
    </row>
    <row r="29" spans="1:7" x14ac:dyDescent="0.3">
      <c r="A29" s="3" t="s">
        <v>16</v>
      </c>
      <c r="B29" s="12"/>
      <c r="C29" s="45"/>
      <c r="D29" s="45"/>
      <c r="E29" s="45"/>
    </row>
    <row r="30" spans="1:7" x14ac:dyDescent="0.3">
      <c r="A30" s="14" t="s">
        <v>17</v>
      </c>
      <c r="B30" s="12">
        <v>19</v>
      </c>
      <c r="C30" s="45">
        <v>138112</v>
      </c>
      <c r="D30" s="45"/>
      <c r="E30" s="45">
        <v>17000</v>
      </c>
    </row>
    <row r="31" spans="1:7" x14ac:dyDescent="0.3">
      <c r="A31" s="14" t="s">
        <v>20</v>
      </c>
      <c r="B31" s="12"/>
      <c r="C31" s="45">
        <v>-9324</v>
      </c>
      <c r="D31" s="45"/>
      <c r="E31" s="45">
        <v>-9324</v>
      </c>
    </row>
    <row r="32" spans="1:7" x14ac:dyDescent="0.3">
      <c r="A32" s="14" t="s">
        <v>18</v>
      </c>
      <c r="B32" s="12"/>
      <c r="C32" s="45">
        <v>1699</v>
      </c>
      <c r="D32" s="45"/>
      <c r="E32" s="45" t="s">
        <v>41</v>
      </c>
    </row>
    <row r="33" spans="1:7" x14ac:dyDescent="0.3">
      <c r="A33" s="14" t="s">
        <v>19</v>
      </c>
      <c r="B33" s="12"/>
      <c r="C33" s="45">
        <v>-5562</v>
      </c>
      <c r="D33" s="45"/>
      <c r="E33" s="45" t="s">
        <v>41</v>
      </c>
    </row>
    <row r="34" spans="1:7" x14ac:dyDescent="0.3">
      <c r="A34" s="14" t="s">
        <v>21</v>
      </c>
      <c r="B34" s="12"/>
      <c r="C34" s="45">
        <v>-8470</v>
      </c>
      <c r="D34" s="45"/>
      <c r="E34" s="45">
        <v>-16292</v>
      </c>
    </row>
    <row r="35" spans="1:7" ht="15" thickBot="1" x14ac:dyDescent="0.35">
      <c r="A35" s="14" t="s">
        <v>22</v>
      </c>
      <c r="B35" s="12"/>
      <c r="C35" s="46">
        <v>273792</v>
      </c>
      <c r="D35" s="45"/>
      <c r="E35" s="46">
        <v>221975</v>
      </c>
    </row>
    <row r="36" spans="1:7" ht="15" thickBot="1" x14ac:dyDescent="0.35">
      <c r="A36" s="3" t="s">
        <v>23</v>
      </c>
      <c r="B36" s="12"/>
      <c r="C36" s="47">
        <v>390247</v>
      </c>
      <c r="D36" s="40"/>
      <c r="E36" s="47">
        <v>213359</v>
      </c>
      <c r="F36" s="55">
        <f>SUM(C30:C35)-C36</f>
        <v>0</v>
      </c>
      <c r="G36" s="55">
        <f>SUM(E30:E35)-E36</f>
        <v>0</v>
      </c>
    </row>
    <row r="37" spans="1:7" x14ac:dyDescent="0.3">
      <c r="A37" s="3"/>
      <c r="B37" s="12"/>
      <c r="C37" s="48"/>
      <c r="D37" s="45"/>
      <c r="E37" s="48"/>
    </row>
    <row r="38" spans="1:7" x14ac:dyDescent="0.3">
      <c r="A38" s="3" t="s">
        <v>24</v>
      </c>
      <c r="B38" s="12"/>
      <c r="C38" s="45"/>
      <c r="D38" s="40"/>
      <c r="E38" s="40"/>
    </row>
    <row r="39" spans="1:7" x14ac:dyDescent="0.3">
      <c r="A39" s="14" t="s">
        <v>26</v>
      </c>
      <c r="B39" s="12">
        <v>25</v>
      </c>
      <c r="C39" s="45">
        <v>683537</v>
      </c>
      <c r="D39" s="45"/>
      <c r="E39" s="45">
        <v>543896</v>
      </c>
    </row>
    <row r="40" spans="1:7" x14ac:dyDescent="0.3">
      <c r="A40" s="14" t="s">
        <v>27</v>
      </c>
      <c r="B40" s="12">
        <v>22</v>
      </c>
      <c r="C40" s="45">
        <v>242035</v>
      </c>
      <c r="D40" s="45"/>
      <c r="E40" s="45">
        <v>148618</v>
      </c>
    </row>
    <row r="41" spans="1:7" ht="15" thickBot="1" x14ac:dyDescent="0.35">
      <c r="A41" s="14" t="s">
        <v>28</v>
      </c>
      <c r="B41" s="12"/>
      <c r="C41" s="46">
        <v>843</v>
      </c>
      <c r="D41" s="45"/>
      <c r="E41" s="46">
        <v>623</v>
      </c>
    </row>
    <row r="42" spans="1:7" ht="15" thickBot="1" x14ac:dyDescent="0.35">
      <c r="A42" s="14"/>
      <c r="B42" s="12"/>
      <c r="C42" s="47">
        <v>926415</v>
      </c>
      <c r="D42" s="40"/>
      <c r="E42" s="47">
        <v>693137</v>
      </c>
      <c r="F42" s="55">
        <f>SUM(C39:C41)-C42</f>
        <v>0</v>
      </c>
      <c r="G42" s="55">
        <f>SUM(E39:E41)-E42</f>
        <v>0</v>
      </c>
    </row>
    <row r="43" spans="1:7" x14ac:dyDescent="0.3">
      <c r="A43" s="3" t="s">
        <v>29</v>
      </c>
      <c r="B43" s="12"/>
      <c r="C43" s="48"/>
      <c r="D43" s="40"/>
      <c r="E43" s="51"/>
    </row>
    <row r="44" spans="1:7" x14ac:dyDescent="0.3">
      <c r="A44" s="14" t="s">
        <v>25</v>
      </c>
      <c r="B44" s="12">
        <v>24</v>
      </c>
      <c r="C44" s="45">
        <v>105</v>
      </c>
      <c r="D44" s="45"/>
      <c r="E44" s="45">
        <v>412</v>
      </c>
    </row>
    <row r="45" spans="1:7" x14ac:dyDescent="0.3">
      <c r="A45" s="2" t="s">
        <v>26</v>
      </c>
      <c r="B45" s="12">
        <v>25</v>
      </c>
      <c r="C45" s="45">
        <v>180318</v>
      </c>
      <c r="D45" s="45"/>
      <c r="E45" s="45">
        <v>174997</v>
      </c>
    </row>
    <row r="46" spans="1:7" x14ac:dyDescent="0.3">
      <c r="A46" s="2" t="s">
        <v>30</v>
      </c>
      <c r="B46" s="12">
        <v>21</v>
      </c>
      <c r="C46" s="45">
        <v>100380</v>
      </c>
      <c r="D46" s="45"/>
      <c r="E46" s="45">
        <v>84368</v>
      </c>
    </row>
    <row r="47" spans="1:7" x14ac:dyDescent="0.3">
      <c r="A47" s="2" t="s">
        <v>78</v>
      </c>
      <c r="B47" s="12">
        <v>22</v>
      </c>
      <c r="C47" s="45">
        <v>62353</v>
      </c>
      <c r="D47" s="45"/>
      <c r="E47" s="45">
        <v>105170</v>
      </c>
    </row>
    <row r="48" spans="1:7" ht="15" thickBot="1" x14ac:dyDescent="0.35">
      <c r="A48" s="2" t="s">
        <v>31</v>
      </c>
      <c r="B48" s="12">
        <v>23</v>
      </c>
      <c r="C48" s="46">
        <v>102868</v>
      </c>
      <c r="D48" s="45"/>
      <c r="E48" s="46">
        <v>91001</v>
      </c>
    </row>
    <row r="49" spans="1:7" ht="15" thickBot="1" x14ac:dyDescent="0.35">
      <c r="A49" s="3"/>
      <c r="B49" s="12"/>
      <c r="C49" s="47">
        <v>446024</v>
      </c>
      <c r="D49" s="40"/>
      <c r="E49" s="47">
        <v>455948</v>
      </c>
      <c r="F49" s="55">
        <f>SUM(C44:C48)-C49</f>
        <v>0</v>
      </c>
      <c r="G49" s="55">
        <f>SUM(E44:E48)-E49</f>
        <v>0</v>
      </c>
    </row>
    <row r="50" spans="1:7" ht="15" thickBot="1" x14ac:dyDescent="0.35">
      <c r="A50" s="3" t="s">
        <v>32</v>
      </c>
      <c r="B50" s="12"/>
      <c r="C50" s="47">
        <v>1372439</v>
      </c>
      <c r="D50" s="40"/>
      <c r="E50" s="47">
        <v>1149085</v>
      </c>
      <c r="F50" s="55">
        <f>C49+C42-C50</f>
        <v>0</v>
      </c>
      <c r="G50" s="55">
        <f>E49+E42-E50</f>
        <v>0</v>
      </c>
    </row>
    <row r="51" spans="1:7" ht="15" thickBot="1" x14ac:dyDescent="0.35">
      <c r="A51" s="3" t="s">
        <v>33</v>
      </c>
      <c r="B51" s="12"/>
      <c r="C51" s="49">
        <v>1762686</v>
      </c>
      <c r="D51" s="40"/>
      <c r="E51" s="49">
        <v>1362444</v>
      </c>
      <c r="F51" s="55">
        <f>OLE_LINK60-C27</f>
        <v>0</v>
      </c>
      <c r="G51" s="55">
        <f>E51-E27</f>
        <v>0</v>
      </c>
    </row>
    <row r="52" spans="1:7" ht="15.6" thickTop="1" thickBot="1" x14ac:dyDescent="0.35">
      <c r="A52" s="16"/>
      <c r="B52" s="17"/>
      <c r="C52" s="52"/>
      <c r="D52" s="53"/>
      <c r="E52" s="52"/>
    </row>
    <row r="53" spans="1:7" ht="15.6" thickTop="1" thickBot="1" x14ac:dyDescent="0.35">
      <c r="A53" s="3" t="s">
        <v>79</v>
      </c>
      <c r="B53" s="12">
        <v>19</v>
      </c>
      <c r="C53" s="64">
        <v>1.091</v>
      </c>
      <c r="D53" s="65"/>
      <c r="E53" s="66">
        <v>12383.706</v>
      </c>
    </row>
    <row r="54" spans="1:7" ht="15" thickTop="1" x14ac:dyDescent="0.3"/>
    <row r="56" spans="1:7" x14ac:dyDescent="0.3">
      <c r="A56" s="73"/>
      <c r="B56" s="71"/>
      <c r="C56" s="73"/>
      <c r="D56" s="71"/>
      <c r="E56" s="73"/>
    </row>
    <row r="57" spans="1:7" x14ac:dyDescent="0.3">
      <c r="B57" s="4"/>
      <c r="C57" s="4"/>
      <c r="D57" s="4"/>
      <c r="E57" s="4"/>
    </row>
    <row r="58" spans="1:7" x14ac:dyDescent="0.3">
      <c r="A58" s="72" t="s">
        <v>159</v>
      </c>
      <c r="B58"/>
      <c r="C58" s="72" t="s">
        <v>162</v>
      </c>
      <c r="D58"/>
      <c r="E58" s="72" t="s">
        <v>165</v>
      </c>
    </row>
    <row r="59" spans="1:7" x14ac:dyDescent="0.3">
      <c r="A59" s="72"/>
      <c r="B59"/>
      <c r="C59"/>
      <c r="D59"/>
      <c r="E59" s="72"/>
    </row>
    <row r="60" spans="1:7" x14ac:dyDescent="0.3">
      <c r="A60" s="72" t="s">
        <v>160</v>
      </c>
      <c r="B60"/>
      <c r="C60" s="72" t="s">
        <v>163</v>
      </c>
      <c r="D60"/>
      <c r="E60" s="72" t="s">
        <v>164</v>
      </c>
    </row>
    <row r="61" spans="1:7" x14ac:dyDescent="0.3">
      <c r="A61" s="72" t="s">
        <v>161</v>
      </c>
      <c r="B61" s="71"/>
      <c r="C61" s="74" t="s">
        <v>161</v>
      </c>
      <c r="D61"/>
      <c r="E61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G33" sqref="G33"/>
    </sheetView>
  </sheetViews>
  <sheetFormatPr defaultColWidth="8.6640625" defaultRowHeight="13.8" x14ac:dyDescent="0.3"/>
  <cols>
    <col min="1" max="1" width="36.33203125" style="4" customWidth="1"/>
    <col min="2" max="2" width="5.33203125" style="4" bestFit="1" customWidth="1"/>
    <col min="3" max="3" width="13.33203125" style="4" customWidth="1"/>
    <col min="4" max="4" width="3.44140625" style="4" customWidth="1"/>
    <col min="5" max="5" width="13.88671875" style="4" customWidth="1"/>
    <col min="6" max="6" width="3.44140625" style="4" customWidth="1"/>
    <col min="7" max="7" width="15.44140625" style="4" customWidth="1"/>
    <col min="8" max="8" width="3.44140625" style="4" customWidth="1"/>
    <col min="9" max="9" width="16.5546875" style="4" customWidth="1"/>
    <col min="10" max="10" width="3.44140625" style="4" customWidth="1"/>
    <col min="11" max="11" width="12.88671875" style="4" customWidth="1"/>
    <col min="12" max="12" width="3.44140625" style="4" customWidth="1"/>
    <col min="13" max="13" width="10.33203125" style="4" customWidth="1"/>
    <col min="14" max="14" width="3.44140625" style="4" customWidth="1"/>
    <col min="15" max="15" width="12" style="4" customWidth="1"/>
    <col min="16" max="16" width="9.109375" style="4" bestFit="1" customWidth="1"/>
    <col min="17" max="16384" width="8.6640625" style="4"/>
  </cols>
  <sheetData>
    <row r="1" spans="1:16" ht="15.6" x14ac:dyDescent="0.3">
      <c r="A1" s="61" t="s">
        <v>140</v>
      </c>
    </row>
    <row r="2" spans="1:16" x14ac:dyDescent="0.3">
      <c r="A2" s="3"/>
    </row>
    <row r="3" spans="1:16" x14ac:dyDescent="0.3">
      <c r="A3" s="3" t="s">
        <v>145</v>
      </c>
    </row>
    <row r="4" spans="1:16" x14ac:dyDescent="0.3">
      <c r="A4" s="60" t="s">
        <v>152</v>
      </c>
    </row>
    <row r="5" spans="1:16" x14ac:dyDescent="0.3">
      <c r="A5" s="60" t="s">
        <v>142</v>
      </c>
    </row>
    <row r="6" spans="1:16" x14ac:dyDescent="0.3">
      <c r="A6" s="60"/>
    </row>
    <row r="7" spans="1:16" ht="53.4" thickBot="1" x14ac:dyDescent="0.35">
      <c r="A7" s="19"/>
      <c r="B7" s="7" t="s">
        <v>0</v>
      </c>
      <c r="C7" s="8" t="s">
        <v>17</v>
      </c>
      <c r="D7" s="7"/>
      <c r="E7" s="8" t="s">
        <v>19</v>
      </c>
      <c r="F7" s="7"/>
      <c r="G7" s="8" t="s">
        <v>18</v>
      </c>
      <c r="H7" s="7"/>
      <c r="I7" s="8" t="s">
        <v>80</v>
      </c>
      <c r="J7" s="7"/>
      <c r="K7" s="8" t="s">
        <v>81</v>
      </c>
      <c r="L7" s="7"/>
      <c r="M7" s="8" t="s">
        <v>22</v>
      </c>
      <c r="N7" s="7"/>
      <c r="O7" s="8" t="s">
        <v>23</v>
      </c>
    </row>
    <row r="8" spans="1:16" ht="14.4" thickBot="1" x14ac:dyDescent="0.35">
      <c r="A8" s="13" t="s">
        <v>82</v>
      </c>
      <c r="B8" s="13"/>
      <c r="C8" s="32">
        <v>17000</v>
      </c>
      <c r="D8" s="26"/>
      <c r="E8" s="34"/>
      <c r="F8" s="26"/>
      <c r="G8" s="34"/>
      <c r="H8" s="26"/>
      <c r="I8" s="32">
        <v>-9324</v>
      </c>
      <c r="J8" s="26"/>
      <c r="K8" s="32">
        <v>-25398</v>
      </c>
      <c r="L8" s="26"/>
      <c r="M8" s="32">
        <v>169990</v>
      </c>
      <c r="N8" s="26"/>
      <c r="O8" s="32">
        <v>152268</v>
      </c>
      <c r="P8" s="42">
        <f t="shared" ref="P8:P26" si="0">SUM(C8:M8)-O8</f>
        <v>0</v>
      </c>
    </row>
    <row r="9" spans="1:16" x14ac:dyDescent="0.3">
      <c r="A9" s="2" t="s">
        <v>83</v>
      </c>
      <c r="B9" s="2"/>
      <c r="C9" s="23"/>
      <c r="D9" s="26"/>
      <c r="E9" s="26"/>
      <c r="F9" s="26"/>
      <c r="G9" s="26"/>
      <c r="H9" s="26"/>
      <c r="I9" s="23"/>
      <c r="J9" s="26"/>
      <c r="K9" s="23"/>
      <c r="L9" s="26"/>
      <c r="M9" s="23">
        <v>72392</v>
      </c>
      <c r="N9" s="26"/>
      <c r="O9" s="23">
        <v>72392</v>
      </c>
      <c r="P9" s="42">
        <f t="shared" si="0"/>
        <v>0</v>
      </c>
    </row>
    <row r="10" spans="1:16" ht="40.200000000000003" thickBot="1" x14ac:dyDescent="0.35">
      <c r="A10" s="2" t="s">
        <v>84</v>
      </c>
      <c r="B10" s="2"/>
      <c r="C10" s="29"/>
      <c r="D10" s="26"/>
      <c r="E10" s="34"/>
      <c r="F10" s="26"/>
      <c r="G10" s="34"/>
      <c r="H10" s="26"/>
      <c r="I10" s="29"/>
      <c r="J10" s="26"/>
      <c r="K10" s="29">
        <v>7201</v>
      </c>
      <c r="L10" s="26"/>
      <c r="M10" s="29"/>
      <c r="N10" s="26"/>
      <c r="O10" s="29">
        <v>7201</v>
      </c>
      <c r="P10" s="42">
        <f t="shared" si="0"/>
        <v>0</v>
      </c>
    </row>
    <row r="11" spans="1:16" ht="27" thickBot="1" x14ac:dyDescent="0.35">
      <c r="A11" s="13" t="s">
        <v>85</v>
      </c>
      <c r="B11" s="13"/>
      <c r="C11" s="32"/>
      <c r="D11" s="26"/>
      <c r="E11" s="34"/>
      <c r="F11" s="26"/>
      <c r="G11" s="34"/>
      <c r="H11" s="26"/>
      <c r="I11" s="32"/>
      <c r="J11" s="26"/>
      <c r="K11" s="32">
        <v>7201</v>
      </c>
      <c r="L11" s="26"/>
      <c r="M11" s="32">
        <v>72392</v>
      </c>
      <c r="N11" s="26"/>
      <c r="O11" s="32">
        <v>79593</v>
      </c>
      <c r="P11" s="42">
        <f t="shared" si="0"/>
        <v>0</v>
      </c>
    </row>
    <row r="12" spans="1:16" ht="14.4" thickBot="1" x14ac:dyDescent="0.35">
      <c r="A12" s="2" t="s">
        <v>86</v>
      </c>
      <c r="B12" s="13"/>
      <c r="C12" s="29"/>
      <c r="D12" s="26"/>
      <c r="E12" s="34"/>
      <c r="F12" s="26"/>
      <c r="G12" s="34"/>
      <c r="H12" s="26"/>
      <c r="I12" s="29"/>
      <c r="J12" s="26"/>
      <c r="K12" s="29"/>
      <c r="L12" s="26"/>
      <c r="M12" s="29">
        <v>-16776</v>
      </c>
      <c r="N12" s="26"/>
      <c r="O12" s="29">
        <v>-16776</v>
      </c>
      <c r="P12" s="42">
        <f t="shared" si="0"/>
        <v>0</v>
      </c>
    </row>
    <row r="13" spans="1:16" ht="14.4" thickBot="1" x14ac:dyDescent="0.35">
      <c r="A13" s="13" t="s">
        <v>157</v>
      </c>
      <c r="B13" s="13"/>
      <c r="C13" s="37">
        <v>17000</v>
      </c>
      <c r="D13" s="26"/>
      <c r="E13" s="39"/>
      <c r="F13" s="26"/>
      <c r="G13" s="39"/>
      <c r="H13" s="26"/>
      <c r="I13" s="37">
        <v>-9324</v>
      </c>
      <c r="J13" s="26"/>
      <c r="K13" s="37">
        <v>-18197</v>
      </c>
      <c r="L13" s="26"/>
      <c r="M13" s="37">
        <v>225606</v>
      </c>
      <c r="N13" s="26"/>
      <c r="O13" s="37">
        <v>215085</v>
      </c>
      <c r="P13" s="42">
        <f t="shared" si="0"/>
        <v>0</v>
      </c>
    </row>
    <row r="14" spans="1:16" ht="14.4" thickTop="1" x14ac:dyDescent="0.3">
      <c r="A14" s="13"/>
      <c r="B14" s="13"/>
      <c r="C14" s="63">
        <f>SUM(C8:C10)+C12-C13</f>
        <v>0</v>
      </c>
      <c r="D14" s="26"/>
      <c r="E14" s="63">
        <f>SUM(E8:E10)+E12-E13</f>
        <v>0</v>
      </c>
      <c r="F14" s="26"/>
      <c r="G14" s="63">
        <f>SUM(G8:G10)+G12-G13</f>
        <v>0</v>
      </c>
      <c r="H14" s="26"/>
      <c r="I14" s="63">
        <f>SUM(I8:I10)+I12-I13</f>
        <v>0</v>
      </c>
      <c r="J14" s="26"/>
      <c r="K14" s="63">
        <f>SUM(K8:K10)+K12-K13</f>
        <v>0</v>
      </c>
      <c r="L14" s="26"/>
      <c r="M14" s="63">
        <f>SUM(M8:M10)+M12-M13</f>
        <v>0</v>
      </c>
      <c r="N14" s="26"/>
      <c r="O14" s="63">
        <f>SUM(O8:O10)+O12-O13</f>
        <v>0</v>
      </c>
      <c r="P14" s="42"/>
    </row>
    <row r="15" spans="1:16" x14ac:dyDescent="0.3">
      <c r="A15" s="13"/>
      <c r="B15" s="13"/>
      <c r="C15" s="63">
        <f>SUM(C9:C10)-C11</f>
        <v>0</v>
      </c>
      <c r="D15" s="26"/>
      <c r="E15" s="63">
        <f>SUM(E9:E10)-E11</f>
        <v>0</v>
      </c>
      <c r="F15" s="26"/>
      <c r="G15" s="63">
        <f>SUM(G9:G10)-G11</f>
        <v>0</v>
      </c>
      <c r="H15" s="26"/>
      <c r="I15" s="63">
        <f>SUM(I9:I10)-I11</f>
        <v>0</v>
      </c>
      <c r="J15" s="26"/>
      <c r="K15" s="63">
        <f>SUM(K9:K10)-K11</f>
        <v>0</v>
      </c>
      <c r="L15" s="26"/>
      <c r="M15" s="63">
        <f>SUM(M9:M10)-M11</f>
        <v>0</v>
      </c>
      <c r="N15" s="26"/>
      <c r="O15" s="63">
        <f>SUM(O9:O10)-O11</f>
        <v>0</v>
      </c>
      <c r="P15" s="42"/>
    </row>
    <row r="16" spans="1:16" x14ac:dyDescent="0.3">
      <c r="A16" s="2"/>
      <c r="B16" s="2"/>
      <c r="C16" s="24"/>
      <c r="D16" s="24"/>
      <c r="E16" s="26"/>
      <c r="F16" s="24"/>
      <c r="G16" s="26"/>
      <c r="H16" s="24"/>
      <c r="I16" s="24"/>
      <c r="J16" s="24"/>
      <c r="K16" s="24"/>
      <c r="L16" s="24"/>
      <c r="M16" s="24"/>
      <c r="N16" s="24"/>
      <c r="O16" s="24"/>
      <c r="P16" s="42">
        <f t="shared" si="0"/>
        <v>0</v>
      </c>
    </row>
    <row r="17" spans="1:16" ht="14.4" thickBot="1" x14ac:dyDescent="0.35">
      <c r="A17" s="13" t="s">
        <v>87</v>
      </c>
      <c r="B17" s="15"/>
      <c r="C17" s="32">
        <v>17000</v>
      </c>
      <c r="D17" s="26"/>
      <c r="E17" s="34"/>
      <c r="F17" s="26"/>
      <c r="G17" s="34"/>
      <c r="H17" s="26"/>
      <c r="I17" s="32">
        <v>-9324</v>
      </c>
      <c r="J17" s="26"/>
      <c r="K17" s="32">
        <v>-16292</v>
      </c>
      <c r="L17" s="26"/>
      <c r="M17" s="32">
        <v>221975</v>
      </c>
      <c r="N17" s="26"/>
      <c r="O17" s="32">
        <v>213359</v>
      </c>
      <c r="P17" s="42">
        <f t="shared" si="0"/>
        <v>0</v>
      </c>
    </row>
    <row r="18" spans="1:16" x14ac:dyDescent="0.3">
      <c r="A18" s="2" t="s">
        <v>83</v>
      </c>
      <c r="B18" s="1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4">
        <v>51870</v>
      </c>
      <c r="N18" s="26"/>
      <c r="O18" s="26">
        <v>51870</v>
      </c>
      <c r="P18" s="42">
        <f t="shared" si="0"/>
        <v>0</v>
      </c>
    </row>
    <row r="19" spans="1:16" ht="53.4" thickBot="1" x14ac:dyDescent="0.35">
      <c r="A19" s="2" t="s">
        <v>88</v>
      </c>
      <c r="B19" s="11"/>
      <c r="C19" s="23"/>
      <c r="D19" s="23"/>
      <c r="E19" s="34"/>
      <c r="F19" s="23"/>
      <c r="G19" s="29"/>
      <c r="H19" s="23"/>
      <c r="I19" s="23"/>
      <c r="J19" s="23"/>
      <c r="K19" s="23">
        <v>7822</v>
      </c>
      <c r="L19" s="23"/>
      <c r="M19" s="23"/>
      <c r="N19" s="23"/>
      <c r="O19" s="35">
        <v>7822</v>
      </c>
      <c r="P19" s="42">
        <f t="shared" si="0"/>
        <v>0</v>
      </c>
    </row>
    <row r="20" spans="1:16" ht="27" thickBot="1" x14ac:dyDescent="0.35">
      <c r="A20" s="13" t="s">
        <v>85</v>
      </c>
      <c r="B20" s="15"/>
      <c r="C20" s="27"/>
      <c r="D20" s="26"/>
      <c r="E20" s="34"/>
      <c r="F20" s="26"/>
      <c r="G20" s="34"/>
      <c r="H20" s="26"/>
      <c r="I20" s="27"/>
      <c r="J20" s="26"/>
      <c r="K20" s="27">
        <v>7822</v>
      </c>
      <c r="L20" s="26"/>
      <c r="M20" s="27">
        <v>51870</v>
      </c>
      <c r="N20" s="26"/>
      <c r="O20" s="27">
        <v>59692</v>
      </c>
      <c r="P20" s="42">
        <f t="shared" si="0"/>
        <v>0</v>
      </c>
    </row>
    <row r="21" spans="1:16" x14ac:dyDescent="0.3">
      <c r="A21" s="2" t="s">
        <v>89</v>
      </c>
      <c r="B21" s="20"/>
      <c r="C21" s="23">
        <v>121112</v>
      </c>
      <c r="D21" s="24"/>
      <c r="E21" s="24"/>
      <c r="F21" s="24"/>
      <c r="G21" s="24"/>
      <c r="H21" s="24"/>
      <c r="I21" s="23"/>
      <c r="J21" s="24"/>
      <c r="K21" s="23"/>
      <c r="L21" s="24"/>
      <c r="M21" s="23"/>
      <c r="N21" s="24"/>
      <c r="O21" s="23">
        <v>121112</v>
      </c>
      <c r="P21" s="42">
        <f t="shared" si="0"/>
        <v>0</v>
      </c>
    </row>
    <row r="22" spans="1:16" x14ac:dyDescent="0.3">
      <c r="A22" s="2" t="s">
        <v>90</v>
      </c>
      <c r="B22" s="20"/>
      <c r="C22" s="23"/>
      <c r="D22" s="24"/>
      <c r="E22" s="24"/>
      <c r="F22" s="24"/>
      <c r="G22" s="24">
        <v>-3091</v>
      </c>
      <c r="H22" s="24"/>
      <c r="I22" s="23"/>
      <c r="J22" s="24"/>
      <c r="K22" s="23"/>
      <c r="L22" s="24"/>
      <c r="M22" s="23"/>
      <c r="N22" s="24"/>
      <c r="O22" s="23">
        <v>-3091</v>
      </c>
      <c r="P22" s="42">
        <f t="shared" si="0"/>
        <v>0</v>
      </c>
    </row>
    <row r="23" spans="1:16" x14ac:dyDescent="0.3">
      <c r="A23" s="2" t="s">
        <v>91</v>
      </c>
      <c r="B23" s="17"/>
      <c r="C23" s="23"/>
      <c r="D23" s="24"/>
      <c r="E23" s="24">
        <v>-5562</v>
      </c>
      <c r="F23" s="24"/>
      <c r="G23" s="24" t="s">
        <v>41</v>
      </c>
      <c r="H23" s="24"/>
      <c r="I23" s="23"/>
      <c r="J23" s="24"/>
      <c r="K23" s="23"/>
      <c r="L23" s="24"/>
      <c r="M23" s="23"/>
      <c r="N23" s="24"/>
      <c r="O23" s="23">
        <v>-5562</v>
      </c>
      <c r="P23" s="42">
        <f t="shared" si="0"/>
        <v>0</v>
      </c>
    </row>
    <row r="24" spans="1:16" ht="26.4" x14ac:dyDescent="0.3">
      <c r="A24" s="2" t="s">
        <v>92</v>
      </c>
      <c r="B24" s="17"/>
      <c r="C24" s="23"/>
      <c r="D24" s="24"/>
      <c r="E24" s="24"/>
      <c r="F24" s="24"/>
      <c r="G24" s="24">
        <v>4790</v>
      </c>
      <c r="H24" s="24"/>
      <c r="I24" s="23"/>
      <c r="J24" s="24"/>
      <c r="K24" s="23"/>
      <c r="L24" s="24"/>
      <c r="M24" s="23"/>
      <c r="N24" s="24"/>
      <c r="O24" s="23">
        <v>4790</v>
      </c>
      <c r="P24" s="42">
        <f t="shared" si="0"/>
        <v>0</v>
      </c>
    </row>
    <row r="25" spans="1:16" ht="14.4" thickBot="1" x14ac:dyDescent="0.35">
      <c r="A25" s="2" t="s">
        <v>93</v>
      </c>
      <c r="B25" s="20"/>
      <c r="C25" s="29"/>
      <c r="D25" s="24"/>
      <c r="E25" s="31"/>
      <c r="F25" s="24"/>
      <c r="G25" s="31"/>
      <c r="H25" s="24"/>
      <c r="I25" s="29"/>
      <c r="J25" s="24"/>
      <c r="K25" s="29"/>
      <c r="L25" s="24"/>
      <c r="M25" s="29">
        <v>-53</v>
      </c>
      <c r="N25" s="24"/>
      <c r="O25" s="29">
        <v>-53</v>
      </c>
      <c r="P25" s="42">
        <f t="shared" si="0"/>
        <v>0</v>
      </c>
    </row>
    <row r="26" spans="1:16" ht="14.4" thickBot="1" x14ac:dyDescent="0.35">
      <c r="A26" s="13" t="s">
        <v>158</v>
      </c>
      <c r="B26" s="15"/>
      <c r="C26" s="39">
        <v>138112</v>
      </c>
      <c r="D26" s="26"/>
      <c r="E26" s="39">
        <v>-5562</v>
      </c>
      <c r="F26" s="26"/>
      <c r="G26" s="39">
        <v>1699</v>
      </c>
      <c r="H26" s="26"/>
      <c r="I26" s="39">
        <v>-9324</v>
      </c>
      <c r="J26" s="26"/>
      <c r="K26" s="39">
        <v>-8470</v>
      </c>
      <c r="L26" s="26"/>
      <c r="M26" s="39">
        <v>273792</v>
      </c>
      <c r="N26" s="26"/>
      <c r="O26" s="39">
        <v>390247</v>
      </c>
      <c r="P26" s="42">
        <f t="shared" si="0"/>
        <v>0</v>
      </c>
    </row>
    <row r="27" spans="1:16" ht="14.4" thickTop="1" x14ac:dyDescent="0.3">
      <c r="A27" s="2"/>
      <c r="B27" s="2"/>
      <c r="C27" s="63">
        <f>SUM(C17:C19)+SUM(C21:C25)-C26</f>
        <v>0</v>
      </c>
      <c r="D27" s="2"/>
      <c r="E27" s="63">
        <f>SUM(E17:E19)+SUM(E21:E25)-E26</f>
        <v>0</v>
      </c>
      <c r="F27" s="2"/>
      <c r="G27" s="63">
        <f>SUM(G17:G19)+SUM(G21:G25)-G26</f>
        <v>0</v>
      </c>
      <c r="H27" s="2"/>
      <c r="I27" s="63">
        <f>SUM(I17:I19)+SUM(I21:I25)-I26</f>
        <v>0</v>
      </c>
      <c r="J27" s="2"/>
      <c r="K27" s="63">
        <f>SUM(K17:K19)+SUM(K21:K25)-K26</f>
        <v>0</v>
      </c>
      <c r="L27" s="2"/>
      <c r="M27" s="63">
        <f>SUM(M17:M19)+SUM(M21:M25)-M26</f>
        <v>0</v>
      </c>
      <c r="N27" s="2"/>
      <c r="O27" s="63">
        <f>SUM(O17:O19)+SUM(O21:O25)-O26</f>
        <v>0</v>
      </c>
    </row>
    <row r="28" spans="1:16" x14ac:dyDescent="0.3">
      <c r="C28" s="63">
        <f>SUM(C18:C19)-C20</f>
        <v>0</v>
      </c>
      <c r="E28" s="63">
        <f>SUM(E18:E19)-E20</f>
        <v>0</v>
      </c>
      <c r="G28" s="63">
        <f>SUM(G18:G19)-G20</f>
        <v>0</v>
      </c>
      <c r="I28" s="63">
        <f>SUM(I18:I19)-I20</f>
        <v>0</v>
      </c>
      <c r="K28" s="63">
        <f>SUM(K18:K19)-K20</f>
        <v>0</v>
      </c>
      <c r="M28" s="63">
        <f>SUM(M18:M19)-M20</f>
        <v>0</v>
      </c>
      <c r="O28" s="63">
        <f>SUM(O18:O19)-O20</f>
        <v>0</v>
      </c>
    </row>
    <row r="31" spans="1:16" ht="14.4" x14ac:dyDescent="0.3">
      <c r="C31" s="73"/>
      <c r="D31" s="71"/>
      <c r="E31" s="73"/>
      <c r="F31" s="71"/>
      <c r="G31" s="73"/>
    </row>
    <row r="33" spans="3:7" ht="14.4" x14ac:dyDescent="0.3">
      <c r="C33" s="72" t="s">
        <v>159</v>
      </c>
      <c r="D33"/>
      <c r="E33" s="72" t="s">
        <v>162</v>
      </c>
      <c r="F33"/>
      <c r="G33" s="72" t="s">
        <v>165</v>
      </c>
    </row>
    <row r="34" spans="3:7" ht="14.4" x14ac:dyDescent="0.3">
      <c r="C34" s="72"/>
      <c r="D34"/>
      <c r="E34"/>
      <c r="F34"/>
      <c r="G34" s="72"/>
    </row>
    <row r="35" spans="3:7" ht="14.4" x14ac:dyDescent="0.3">
      <c r="C35" s="72" t="s">
        <v>160</v>
      </c>
      <c r="D35"/>
      <c r="E35" s="72" t="s">
        <v>163</v>
      </c>
      <c r="F35"/>
      <c r="G35" s="72" t="s">
        <v>164</v>
      </c>
    </row>
    <row r="36" spans="3:7" ht="14.4" x14ac:dyDescent="0.3">
      <c r="C36" s="72" t="s">
        <v>161</v>
      </c>
      <c r="D36" s="71"/>
      <c r="E36" s="74" t="s">
        <v>161</v>
      </c>
      <c r="F36"/>
      <c r="G36" s="7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52" workbookViewId="0">
      <selection activeCell="G69" sqref="G69"/>
    </sheetView>
  </sheetViews>
  <sheetFormatPr defaultColWidth="8.6640625" defaultRowHeight="13.8" x14ac:dyDescent="0.3"/>
  <cols>
    <col min="1" max="1" width="37.109375" style="4" customWidth="1"/>
    <col min="2" max="2" width="5.88671875" style="4" bestFit="1" customWidth="1"/>
    <col min="3" max="3" width="13" style="54" customWidth="1"/>
    <col min="4" max="4" width="2.88671875" style="54" customWidth="1"/>
    <col min="5" max="5" width="15.88671875" style="54" customWidth="1"/>
    <col min="6" max="7" width="9.109375" style="4" bestFit="1" customWidth="1"/>
    <col min="8" max="16384" width="8.6640625" style="4"/>
  </cols>
  <sheetData>
    <row r="1" spans="1:5" ht="15.6" x14ac:dyDescent="0.3">
      <c r="A1" s="61"/>
    </row>
    <row r="2" spans="1:5" x14ac:dyDescent="0.3">
      <c r="A2" s="3" t="s">
        <v>140</v>
      </c>
    </row>
    <row r="3" spans="1:5" x14ac:dyDescent="0.3">
      <c r="A3" s="3"/>
    </row>
    <row r="4" spans="1:5" x14ac:dyDescent="0.3">
      <c r="A4" s="60" t="s">
        <v>146</v>
      </c>
    </row>
    <row r="5" spans="1:5" x14ac:dyDescent="0.3">
      <c r="A5" s="60" t="s">
        <v>152</v>
      </c>
    </row>
    <row r="6" spans="1:5" x14ac:dyDescent="0.3">
      <c r="A6" s="4" t="s">
        <v>142</v>
      </c>
    </row>
    <row r="7" spans="1:5" x14ac:dyDescent="0.3">
      <c r="A7" s="70"/>
      <c r="B7" s="68" t="s">
        <v>0</v>
      </c>
      <c r="C7" s="7"/>
      <c r="D7" s="68"/>
      <c r="E7" s="4"/>
    </row>
    <row r="8" spans="1:5" x14ac:dyDescent="0.3">
      <c r="A8" s="70"/>
      <c r="B8" s="68"/>
      <c r="C8" s="57" t="s">
        <v>154</v>
      </c>
      <c r="D8" s="68"/>
      <c r="E8" s="57" t="s">
        <v>154</v>
      </c>
    </row>
    <row r="9" spans="1:5" ht="26.4" x14ac:dyDescent="0.3">
      <c r="A9" s="70"/>
      <c r="B9" s="68"/>
      <c r="C9" s="57" t="s">
        <v>94</v>
      </c>
      <c r="D9" s="68"/>
      <c r="E9" s="57" t="s">
        <v>94</v>
      </c>
    </row>
    <row r="10" spans="1:5" ht="39.6" x14ac:dyDescent="0.3">
      <c r="A10" s="70"/>
      <c r="B10" s="68"/>
      <c r="C10" s="57" t="s">
        <v>148</v>
      </c>
      <c r="D10" s="68"/>
      <c r="E10" s="57" t="s">
        <v>149</v>
      </c>
    </row>
    <row r="11" spans="1:5" ht="14.4" thickBot="1" x14ac:dyDescent="0.35">
      <c r="A11" s="70"/>
      <c r="B11" s="68"/>
      <c r="C11" s="8" t="s">
        <v>35</v>
      </c>
      <c r="D11" s="68"/>
      <c r="E11" s="8" t="s">
        <v>35</v>
      </c>
    </row>
    <row r="12" spans="1:5" x14ac:dyDescent="0.3">
      <c r="A12" s="13" t="s">
        <v>95</v>
      </c>
      <c r="B12" s="12"/>
      <c r="C12" s="22"/>
      <c r="D12" s="22"/>
      <c r="E12" s="22"/>
    </row>
    <row r="13" spans="1:5" x14ac:dyDescent="0.3">
      <c r="A13" s="13" t="s">
        <v>63</v>
      </c>
      <c r="B13" s="57"/>
      <c r="C13" s="26">
        <v>67940</v>
      </c>
      <c r="D13" s="26"/>
      <c r="E13" s="26">
        <v>90038</v>
      </c>
    </row>
    <row r="14" spans="1:5" x14ac:dyDescent="0.3">
      <c r="A14" s="58" t="s">
        <v>96</v>
      </c>
      <c r="B14" s="12"/>
      <c r="C14" s="24"/>
      <c r="D14" s="24"/>
      <c r="E14" s="24"/>
    </row>
    <row r="15" spans="1:5" ht="26.4" x14ac:dyDescent="0.3">
      <c r="A15" s="58" t="s">
        <v>97</v>
      </c>
      <c r="B15" s="12">
        <v>11</v>
      </c>
      <c r="C15" s="24">
        <v>142606</v>
      </c>
      <c r="D15" s="24"/>
      <c r="E15" s="24">
        <v>118429</v>
      </c>
    </row>
    <row r="16" spans="1:5" ht="26.4" x14ac:dyDescent="0.3">
      <c r="A16" s="58" t="s">
        <v>98</v>
      </c>
      <c r="B16" s="12"/>
      <c r="C16" s="24">
        <v>-8196</v>
      </c>
      <c r="D16" s="24"/>
      <c r="E16" s="24">
        <v>-866</v>
      </c>
    </row>
    <row r="17" spans="1:7" ht="39.6" x14ac:dyDescent="0.3">
      <c r="A17" s="58" t="s">
        <v>99</v>
      </c>
      <c r="B17" s="12" t="s">
        <v>100</v>
      </c>
      <c r="C17" s="24">
        <v>-595</v>
      </c>
      <c r="D17" s="24"/>
      <c r="E17" s="24">
        <v>-299</v>
      </c>
    </row>
    <row r="18" spans="1:7" ht="26.4" x14ac:dyDescent="0.3">
      <c r="A18" s="58" t="s">
        <v>101</v>
      </c>
      <c r="B18" s="12">
        <v>13</v>
      </c>
      <c r="C18" s="24">
        <v>-91</v>
      </c>
      <c r="D18" s="24"/>
      <c r="E18" s="24">
        <v>-592</v>
      </c>
    </row>
    <row r="19" spans="1:7" x14ac:dyDescent="0.3">
      <c r="A19" s="58" t="s">
        <v>102</v>
      </c>
      <c r="B19" s="12">
        <v>23</v>
      </c>
      <c r="C19" s="24">
        <v>1363</v>
      </c>
      <c r="D19" s="24"/>
      <c r="E19" s="24">
        <v>287</v>
      </c>
    </row>
    <row r="20" spans="1:7" x14ac:dyDescent="0.3">
      <c r="A20" s="58" t="s">
        <v>103</v>
      </c>
      <c r="B20" s="12">
        <v>22</v>
      </c>
      <c r="C20" s="24">
        <v>74350</v>
      </c>
      <c r="D20" s="24"/>
      <c r="E20" s="24">
        <v>62648</v>
      </c>
    </row>
    <row r="21" spans="1:7" x14ac:dyDescent="0.3">
      <c r="A21" s="58" t="s">
        <v>104</v>
      </c>
      <c r="B21" s="12">
        <v>21</v>
      </c>
      <c r="C21" s="24">
        <v>2680</v>
      </c>
      <c r="D21" s="24"/>
      <c r="E21" s="24">
        <v>1401</v>
      </c>
    </row>
    <row r="22" spans="1:7" x14ac:dyDescent="0.3">
      <c r="A22" s="58" t="s">
        <v>62</v>
      </c>
      <c r="B22" s="12"/>
      <c r="C22" s="24">
        <v>11685</v>
      </c>
      <c r="D22" s="24"/>
      <c r="E22" s="24">
        <v>12909</v>
      </c>
    </row>
    <row r="23" spans="1:7" x14ac:dyDescent="0.3">
      <c r="A23" s="58" t="s">
        <v>105</v>
      </c>
      <c r="B23" s="12">
        <v>8</v>
      </c>
      <c r="C23" s="24">
        <v>-16139</v>
      </c>
      <c r="D23" s="24"/>
      <c r="E23" s="24">
        <v>-10388</v>
      </c>
    </row>
    <row r="24" spans="1:7" x14ac:dyDescent="0.3">
      <c r="A24" s="58" t="s">
        <v>106</v>
      </c>
      <c r="B24" s="12">
        <v>8</v>
      </c>
      <c r="C24" s="24">
        <v>44540</v>
      </c>
      <c r="D24" s="24"/>
      <c r="E24" s="24">
        <v>36273</v>
      </c>
    </row>
    <row r="25" spans="1:7" x14ac:dyDescent="0.3">
      <c r="A25" s="58" t="s">
        <v>107</v>
      </c>
      <c r="B25" s="12">
        <v>25</v>
      </c>
      <c r="C25" s="24">
        <v>-2875</v>
      </c>
      <c r="D25" s="24"/>
      <c r="E25" s="24" t="s">
        <v>41</v>
      </c>
    </row>
    <row r="26" spans="1:7" ht="14.4" thickBot="1" x14ac:dyDescent="0.35">
      <c r="A26" s="58" t="s">
        <v>108</v>
      </c>
      <c r="B26" s="12"/>
      <c r="C26" s="24">
        <v>4790</v>
      </c>
      <c r="D26" s="24"/>
      <c r="E26" s="24" t="s">
        <v>41</v>
      </c>
    </row>
    <row r="27" spans="1:7" ht="26.4" x14ac:dyDescent="0.3">
      <c r="A27" s="13" t="s">
        <v>109</v>
      </c>
      <c r="B27" s="57"/>
      <c r="C27" s="56">
        <v>322058</v>
      </c>
      <c r="D27" s="26"/>
      <c r="E27" s="56">
        <v>309840</v>
      </c>
      <c r="F27" s="42">
        <f>SUM(C13:C26)-C27</f>
        <v>0</v>
      </c>
      <c r="G27" s="42">
        <f>SUM(E13:E26)-E27</f>
        <v>0</v>
      </c>
    </row>
    <row r="28" spans="1:7" x14ac:dyDescent="0.3">
      <c r="A28" s="58" t="s">
        <v>110</v>
      </c>
      <c r="B28" s="12"/>
      <c r="C28" s="24">
        <v>-9074</v>
      </c>
      <c r="D28" s="24"/>
      <c r="E28" s="24">
        <v>-6870</v>
      </c>
    </row>
    <row r="29" spans="1:7" x14ac:dyDescent="0.3">
      <c r="A29" s="58" t="s">
        <v>111</v>
      </c>
      <c r="B29" s="12"/>
      <c r="C29" s="24">
        <v>-305</v>
      </c>
      <c r="D29" s="24"/>
      <c r="E29" s="24">
        <v>4805</v>
      </c>
    </row>
    <row r="30" spans="1:7" x14ac:dyDescent="0.3">
      <c r="A30" s="58" t="s">
        <v>112</v>
      </c>
      <c r="B30" s="12"/>
      <c r="C30" s="24">
        <v>-721</v>
      </c>
      <c r="D30" s="24"/>
      <c r="E30" s="24">
        <v>-8069</v>
      </c>
    </row>
    <row r="31" spans="1:7" ht="26.4" x14ac:dyDescent="0.3">
      <c r="A31" s="58" t="s">
        <v>113</v>
      </c>
      <c r="B31" s="12"/>
      <c r="C31" s="24">
        <v>-24257</v>
      </c>
      <c r="D31" s="24"/>
      <c r="E31" s="24">
        <v>3772</v>
      </c>
    </row>
    <row r="32" spans="1:7" x14ac:dyDescent="0.3">
      <c r="A32" s="58" t="s">
        <v>114</v>
      </c>
      <c r="B32" s="12"/>
      <c r="C32" s="24">
        <v>13332</v>
      </c>
      <c r="D32" s="24"/>
      <c r="E32" s="24">
        <v>10227</v>
      </c>
    </row>
    <row r="33" spans="1:7" ht="14.4" thickBot="1" x14ac:dyDescent="0.35">
      <c r="A33" s="58" t="s">
        <v>115</v>
      </c>
      <c r="B33" s="12"/>
      <c r="C33" s="31">
        <v>627</v>
      </c>
      <c r="D33" s="24"/>
      <c r="E33" s="31">
        <v>1387</v>
      </c>
    </row>
    <row r="34" spans="1:7" x14ac:dyDescent="0.3">
      <c r="A34" s="13" t="s">
        <v>116</v>
      </c>
      <c r="B34" s="57"/>
      <c r="C34" s="26">
        <v>301660</v>
      </c>
      <c r="D34" s="26"/>
      <c r="E34" s="26">
        <v>315092</v>
      </c>
      <c r="F34" s="42">
        <f>SUM(C27:C33)-C34</f>
        <v>0</v>
      </c>
      <c r="G34" s="42">
        <f>SUM(E27:E33)-E34</f>
        <v>0</v>
      </c>
    </row>
    <row r="35" spans="1:7" x14ac:dyDescent="0.3">
      <c r="A35" s="58" t="s">
        <v>117</v>
      </c>
      <c r="B35" s="12"/>
      <c r="C35" s="24">
        <v>-12376</v>
      </c>
      <c r="D35" s="24"/>
      <c r="E35" s="24">
        <v>-30277</v>
      </c>
    </row>
    <row r="36" spans="1:7" ht="14.4" thickBot="1" x14ac:dyDescent="0.35">
      <c r="A36" s="58" t="s">
        <v>118</v>
      </c>
      <c r="B36" s="12"/>
      <c r="C36" s="24">
        <v>16104</v>
      </c>
      <c r="D36" s="24"/>
      <c r="E36" s="24">
        <v>10148</v>
      </c>
    </row>
    <row r="37" spans="1:7" ht="27" thickBot="1" x14ac:dyDescent="0.35">
      <c r="A37" s="13" t="s">
        <v>119</v>
      </c>
      <c r="B37" s="57"/>
      <c r="C37" s="27">
        <v>305388</v>
      </c>
      <c r="D37" s="26"/>
      <c r="E37" s="27">
        <v>294963</v>
      </c>
      <c r="F37" s="42">
        <f>SUM(C34:C36)-OLE_LINK2</f>
        <v>0</v>
      </c>
      <c r="G37" s="42">
        <f>SUM(E34:E36)-E37</f>
        <v>0</v>
      </c>
    </row>
    <row r="38" spans="1:7" x14ac:dyDescent="0.3">
      <c r="A38" s="2"/>
      <c r="B38" s="12"/>
      <c r="C38" s="24"/>
      <c r="D38" s="24"/>
      <c r="E38" s="24"/>
    </row>
    <row r="39" spans="1:7" x14ac:dyDescent="0.3">
      <c r="A39" s="13" t="s">
        <v>120</v>
      </c>
      <c r="B39" s="12"/>
      <c r="C39" s="24"/>
      <c r="D39" s="24"/>
      <c r="E39" s="24"/>
    </row>
    <row r="40" spans="1:7" x14ac:dyDescent="0.3">
      <c r="A40" s="58" t="s">
        <v>121</v>
      </c>
      <c r="B40" s="12"/>
      <c r="C40" s="24">
        <v>-49032</v>
      </c>
      <c r="D40" s="24"/>
      <c r="E40" s="24">
        <v>-34116</v>
      </c>
    </row>
    <row r="41" spans="1:7" x14ac:dyDescent="0.3">
      <c r="A41" s="58" t="s">
        <v>155</v>
      </c>
      <c r="B41" s="12"/>
      <c r="C41" s="24">
        <v>9519</v>
      </c>
      <c r="D41" s="24"/>
      <c r="E41" s="24" t="s">
        <v>41</v>
      </c>
    </row>
    <row r="42" spans="1:7" ht="26.4" x14ac:dyDescent="0.3">
      <c r="A42" s="58" t="s">
        <v>122</v>
      </c>
      <c r="B42" s="12"/>
      <c r="C42" s="24">
        <v>7316</v>
      </c>
      <c r="D42" s="24"/>
      <c r="E42" s="24">
        <v>2510</v>
      </c>
    </row>
    <row r="43" spans="1:7" x14ac:dyDescent="0.3">
      <c r="A43" s="58" t="s">
        <v>123</v>
      </c>
      <c r="B43" s="12"/>
      <c r="C43" s="24">
        <v>-2457</v>
      </c>
      <c r="D43" s="24"/>
      <c r="E43" s="24">
        <v>-1627</v>
      </c>
    </row>
    <row r="44" spans="1:7" x14ac:dyDescent="0.3">
      <c r="A44" s="58" t="s">
        <v>124</v>
      </c>
      <c r="B44" s="12"/>
      <c r="C44" s="24">
        <v>-9253</v>
      </c>
      <c r="D44" s="24"/>
      <c r="E44" s="24">
        <v>-6940</v>
      </c>
    </row>
    <row r="45" spans="1:7" ht="14.4" thickBot="1" x14ac:dyDescent="0.35">
      <c r="A45" s="58" t="s">
        <v>125</v>
      </c>
      <c r="B45" s="12"/>
      <c r="C45" s="24">
        <v>1705</v>
      </c>
      <c r="D45" s="24"/>
      <c r="E45" s="24">
        <v>4832</v>
      </c>
    </row>
    <row r="46" spans="1:7" ht="14.4" thickBot="1" x14ac:dyDescent="0.35">
      <c r="A46" s="13" t="s">
        <v>126</v>
      </c>
      <c r="B46" s="57"/>
      <c r="C46" s="27">
        <v>-42202</v>
      </c>
      <c r="D46" s="26"/>
      <c r="E46" s="27">
        <v>-35341</v>
      </c>
      <c r="F46" s="42">
        <f>SUM(C40:C45)-C46</f>
        <v>0</v>
      </c>
      <c r="G46" s="42">
        <f>SUM(E40:E45)-E46</f>
        <v>0</v>
      </c>
    </row>
    <row r="47" spans="1:7" x14ac:dyDescent="0.3">
      <c r="A47" s="13"/>
      <c r="B47" s="7"/>
      <c r="C47" s="26"/>
      <c r="D47" s="26"/>
      <c r="E47" s="26"/>
    </row>
    <row r="49" spans="1:7" x14ac:dyDescent="0.3">
      <c r="A49" s="13" t="s">
        <v>127</v>
      </c>
      <c r="B49" s="12"/>
      <c r="C49" s="45"/>
      <c r="D49" s="24"/>
      <c r="E49" s="24"/>
    </row>
    <row r="50" spans="1:7" x14ac:dyDescent="0.3">
      <c r="A50" s="58" t="s">
        <v>128</v>
      </c>
      <c r="B50" s="12">
        <v>25</v>
      </c>
      <c r="C50" s="24">
        <v>-138072</v>
      </c>
      <c r="D50" s="24"/>
      <c r="E50" s="24">
        <v>-135811</v>
      </c>
    </row>
    <row r="51" spans="1:7" x14ac:dyDescent="0.3">
      <c r="A51" s="58" t="s">
        <v>129</v>
      </c>
      <c r="B51" s="12">
        <v>25</v>
      </c>
      <c r="C51" s="24">
        <v>-39072</v>
      </c>
      <c r="D51" s="24"/>
      <c r="E51" s="24">
        <v>-31489</v>
      </c>
    </row>
    <row r="52" spans="1:7" ht="26.4" x14ac:dyDescent="0.3">
      <c r="A52" s="58" t="s">
        <v>130</v>
      </c>
      <c r="B52" s="12">
        <v>25</v>
      </c>
      <c r="C52" s="24">
        <v>-38324</v>
      </c>
      <c r="D52" s="24"/>
      <c r="E52" s="24">
        <v>-46540</v>
      </c>
    </row>
    <row r="53" spans="1:7" x14ac:dyDescent="0.3">
      <c r="A53" s="58" t="s">
        <v>131</v>
      </c>
      <c r="B53" s="12">
        <v>25</v>
      </c>
      <c r="C53" s="24">
        <v>37600</v>
      </c>
      <c r="D53" s="24"/>
      <c r="E53" s="24">
        <v>35000</v>
      </c>
    </row>
    <row r="54" spans="1:7" x14ac:dyDescent="0.3">
      <c r="A54" s="58" t="s">
        <v>19</v>
      </c>
      <c r="B54" s="17"/>
      <c r="C54" s="24">
        <v>-5562</v>
      </c>
      <c r="D54" s="24"/>
      <c r="E54" s="24" t="s">
        <v>41</v>
      </c>
    </row>
    <row r="55" spans="1:7" x14ac:dyDescent="0.3">
      <c r="A55" s="58" t="s">
        <v>132</v>
      </c>
      <c r="B55" s="12"/>
      <c r="C55" s="24">
        <v>121112</v>
      </c>
      <c r="D55" s="24"/>
      <c r="E55" s="24" t="s">
        <v>41</v>
      </c>
    </row>
    <row r="56" spans="1:7" ht="14.4" thickBot="1" x14ac:dyDescent="0.35">
      <c r="A56" s="58" t="s">
        <v>133</v>
      </c>
      <c r="B56" s="12">
        <v>19</v>
      </c>
      <c r="C56" s="31" t="s">
        <v>41</v>
      </c>
      <c r="D56" s="24"/>
      <c r="E56" s="31">
        <v>-16776</v>
      </c>
    </row>
    <row r="57" spans="1:7" ht="14.4" thickBot="1" x14ac:dyDescent="0.35">
      <c r="A57" s="13" t="s">
        <v>156</v>
      </c>
      <c r="B57" s="57"/>
      <c r="C57" s="34">
        <v>-62318</v>
      </c>
      <c r="D57" s="26"/>
      <c r="E57" s="34">
        <v>-195616</v>
      </c>
      <c r="F57" s="42">
        <f>SUM(C50:C56)-C57</f>
        <v>0</v>
      </c>
      <c r="G57" s="42">
        <f>SUM(E50:E56)-E57</f>
        <v>0</v>
      </c>
    </row>
    <row r="58" spans="1:7" ht="26.4" x14ac:dyDescent="0.3">
      <c r="A58" s="13" t="s">
        <v>134</v>
      </c>
      <c r="B58" s="57"/>
      <c r="C58" s="26">
        <v>200868</v>
      </c>
      <c r="D58" s="26"/>
      <c r="E58" s="26">
        <v>64006</v>
      </c>
      <c r="F58" s="42">
        <f>OLE_LINK2+C46+C57-C58</f>
        <v>0</v>
      </c>
      <c r="G58" s="42">
        <f>E37+E46+E57-E58</f>
        <v>0</v>
      </c>
    </row>
    <row r="59" spans="1:7" x14ac:dyDescent="0.3">
      <c r="A59" s="2"/>
      <c r="B59" s="12"/>
      <c r="C59" s="24"/>
      <c r="D59" s="24"/>
      <c r="E59" s="24"/>
    </row>
    <row r="60" spans="1:7" ht="26.4" x14ac:dyDescent="0.3">
      <c r="A60" s="58" t="s">
        <v>135</v>
      </c>
      <c r="B60" s="12"/>
      <c r="C60" s="24">
        <v>-938</v>
      </c>
      <c r="D60" s="24"/>
      <c r="E60" s="24">
        <v>-2528</v>
      </c>
    </row>
    <row r="61" spans="1:7" ht="26.4" x14ac:dyDescent="0.3">
      <c r="A61" s="58" t="s">
        <v>136</v>
      </c>
      <c r="B61" s="12"/>
      <c r="C61" s="24">
        <v>-2</v>
      </c>
      <c r="D61" s="24"/>
      <c r="E61" s="24" t="s">
        <v>41</v>
      </c>
    </row>
    <row r="62" spans="1:7" x14ac:dyDescent="0.3">
      <c r="A62" s="58" t="s">
        <v>137</v>
      </c>
      <c r="B62" s="12"/>
      <c r="C62" s="24">
        <v>-53</v>
      </c>
      <c r="D62" s="24"/>
      <c r="E62" s="24" t="s">
        <v>41</v>
      </c>
    </row>
    <row r="63" spans="1:7" ht="27" thickBot="1" x14ac:dyDescent="0.35">
      <c r="A63" s="13" t="s">
        <v>138</v>
      </c>
      <c r="B63" s="12">
        <v>17</v>
      </c>
      <c r="C63" s="34">
        <v>274006</v>
      </c>
      <c r="D63" s="26"/>
      <c r="E63" s="34">
        <v>252888</v>
      </c>
      <c r="F63" s="42"/>
      <c r="G63" s="42"/>
    </row>
    <row r="64" spans="1:7" ht="27" thickBot="1" x14ac:dyDescent="0.35">
      <c r="A64" s="21" t="s">
        <v>139</v>
      </c>
      <c r="B64" s="12">
        <v>17</v>
      </c>
      <c r="C64" s="39">
        <v>473881</v>
      </c>
      <c r="D64" s="26"/>
      <c r="E64" s="39">
        <v>314366</v>
      </c>
      <c r="F64" s="42">
        <f>C63+C58+SUM(C60:C62)-C64</f>
        <v>0</v>
      </c>
      <c r="G64" s="42">
        <f>SUM(E58:E63)-E64</f>
        <v>0</v>
      </c>
    </row>
    <row r="65" spans="1:5" ht="14.4" thickTop="1" x14ac:dyDescent="0.3"/>
    <row r="68" spans="1:5" ht="14.4" x14ac:dyDescent="0.3">
      <c r="A68" s="73"/>
      <c r="B68" s="71"/>
      <c r="C68" s="73"/>
      <c r="D68" s="71"/>
      <c r="E68" s="73"/>
    </row>
    <row r="69" spans="1:5" x14ac:dyDescent="0.3">
      <c r="C69" s="4"/>
      <c r="D69" s="4"/>
      <c r="E69" s="4"/>
    </row>
    <row r="70" spans="1:5" ht="14.4" x14ac:dyDescent="0.3">
      <c r="A70" s="72" t="s">
        <v>159</v>
      </c>
      <c r="B70"/>
      <c r="C70" s="72" t="s">
        <v>162</v>
      </c>
      <c r="D70"/>
      <c r="E70" s="72" t="s">
        <v>165</v>
      </c>
    </row>
    <row r="71" spans="1:5" ht="14.4" x14ac:dyDescent="0.3">
      <c r="A71" s="72"/>
      <c r="B71"/>
      <c r="C71"/>
      <c r="D71"/>
      <c r="E71" s="72"/>
    </row>
    <row r="72" spans="1:5" ht="14.4" x14ac:dyDescent="0.3">
      <c r="A72" s="72" t="s">
        <v>160</v>
      </c>
      <c r="B72"/>
      <c r="C72" s="72" t="s">
        <v>163</v>
      </c>
      <c r="D72"/>
      <c r="E72" s="72" t="s">
        <v>164</v>
      </c>
    </row>
    <row r="73" spans="1:5" ht="14.4" x14ac:dyDescent="0.3">
      <c r="A73" s="72" t="s">
        <v>161</v>
      </c>
      <c r="B73" s="71"/>
      <c r="C73" s="74" t="s">
        <v>161</v>
      </c>
      <c r="D73"/>
      <c r="E73" s="72"/>
    </row>
  </sheetData>
  <mergeCells count="3">
    <mergeCell ref="A7:A11"/>
    <mergeCell ref="B7:B11"/>
    <mergeCell ref="D7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PL&amp;OCI USD</vt:lpstr>
      <vt:lpstr>BS USD</vt:lpstr>
      <vt:lpstr>Equity USD</vt:lpstr>
      <vt:lpstr>CF USD</vt:lpstr>
      <vt:lpstr>'Equity USD'!OLE_LINK1</vt:lpstr>
      <vt:lpstr>'CF USD'!OLE_LINK2</vt:lpstr>
      <vt:lpstr>'BS USD'!OLE_LINK60</vt:lpstr>
      <vt:lpstr>'Equity USD'!OLE_LINK62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Akhmadzhon Abdiganiyev</dc:creator>
  <cp:lastModifiedBy>Assem Maidan</cp:lastModifiedBy>
  <dcterms:created xsi:type="dcterms:W3CDTF">2024-08-05T06:04:43Z</dcterms:created>
  <dcterms:modified xsi:type="dcterms:W3CDTF">2024-11-06T06:44:44Z</dcterms:modified>
</cp:coreProperties>
</file>