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2980" windowHeight="103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83" i="1" l="1"/>
  <c r="C94" i="1"/>
  <c r="I248" i="1" l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H234" i="1"/>
  <c r="G234" i="1"/>
  <c r="F234" i="1"/>
  <c r="E234" i="1"/>
  <c r="D234" i="1"/>
  <c r="C234" i="1"/>
  <c r="I233" i="1"/>
  <c r="I231" i="1"/>
  <c r="I230" i="1"/>
  <c r="I229" i="1"/>
  <c r="J229" i="1" s="1"/>
  <c r="J228" i="1"/>
  <c r="I228" i="1"/>
  <c r="F228" i="1"/>
  <c r="I227" i="1"/>
  <c r="I226" i="1"/>
  <c r="I225" i="1"/>
  <c r="I224" i="1"/>
  <c r="H223" i="1"/>
  <c r="G223" i="1"/>
  <c r="E223" i="1"/>
  <c r="D223" i="1"/>
  <c r="C223" i="1"/>
  <c r="H222" i="1"/>
  <c r="H221" i="1" s="1"/>
  <c r="G222" i="1"/>
  <c r="I222" i="1" s="1"/>
  <c r="G221" i="1"/>
  <c r="I219" i="1"/>
  <c r="D218" i="1"/>
  <c r="D220" i="1" s="1"/>
  <c r="D249" i="1" s="1"/>
  <c r="D250" i="1" s="1"/>
  <c r="C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H203" i="1"/>
  <c r="I203" i="1" s="1"/>
  <c r="G203" i="1"/>
  <c r="F203" i="1"/>
  <c r="E203" i="1"/>
  <c r="D203" i="1"/>
  <c r="C203" i="1"/>
  <c r="I202" i="1"/>
  <c r="I201" i="1"/>
  <c r="I200" i="1"/>
  <c r="I199" i="1"/>
  <c r="I198" i="1"/>
  <c r="I197" i="1"/>
  <c r="I196" i="1"/>
  <c r="I195" i="1"/>
  <c r="I194" i="1"/>
  <c r="I193" i="1"/>
  <c r="I192" i="1"/>
  <c r="I190" i="1" s="1"/>
  <c r="H192" i="1"/>
  <c r="G192" i="1"/>
  <c r="F192" i="1"/>
  <c r="E192" i="1"/>
  <c r="D192" i="1"/>
  <c r="C192" i="1"/>
  <c r="I191" i="1"/>
  <c r="H190" i="1"/>
  <c r="G190" i="1"/>
  <c r="F190" i="1"/>
  <c r="H189" i="1"/>
  <c r="G189" i="1"/>
  <c r="G218" i="1" s="1"/>
  <c r="G220" i="1" s="1"/>
  <c r="G249" i="1" s="1"/>
  <c r="G250" i="1" s="1"/>
  <c r="F189" i="1"/>
  <c r="F218" i="1" s="1"/>
  <c r="F220" i="1" s="1"/>
  <c r="E189" i="1"/>
  <c r="I189" i="1" s="1"/>
  <c r="D189" i="1"/>
  <c r="C189" i="1"/>
  <c r="I188" i="1"/>
  <c r="I187" i="1"/>
  <c r="D181" i="1"/>
  <c r="C181" i="1"/>
  <c r="D179" i="1"/>
  <c r="C179" i="1"/>
  <c r="D178" i="1"/>
  <c r="C178" i="1"/>
  <c r="D177" i="1"/>
  <c r="C177" i="1"/>
  <c r="D175" i="1"/>
  <c r="C175" i="1"/>
  <c r="D174" i="1"/>
  <c r="C174" i="1"/>
  <c r="D172" i="1"/>
  <c r="C172" i="1"/>
  <c r="D171" i="1"/>
  <c r="C171" i="1"/>
  <c r="D170" i="1"/>
  <c r="C170" i="1"/>
  <c r="D169" i="1"/>
  <c r="C169" i="1"/>
  <c r="D167" i="1"/>
  <c r="D173" i="1" s="1"/>
  <c r="C167" i="1"/>
  <c r="C173" i="1" s="1"/>
  <c r="D165" i="1"/>
  <c r="C165" i="1"/>
  <c r="D164" i="1"/>
  <c r="C164" i="1"/>
  <c r="C163" i="1"/>
  <c r="C159" i="1"/>
  <c r="D155" i="1"/>
  <c r="C155" i="1"/>
  <c r="C166" i="1" s="1"/>
  <c r="D153" i="1"/>
  <c r="C153" i="1"/>
  <c r="D151" i="1"/>
  <c r="D166" i="1" s="1"/>
  <c r="C151" i="1"/>
  <c r="D150" i="1"/>
  <c r="C150" i="1"/>
  <c r="C134" i="1"/>
  <c r="C130" i="1" s="1"/>
  <c r="D133" i="1"/>
  <c r="D130" i="1" s="1"/>
  <c r="C133" i="1"/>
  <c r="C129" i="1"/>
  <c r="C128" i="1"/>
  <c r="C121" i="1"/>
  <c r="C113" i="1" s="1"/>
  <c r="D113" i="1"/>
  <c r="C112" i="1"/>
  <c r="C111" i="1"/>
  <c r="C109" i="1"/>
  <c r="C107" i="1"/>
  <c r="C105" i="1"/>
  <c r="C104" i="1"/>
  <c r="C103" i="1"/>
  <c r="C102" i="1"/>
  <c r="C101" i="1"/>
  <c r="C99" i="1"/>
  <c r="C98" i="1"/>
  <c r="C97" i="1"/>
  <c r="C96" i="1"/>
  <c r="D95" i="1"/>
  <c r="D100" i="1" s="1"/>
  <c r="D106" i="1" s="1"/>
  <c r="D108" i="1" s="1"/>
  <c r="D110" i="1" s="1"/>
  <c r="D126" i="1" s="1"/>
  <c r="C93" i="1"/>
  <c r="C95" i="1" s="1"/>
  <c r="C100" i="1" s="1"/>
  <c r="C106" i="1" s="1"/>
  <c r="C108" i="1" s="1"/>
  <c r="C110" i="1" s="1"/>
  <c r="C126" i="1" s="1"/>
  <c r="D82" i="1"/>
  <c r="C82" i="1"/>
  <c r="D79" i="1"/>
  <c r="D78" i="1"/>
  <c r="C77" i="1"/>
  <c r="D76" i="1"/>
  <c r="C75" i="1"/>
  <c r="C74" i="1"/>
  <c r="C76" i="1" s="1"/>
  <c r="C78" i="1" s="1"/>
  <c r="C72" i="1"/>
  <c r="C71" i="1"/>
  <c r="D68" i="1"/>
  <c r="C67" i="1"/>
  <c r="C66" i="1"/>
  <c r="C65" i="1"/>
  <c r="C63" i="1"/>
  <c r="C61" i="1"/>
  <c r="C68" i="1" s="1"/>
  <c r="C58" i="1"/>
  <c r="D57" i="1"/>
  <c r="C56" i="1"/>
  <c r="C54" i="1"/>
  <c r="C53" i="1"/>
  <c r="C52" i="1"/>
  <c r="C51" i="1"/>
  <c r="C50" i="1"/>
  <c r="C49" i="1"/>
  <c r="C57" i="1" s="1"/>
  <c r="C79" i="1" s="1"/>
  <c r="D44" i="1"/>
  <c r="C43" i="1"/>
  <c r="C42" i="1"/>
  <c r="C41" i="1"/>
  <c r="C40" i="1"/>
  <c r="C38" i="1"/>
  <c r="C37" i="1"/>
  <c r="C36" i="1"/>
  <c r="C34" i="1"/>
  <c r="C33" i="1"/>
  <c r="C44" i="1" s="1"/>
  <c r="C27" i="1"/>
  <c r="D26" i="1"/>
  <c r="D45" i="1" s="1"/>
  <c r="D80" i="1" s="1"/>
  <c r="C25" i="1"/>
  <c r="C24" i="1"/>
  <c r="C23" i="1"/>
  <c r="C22" i="1"/>
  <c r="C21" i="1"/>
  <c r="C26" i="1" s="1"/>
  <c r="C45" i="1" s="1"/>
  <c r="C80" i="1" s="1"/>
  <c r="C18" i="1"/>
  <c r="C16" i="1"/>
  <c r="I234" i="1" l="1"/>
  <c r="D176" i="1"/>
  <c r="D180" i="1" s="1"/>
  <c r="D182" i="1" s="1"/>
  <c r="J222" i="1"/>
  <c r="C176" i="1"/>
  <c r="C180" i="1" s="1"/>
  <c r="C182" i="1" s="1"/>
  <c r="C183" i="1" s="1"/>
  <c r="C220" i="1"/>
  <c r="C249" i="1" s="1"/>
  <c r="E218" i="1"/>
  <c r="E220" i="1" s="1"/>
  <c r="E249" i="1" s="1"/>
  <c r="F232" i="1"/>
  <c r="H218" i="1"/>
  <c r="H220" i="1" s="1"/>
  <c r="H249" i="1" s="1"/>
  <c r="H250" i="1" s="1"/>
  <c r="I232" i="1" l="1"/>
  <c r="J232" i="1" s="1"/>
  <c r="F223" i="1"/>
  <c r="C250" i="1"/>
  <c r="I218" i="1"/>
  <c r="I220" i="1" l="1"/>
  <c r="J218" i="1"/>
  <c r="F221" i="1"/>
  <c r="I223" i="1"/>
  <c r="I221" i="1" l="1"/>
  <c r="F249" i="1"/>
  <c r="F250" i="1" l="1"/>
  <c r="I249" i="1"/>
  <c r="J249" i="1" l="1"/>
  <c r="I250" i="1"/>
</calcChain>
</file>

<file path=xl/sharedStrings.xml><?xml version="1.0" encoding="utf-8"?>
<sst xmlns="http://schemas.openxmlformats.org/spreadsheetml/2006/main" count="306" uniqueCount="222">
  <si>
    <r>
      <t xml:space="preserve">Наименование организации:  </t>
    </r>
    <r>
      <rPr>
        <b/>
        <sz val="14"/>
        <color theme="1"/>
        <rFont val="Times New Roman"/>
        <family val="1"/>
        <charset val="204"/>
      </rPr>
      <t>АО НК "КазМунайГаз"</t>
    </r>
  </si>
  <si>
    <t>Сведения о реорганизации:</t>
  </si>
  <si>
    <r>
      <t xml:space="preserve">Вид деятельности организации: </t>
    </r>
    <r>
      <rPr>
        <b/>
        <sz val="12"/>
        <color theme="1"/>
        <rFont val="Times New Roman"/>
        <family val="1"/>
        <charset val="204"/>
      </rPr>
      <t>Добыча, транспортировка, переработка нефти и газа</t>
    </r>
  </si>
  <si>
    <r>
      <t xml:space="preserve">Организационно-правовая форма: </t>
    </r>
    <r>
      <rPr>
        <b/>
        <sz val="12"/>
        <color theme="1"/>
        <rFont val="Times New Roman"/>
        <family val="1"/>
        <charset val="204"/>
      </rPr>
      <t>Частная</t>
    </r>
  </si>
  <si>
    <r>
      <t xml:space="preserve">Форма отчетности: </t>
    </r>
    <r>
      <rPr>
        <b/>
        <sz val="12"/>
        <color theme="1"/>
        <rFont val="Times New Roman"/>
        <family val="1"/>
        <charset val="204"/>
      </rPr>
      <t>консолидированная</t>
    </r>
  </si>
  <si>
    <r>
      <t xml:space="preserve">Среднегодовая численность работников: </t>
    </r>
    <r>
      <rPr>
        <sz val="12"/>
        <color rgb="FFFF0000"/>
        <rFont val="Times New Roman"/>
        <family val="1"/>
        <charset val="204"/>
      </rPr>
      <t>84.219</t>
    </r>
    <r>
      <rPr>
        <b/>
        <sz val="12"/>
        <color theme="1"/>
        <rFont val="Times New Roman"/>
        <family val="1"/>
        <charset val="204"/>
      </rPr>
      <t xml:space="preserve"> чел.</t>
    </r>
  </si>
  <si>
    <r>
      <t xml:space="preserve">Субъект предпринимательства: </t>
    </r>
    <r>
      <rPr>
        <b/>
        <sz val="12"/>
        <color theme="1"/>
        <rFont val="Times New Roman"/>
        <family val="1"/>
        <charset val="204"/>
      </rPr>
      <t>крупного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</si>
  <si>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Юридический адрес (организации): </t>
    </r>
    <r>
      <rPr>
        <b/>
        <sz val="12"/>
        <color theme="1"/>
        <rFont val="Times New Roman"/>
        <family val="1"/>
        <charset val="204"/>
      </rPr>
      <t>г.Астана, пр.Кабанбай батыра, 19</t>
    </r>
  </si>
  <si>
    <t>КОНСОЛИДИРОВАННЫЙ БУХГАЛТЕРСКИЙ БАЛАНС</t>
  </si>
  <si>
    <t>по состоянию на 31 марта 2015 года</t>
  </si>
  <si>
    <t>тыс.тенге</t>
  </si>
  <si>
    <t>Активы</t>
  </si>
  <si>
    <t>Код строки</t>
  </si>
  <si>
    <t>На конец отчетного периода</t>
  </si>
  <si>
    <t>На начало отчетного периода</t>
  </si>
  <si>
    <t xml:space="preserve">I. Краткосрочные активы: </t>
  </si>
  <si>
    <t>  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</si>
  <si>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</si>
  <si>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</si>
  <si>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</si>
  <si>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</si>
  <si>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</si>
  <si>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</si>
  <si>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</si>
  <si>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</si>
  <si>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</si>
  <si>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</si>
  <si>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</si>
  <si>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</si>
  <si>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</si>
  <si>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</si>
  <si>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 xml:space="preserve">Текущий подоходный налог          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</si>
  <si>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</si>
  <si>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</si>
  <si>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</si>
  <si>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</si>
  <si>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</si>
  <si>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</si>
  <si>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</si>
  <si>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</si>
  <si>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</si>
  <si>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</si>
  <si>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</si>
  <si>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</si>
  <si>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</si>
  <si>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</si>
  <si>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</si>
  <si>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</si>
  <si>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</si>
  <si>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</si>
  <si>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</si>
  <si>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</si>
  <si>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</si>
  <si>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</si>
  <si>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</si>
  <si>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</si>
  <si>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</si>
  <si>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</si>
  <si>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</si>
  <si>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</si>
  <si>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</si>
  <si>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</si>
  <si>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</si>
  <si>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</si>
  <si>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</si>
  <si>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</si>
  <si>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</si>
  <si>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</si>
  <si>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</si>
  <si>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</si>
  <si>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</si>
  <si>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</si>
  <si>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</si>
  <si>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</si>
  <si>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</si>
  <si>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</si>
  <si>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</si>
  <si>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</si>
  <si>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</si>
  <si>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+строка 301+строка 400 + строка 500)</t>
  </si>
  <si>
    <t>Проверка</t>
  </si>
  <si>
    <t>Балансовая стоимость одной акции, тенге</t>
  </si>
  <si>
    <r>
      <t xml:space="preserve">Наименование организации: </t>
    </r>
    <r>
      <rPr>
        <b/>
        <sz val="14"/>
        <rFont val="Times New Roman"/>
        <family val="1"/>
        <charset val="204"/>
      </rPr>
      <t>АО НК "КазМунайГаз"</t>
    </r>
  </si>
  <si>
    <t>КОНСОЛИДИРОВАННЫЙ ОТЧЕТ О ПРИБЫЛЯХ И УБЫТКАХ</t>
  </si>
  <si>
    <t>по состоянию на  31 марта 2015 года</t>
  </si>
  <si>
    <t>Наименование показателей</t>
  </si>
  <si>
    <t>За отчетный период</t>
  </si>
  <si>
    <t xml:space="preserve">Выручка </t>
  </si>
  <si>
    <t xml:space="preserve">Себестоимость реализованных товаров и услуг 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</si>
  <si>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</si>
  <si>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</si>
  <si>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</si>
  <si>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</si>
  <si>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</si>
  <si>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</si>
  <si>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</si>
  <si>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</si>
  <si>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</si>
  <si>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</si>
  <si>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</si>
  <si>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</si>
  <si>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</si>
  <si>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</si>
  <si>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</si>
  <si>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 xml:space="preserve">Прочие неоперационные расходы </t>
  </si>
  <si>
    <t>025</t>
  </si>
  <si>
    <t>Прибыль (убыток) до налогообложения (+/- строки с 020 по 025)</t>
  </si>
  <si>
    <t>Расходы по подоходному налогу</t>
  </si>
  <si>
    <r>
      <t>Прибыль (убыток) после налогообложения от продолжающейся деятельности</t>
    </r>
    <r>
      <rPr>
        <b/>
        <i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(строка 100 – строка 101)</t>
    </r>
  </si>
  <si>
    <r>
      <t>Прибыль (убыток) после налогообложения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 прекращенной деятельности</t>
    </r>
    <r>
      <rPr>
        <i/>
        <sz val="12"/>
        <rFont val="Times New Roman"/>
        <family val="1"/>
        <charset val="204"/>
      </rPr>
      <t xml:space="preserve"> </t>
    </r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</si>
  <si>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</si>
  <si>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</si>
  <si>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</si>
  <si>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</si>
  <si>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</si>
  <si>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</si>
  <si>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r>
      <t>Переоценка финансовых активов</t>
    </r>
    <r>
      <rPr>
        <i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имеющихся в наличии для продажи</t>
    </r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</si>
  <si>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</si>
  <si>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</si>
  <si>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</si>
  <si>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</si>
  <si>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</si>
  <si>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</si>
  <si>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</si>
  <si>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</si>
  <si>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</si>
  <si>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</si>
  <si>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</si>
  <si>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</si>
  <si>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</si>
  <si>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</si>
  <si>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</si>
  <si>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</si>
  <si>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</si>
  <si>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КОНСОЛИДИРОВАННЫЙ ОТЧЕТ О ДВИЖЕНИИ ДЕНЕЖНЫХ СРЕДСТВ </t>
  </si>
  <si>
    <t>(косвенный метод)</t>
  </si>
  <si>
    <t>по состоянию на   31 марта 2015 года</t>
  </si>
  <si>
    <t>Код  строки</t>
  </si>
  <si>
    <t>   За предыдущий период</t>
  </si>
  <si>
    <t>1. Движение денежных средств от операционной деятельности</t>
  </si>
  <si>
    <t>Прибыль (убыток) до налогообложения</t>
  </si>
  <si>
    <t>Амортизация и обесценение основных средств, нематериальных активов и прочих долгосрочных активов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</si>
  <si>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</si>
  <si>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</si>
  <si>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</si>
  <si>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</si>
  <si>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</si>
  <si>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</si>
  <si>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</si>
  <si>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</si>
  <si>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</si>
  <si>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</si>
  <si>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</si>
  <si>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</si>
  <si>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общей совокупной прибыли (убытка)</t>
  </si>
  <si>
    <t>Итого корректировка общей совокупной прибыли (убытка), всего (+/- строки с 011 по 025)</t>
  </si>
  <si>
    <t>030</t>
  </si>
  <si>
    <t>Изменения в запасах</t>
  </si>
  <si>
    <t>031</t>
  </si>
  <si>
    <t xml:space="preserve">Изменения резерва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</si>
  <si>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032</t>
  </si>
  <si>
    <t>Изменения в торговой и прочей дебиторской задолженности</t>
  </si>
  <si>
    <t>033</t>
  </si>
  <si>
    <t>Изменения в торговой и прочей кредиторской задолженности</t>
  </si>
  <si>
    <t>034</t>
  </si>
  <si>
    <t xml:space="preserve">Изменения в задолженности по налогам и другим обязательным платежам в бюджет </t>
  </si>
  <si>
    <t>035</t>
  </si>
  <si>
    <t>Изменения в прочих  обязательствах</t>
  </si>
  <si>
    <t>036</t>
  </si>
  <si>
    <t>Итого движение операционных активов и обязательств, всего (+/- строки с 031 по 036)</t>
  </si>
  <si>
    <t>040</t>
  </si>
  <si>
    <t xml:space="preserve">Уплаченные вознаграждения </t>
  </si>
  <si>
    <t>041</t>
  </si>
  <si>
    <t>Уплаченный подоходный налог</t>
  </si>
  <si>
    <t>042</t>
  </si>
  <si>
    <t>Чистая сумма денежных средств от операционной деятельности (строка 010+/- строка 030 +/- строка 040+/- строка 041+/- строка 042)</t>
  </si>
  <si>
    <t>2.Движение денежных средств от инвестиционной деятельности</t>
  </si>
  <si>
    <t>3.Движение денежных средств от финансовой деятельности</t>
  </si>
  <si>
    <t>4.Влияние обменных курсов валют к тенге</t>
  </si>
  <si>
    <t>5. Увеличение +/- уменьшение денежных средств (строка 100 +/- строка 200 +/- строка 300)</t>
  </si>
  <si>
    <t>6.Денежные средства и их эквиваленты на начало отчетного периода</t>
  </si>
  <si>
    <t>7.Денежные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</si>
  <si>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</si>
  <si>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</si>
  <si>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Доля неконтро-лирующих собственников</t>
  </si>
  <si>
    <t>Итого капитал</t>
  </si>
  <si>
    <t xml:space="preserve">Выкупленные собственные долевые инструменты </t>
  </si>
  <si>
    <t>Нераспре-деленная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</si>
  <si>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</si>
  <si>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</si>
  <si>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 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</si>
  <si>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</si>
  <si>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</si>
  <si>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</si>
  <si>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</si>
  <si>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</si>
  <si>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</si>
  <si>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</si>
  <si>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</si>
  <si>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</si>
  <si>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</si>
  <si>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</si>
  <si>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</si>
  <si>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</si>
  <si>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</si>
  <si>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</si>
  <si>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</si>
  <si>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</si>
  <si>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</si>
  <si>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</si>
  <si>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</si>
  <si>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</si>
  <si>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</si>
  <si>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</si>
  <si>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</si>
  <si>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</si>
  <si>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</si>
  <si>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</si>
  <si>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</t>
  </si>
  <si>
    <t>-</t>
  </si>
  <si>
    <t>Сальдо на 31 декабря отчетного года (строка 500 + строка 600 + строка 700)</t>
  </si>
  <si>
    <t>За предыдущий период (пересчитано)*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</si>
</sst>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_(* #,##0_);_(* \(#,##0\);_(* &quot;-&quot;_);_(@_)"/>
    <numFmt numFmtId="166" formatCode="_-* #,##0.0000_р_._-;\-* #,##0.0000_р_._-;_-* &quot;-&quot;??_р_._-;_-@_-"/>
    <numFmt numFmtId="167" formatCode="_(* #,##0_);_(* \(#,##0\);_(* &quot;-&quot;??_);_(@_)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Fill="1"/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right" wrapText="1"/>
    </xf>
    <xf numFmtId="164" fontId="8" fillId="0" borderId="1" xfId="2" applyNumberFormat="1" applyFont="1" applyBorder="1" applyAlignment="1">
      <alignment horizontal="right" wrapText="1"/>
    </xf>
    <xf numFmtId="43" fontId="0" fillId="0" borderId="0" xfId="1" applyFont="1"/>
    <xf numFmtId="164" fontId="7" fillId="0" borderId="1" xfId="2" applyNumberFormat="1" applyFont="1" applyFill="1" applyBorder="1" applyAlignment="1">
      <alignment horizontal="right" wrapText="1"/>
    </xf>
    <xf numFmtId="164" fontId="7" fillId="0" borderId="1" xfId="2" applyNumberFormat="1" applyFont="1" applyBorder="1" applyAlignment="1">
      <alignment horizontal="right" wrapText="1"/>
    </xf>
    <xf numFmtId="165" fontId="8" fillId="0" borderId="1" xfId="2" applyNumberFormat="1" applyFont="1" applyBorder="1" applyAlignment="1">
      <alignment horizontal="right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/>
    <xf numFmtId="164" fontId="8" fillId="0" borderId="0" xfId="2" applyNumberFormat="1" applyFont="1"/>
    <xf numFmtId="164" fontId="7" fillId="0" borderId="1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vertical="center" wrapText="1"/>
    </xf>
    <xf numFmtId="164" fontId="7" fillId="0" borderId="1" xfId="2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164" fontId="6" fillId="0" borderId="0" xfId="2" applyNumberFormat="1" applyFont="1"/>
    <xf numFmtId="0" fontId="8" fillId="0" borderId="1" xfId="0" applyFont="1" applyBorder="1"/>
    <xf numFmtId="164" fontId="8" fillId="0" borderId="1" xfId="2" applyNumberFormat="1" applyFont="1" applyBorder="1"/>
    <xf numFmtId="0" fontId="10" fillId="0" borderId="1" xfId="0" applyFont="1" applyBorder="1" applyAlignment="1">
      <alignment vertical="center"/>
    </xf>
    <xf numFmtId="0" fontId="11" fillId="0" borderId="1" xfId="0" applyFont="1" applyBorder="1"/>
    <xf numFmtId="166" fontId="7" fillId="0" borderId="1" xfId="2" applyNumberFormat="1" applyFont="1" applyFill="1" applyBorder="1" applyAlignment="1">
      <alignment horizontal="right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8" fillId="2" borderId="1" xfId="2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right" wrapText="1"/>
    </xf>
    <xf numFmtId="164" fontId="8" fillId="0" borderId="1" xfId="2" applyNumberFormat="1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right" wrapText="1"/>
    </xf>
    <xf numFmtId="164" fontId="8" fillId="0" borderId="1" xfId="2" applyNumberFormat="1" applyFont="1" applyFill="1" applyBorder="1" applyAlignment="1">
      <alignment horizontal="center" vertical="center" wrapText="1"/>
    </xf>
    <xf numFmtId="166" fontId="8" fillId="0" borderId="1" xfId="2" applyNumberFormat="1" applyFont="1" applyFill="1" applyBorder="1" applyAlignment="1">
      <alignment horizontal="right" wrapText="1"/>
    </xf>
    <xf numFmtId="49" fontId="8" fillId="0" borderId="0" xfId="0" applyNumberFormat="1" applyFont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164" fontId="7" fillId="0" borderId="0" xfId="2" applyNumberFormat="1" applyFont="1" applyAlignment="1">
      <alignment horizontal="right"/>
    </xf>
    <xf numFmtId="164" fontId="8" fillId="2" borderId="1" xfId="2" applyNumberFormat="1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 wrapText="1"/>
    </xf>
    <xf numFmtId="167" fontId="2" fillId="0" borderId="0" xfId="1" applyNumberFormat="1" applyFont="1"/>
    <xf numFmtId="43" fontId="2" fillId="0" borderId="0" xfId="1" applyFont="1"/>
    <xf numFmtId="43" fontId="7" fillId="0" borderId="1" xfId="1" applyFont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164" fontId="14" fillId="0" borderId="1" xfId="2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64" fontId="7" fillId="3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-Esbergenova/Documents/&#1054;&#1090;&#1095;&#1077;&#1090;&#1085;&#1086;&#1089;&#1090;&#1100;%202015/3%20&#1084;&#1077;&#1089;&#1103;&#1094;&#1072;%202015/&#1056;&#1072;&#1073;&#1086;&#1095;&#1080;&#1077;%20&#1090;&#1072;&#1073;&#1083;&#1080;&#1094;&#1099;/TT_1Q2015_v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ws"/>
      <sheetName val="Лист2"/>
      <sheetName val="Лист1"/>
      <sheetName val="Лист3"/>
      <sheetName val="Лист4"/>
      <sheetName val="422"/>
      <sheetName val="BS_PL_CFS"/>
      <sheetName val="Main disclosures"/>
      <sheetName val="CFS"/>
      <sheetName val="workings&gt;&gt;&gt;&gt;"/>
      <sheetName val="Segment_BS"/>
      <sheetName val="Segment_PL"/>
      <sheetName val="Discountinued operation"/>
      <sheetName val="audit"/>
      <sheetName val="Rauan"/>
      <sheetName val="Лист7"/>
      <sheetName val="Лист5"/>
      <sheetName val="OCI_forex"/>
      <sheetName val="working for BS_PL_CFS"/>
      <sheetName val="pledges"/>
      <sheetName val="Займ"/>
      <sheetName val="Долговые"/>
      <sheetName val="фин.арен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7">
          <cell r="C117">
            <v>13861407</v>
          </cell>
        </row>
      </sheetData>
      <sheetData sheetId="6" refreshError="1">
        <row r="14">
          <cell r="C14">
            <v>4389609951</v>
          </cell>
        </row>
        <row r="15">
          <cell r="C15">
            <v>287591181</v>
          </cell>
        </row>
        <row r="16">
          <cell r="C16">
            <v>27055979</v>
          </cell>
        </row>
        <row r="17">
          <cell r="C17">
            <v>181162250</v>
          </cell>
        </row>
        <row r="18">
          <cell r="C18">
            <v>100011325</v>
          </cell>
        </row>
        <row r="19">
          <cell r="C19">
            <v>1288666511</v>
          </cell>
        </row>
        <row r="20">
          <cell r="C20">
            <v>93868595</v>
          </cell>
        </row>
        <row r="21">
          <cell r="C21">
            <v>84774496</v>
          </cell>
        </row>
        <row r="22">
          <cell r="C22">
            <v>115349414</v>
          </cell>
        </row>
        <row r="23">
          <cell r="C23">
            <v>37211446</v>
          </cell>
        </row>
        <row r="24">
          <cell r="C24">
            <v>14712761</v>
          </cell>
        </row>
        <row r="25">
          <cell r="C25">
            <v>29173969</v>
          </cell>
        </row>
        <row r="26">
          <cell r="C26">
            <v>90388988</v>
          </cell>
        </row>
        <row r="27">
          <cell r="C27">
            <v>33446706</v>
          </cell>
        </row>
        <row r="31">
          <cell r="C31">
            <v>183032486</v>
          </cell>
        </row>
        <row r="32">
          <cell r="C32">
            <v>96369172</v>
          </cell>
        </row>
        <row r="33">
          <cell r="C33">
            <v>61175999</v>
          </cell>
        </row>
        <row r="34">
          <cell r="C34">
            <v>202695982</v>
          </cell>
        </row>
        <row r="35">
          <cell r="C35">
            <v>742258288</v>
          </cell>
        </row>
        <row r="36">
          <cell r="C36">
            <v>1110000</v>
          </cell>
        </row>
        <row r="37">
          <cell r="C37">
            <v>4742425</v>
          </cell>
        </row>
        <row r="39">
          <cell r="C39">
            <v>2133119</v>
          </cell>
        </row>
        <row r="40">
          <cell r="C40">
            <v>87401058</v>
          </cell>
        </row>
        <row r="41">
          <cell r="C41">
            <v>382910700</v>
          </cell>
        </row>
        <row r="43">
          <cell r="C43">
            <v>42975134</v>
          </cell>
        </row>
        <row r="50">
          <cell r="C50">
            <v>557072340</v>
          </cell>
        </row>
        <row r="51">
          <cell r="C51">
            <v>226761347</v>
          </cell>
        </row>
        <row r="52">
          <cell r="C52">
            <v>2105737</v>
          </cell>
        </row>
        <row r="53">
          <cell r="C53">
            <v>458388220</v>
          </cell>
        </row>
        <row r="54">
          <cell r="C54">
            <v>2638694685</v>
          </cell>
        </row>
        <row r="56">
          <cell r="C56">
            <v>556031322</v>
          </cell>
        </row>
        <row r="60">
          <cell r="C60">
            <v>2498207540</v>
          </cell>
        </row>
        <row r="61">
          <cell r="C61">
            <v>407132492</v>
          </cell>
        </row>
        <row r="62">
          <cell r="C62">
            <v>193102683</v>
          </cell>
        </row>
        <row r="63">
          <cell r="C63">
            <v>202020801</v>
          </cell>
        </row>
        <row r="64">
          <cell r="C64">
            <v>9048517</v>
          </cell>
        </row>
        <row r="65">
          <cell r="C65">
            <v>12004419</v>
          </cell>
        </row>
        <row r="69">
          <cell r="C69">
            <v>304313628</v>
          </cell>
        </row>
        <row r="70">
          <cell r="C70">
            <v>54151468</v>
          </cell>
        </row>
        <row r="71">
          <cell r="C71">
            <v>3415940</v>
          </cell>
        </row>
        <row r="72">
          <cell r="C72">
            <v>245146004</v>
          </cell>
        </row>
        <row r="73">
          <cell r="C73">
            <v>61511639</v>
          </cell>
        </row>
        <row r="74">
          <cell r="C74">
            <v>768674</v>
          </cell>
        </row>
        <row r="75">
          <cell r="C75">
            <v>781322</v>
          </cell>
        </row>
        <row r="77">
          <cell r="C77">
            <v>137574404</v>
          </cell>
        </row>
        <row r="79">
          <cell r="C79">
            <v>11594753</v>
          </cell>
        </row>
        <row r="83">
          <cell r="C83">
            <v>8.0566957917845272</v>
          </cell>
          <cell r="D83">
            <v>8.0117655319189787</v>
          </cell>
        </row>
        <row r="105">
          <cell r="C105">
            <v>569714428</v>
          </cell>
        </row>
        <row r="106">
          <cell r="C106">
            <v>-469115828</v>
          </cell>
        </row>
        <row r="110">
          <cell r="C110">
            <v>-35937133</v>
          </cell>
        </row>
        <row r="111">
          <cell r="C111">
            <v>-66105730</v>
          </cell>
        </row>
        <row r="112">
          <cell r="C112">
            <v>-237682</v>
          </cell>
        </row>
        <row r="113">
          <cell r="C113">
            <v>-308682</v>
          </cell>
        </row>
        <row r="114">
          <cell r="C114">
            <v>4108678</v>
          </cell>
        </row>
        <row r="115">
          <cell r="C115">
            <v>-1839733</v>
          </cell>
        </row>
        <row r="118">
          <cell r="C118">
            <v>20597665</v>
          </cell>
        </row>
        <row r="119">
          <cell r="C119">
            <v>22350639</v>
          </cell>
        </row>
        <row r="120">
          <cell r="C120">
            <v>-62001455</v>
          </cell>
        </row>
        <row r="121">
          <cell r="C121">
            <v>-400820</v>
          </cell>
        </row>
        <row r="122">
          <cell r="C122">
            <v>61855247</v>
          </cell>
        </row>
        <row r="126">
          <cell r="C126">
            <v>-29571749</v>
          </cell>
        </row>
        <row r="131">
          <cell r="C131">
            <v>-1049968</v>
          </cell>
        </row>
        <row r="135">
          <cell r="C135">
            <v>11424028</v>
          </cell>
        </row>
        <row r="136">
          <cell r="C136">
            <v>633848.56999999995</v>
          </cell>
        </row>
        <row r="141">
          <cell r="C141">
            <v>10169871.640000001</v>
          </cell>
        </row>
        <row r="152">
          <cell r="C152">
            <v>21072321</v>
          </cell>
        </row>
        <row r="153">
          <cell r="C153">
            <v>1155428</v>
          </cell>
        </row>
        <row r="158">
          <cell r="C158">
            <v>2.4802398583031373E-2</v>
          </cell>
          <cell r="D158">
            <v>0.31423754183257496</v>
          </cell>
        </row>
        <row r="159">
          <cell r="C159">
            <v>-1.9867281643495389E-3</v>
          </cell>
        </row>
        <row r="175">
          <cell r="C175">
            <v>41743566</v>
          </cell>
          <cell r="D175">
            <v>223825096</v>
          </cell>
        </row>
        <row r="177">
          <cell r="C177">
            <v>44120334</v>
          </cell>
          <cell r="D177">
            <v>51619899</v>
          </cell>
        </row>
        <row r="178">
          <cell r="C178">
            <v>-61855247</v>
          </cell>
          <cell r="D178">
            <v>-96613531</v>
          </cell>
        </row>
        <row r="179">
          <cell r="C179">
            <v>62001455</v>
          </cell>
        </row>
        <row r="180">
          <cell r="C180">
            <v>-22350639</v>
          </cell>
        </row>
        <row r="181">
          <cell r="C181">
            <v>4229757</v>
          </cell>
          <cell r="D181">
            <v>-672456.52682999999</v>
          </cell>
        </row>
        <row r="182">
          <cell r="C182">
            <v>-1891323</v>
          </cell>
          <cell r="D182">
            <v>-427435.88381999999</v>
          </cell>
        </row>
        <row r="183">
          <cell r="C183">
            <v>308682</v>
          </cell>
          <cell r="D183">
            <v>2541182</v>
          </cell>
        </row>
        <row r="184">
          <cell r="C184">
            <v>237682</v>
          </cell>
          <cell r="D184">
            <v>24753709</v>
          </cell>
        </row>
        <row r="185">
          <cell r="C185">
            <v>400820</v>
          </cell>
        </row>
        <row r="187">
          <cell r="C187">
            <v>10161141</v>
          </cell>
          <cell r="D187">
            <v>1823100</v>
          </cell>
        </row>
        <row r="188">
          <cell r="C188">
            <v>248679</v>
          </cell>
          <cell r="D188">
            <v>2736869</v>
          </cell>
        </row>
        <row r="189">
          <cell r="C189">
            <v>-3165757</v>
          </cell>
          <cell r="D189">
            <v>455929</v>
          </cell>
        </row>
        <row r="190">
          <cell r="D190">
            <v>235</v>
          </cell>
        </row>
        <row r="191">
          <cell r="C191">
            <v>-21616601</v>
          </cell>
        </row>
        <row r="194">
          <cell r="C194">
            <v>15655180</v>
          </cell>
          <cell r="D194">
            <v>-7814351</v>
          </cell>
        </row>
        <row r="195">
          <cell r="C195">
            <v>8422412</v>
          </cell>
          <cell r="D195">
            <v>-16444074</v>
          </cell>
        </row>
        <row r="196">
          <cell r="C196">
            <v>-154273</v>
          </cell>
          <cell r="D196">
            <v>7496337</v>
          </cell>
        </row>
        <row r="197">
          <cell r="C197">
            <v>12252880</v>
          </cell>
          <cell r="D197">
            <v>16199495</v>
          </cell>
        </row>
        <row r="198">
          <cell r="C198">
            <v>-19480525</v>
          </cell>
          <cell r="D198">
            <v>33131723</v>
          </cell>
        </row>
        <row r="199">
          <cell r="C199">
            <v>25509785</v>
          </cell>
          <cell r="D199">
            <v>34456395.41065</v>
          </cell>
        </row>
        <row r="200">
          <cell r="C200">
            <v>-1885887</v>
          </cell>
        </row>
        <row r="201">
          <cell r="C201">
            <v>-18558585</v>
          </cell>
          <cell r="D201">
            <v>20031451</v>
          </cell>
        </row>
        <row r="204">
          <cell r="C204">
            <v>2490317</v>
          </cell>
        </row>
        <row r="205">
          <cell r="C205">
            <v>-40556591</v>
          </cell>
          <cell r="D205">
            <v>-71943173</v>
          </cell>
        </row>
        <row r="206">
          <cell r="C206">
            <v>14547395</v>
          </cell>
          <cell r="D206">
            <v>8244897</v>
          </cell>
        </row>
        <row r="207">
          <cell r="C207">
            <v>-29610573</v>
          </cell>
          <cell r="D207">
            <v>-25612831</v>
          </cell>
        </row>
        <row r="222">
          <cell r="C222">
            <v>-112625479</v>
          </cell>
          <cell r="D222">
            <v>-87014822</v>
          </cell>
        </row>
        <row r="231">
          <cell r="C231">
            <v>-363675756</v>
          </cell>
          <cell r="D231">
            <v>-31555367</v>
          </cell>
        </row>
        <row r="232">
          <cell r="C232">
            <v>14976360</v>
          </cell>
          <cell r="D232">
            <v>-4946237</v>
          </cell>
        </row>
        <row r="234">
          <cell r="D234">
            <v>407326766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tabSelected="1" topLeftCell="A229" workbookViewId="0">
      <selection activeCell="I232" sqref="I232"/>
    </sheetView>
  </sheetViews>
  <sheetFormatPr defaultColWidth="8.85546875" defaultRowHeight="15" x14ac:dyDescent="0.25"/>
  <cols>
    <col min="1" max="1" width="69.7109375" customWidth="1"/>
    <col min="2" max="2" width="13.7109375" customWidth="1"/>
    <col min="3" max="5" width="18.7109375" customWidth="1"/>
    <col min="6" max="6" width="18.7109375" style="13" customWidth="1"/>
    <col min="7" max="7" width="22.85546875" style="13" customWidth="1"/>
    <col min="8" max="8" width="18.7109375" customWidth="1"/>
    <col min="9" max="9" width="18.5703125" customWidth="1"/>
    <col min="10" max="10" width="18.28515625" style="48" customWidth="1"/>
  </cols>
  <sheetData>
    <row r="1" spans="1:5" customFormat="1" ht="18.75" x14ac:dyDescent="0.3">
      <c r="A1" s="1" t="s">
        <v>0</v>
      </c>
      <c r="B1" s="1"/>
      <c r="C1" s="1"/>
      <c r="D1" s="1"/>
    </row>
    <row r="2" spans="1:5" customFormat="1" ht="15.75" x14ac:dyDescent="0.25">
      <c r="A2" s="1" t="s">
        <v>1</v>
      </c>
      <c r="B2" s="1"/>
      <c r="C2" s="1"/>
      <c r="D2" s="1"/>
    </row>
    <row r="3" spans="1:5" customFormat="1" ht="15.75" x14ac:dyDescent="0.25">
      <c r="A3" s="1" t="s">
        <v>2</v>
      </c>
      <c r="B3" s="1"/>
      <c r="C3" s="1"/>
      <c r="D3" s="1"/>
    </row>
    <row r="4" spans="1:5" customFormat="1" ht="15.75" x14ac:dyDescent="0.25">
      <c r="A4" s="1" t="s">
        <v>3</v>
      </c>
      <c r="B4" s="1"/>
      <c r="C4" s="1"/>
      <c r="D4" s="1"/>
    </row>
    <row r="5" spans="1:5" customFormat="1" ht="15.75" x14ac:dyDescent="0.25">
      <c r="A5" s="1" t="s">
        <v>4</v>
      </c>
      <c r="B5" s="1"/>
      <c r="C5" s="1"/>
      <c r="D5" s="1"/>
    </row>
    <row r="6" spans="1:5" customFormat="1" ht="15.75" x14ac:dyDescent="0.25">
      <c r="A6" s="2" t="s">
        <v>5</v>
      </c>
      <c r="B6" s="1"/>
      <c r="C6" s="1"/>
      <c r="D6" s="1"/>
    </row>
    <row r="7" spans="1:5" customFormat="1" ht="15.75" x14ac:dyDescent="0.25">
      <c r="A7" s="1" t="s">
        <v>6</v>
      </c>
      <c r="B7" s="1"/>
      <c r="C7" s="1"/>
      <c r="D7" s="1"/>
    </row>
    <row r="8" spans="1:5" customFormat="1" ht="15.75" x14ac:dyDescent="0.25">
      <c r="A8" s="1" t="s">
        <v>7</v>
      </c>
      <c r="B8" s="1"/>
      <c r="C8" s="1"/>
      <c r="D8" s="1"/>
    </row>
    <row r="9" spans="1:5" customFormat="1" ht="15.6" x14ac:dyDescent="0.3">
      <c r="A9" s="1"/>
      <c r="B9" s="1"/>
      <c r="C9" s="1"/>
      <c r="D9" s="1"/>
    </row>
    <row r="10" spans="1:5" customFormat="1" ht="18.75" x14ac:dyDescent="0.3">
      <c r="A10" s="59" t="s">
        <v>8</v>
      </c>
      <c r="B10" s="59"/>
      <c r="C10" s="59"/>
      <c r="D10" s="59"/>
    </row>
    <row r="11" spans="1:5" customFormat="1" ht="18.75" x14ac:dyDescent="0.3">
      <c r="A11" s="59" t="s">
        <v>9</v>
      </c>
      <c r="B11" s="59"/>
      <c r="C11" s="59"/>
      <c r="D11" s="59"/>
    </row>
    <row r="12" spans="1:5" customFormat="1" ht="15.6" x14ac:dyDescent="0.3">
      <c r="A12" s="1"/>
      <c r="B12" s="1"/>
      <c r="C12" s="1"/>
      <c r="D12" s="1"/>
    </row>
    <row r="13" spans="1:5" customFormat="1" ht="15.75" x14ac:dyDescent="0.25">
      <c r="A13" s="1"/>
      <c r="B13" s="1"/>
      <c r="C13" s="1"/>
      <c r="D13" s="3" t="s">
        <v>10</v>
      </c>
    </row>
    <row r="14" spans="1:5" customFormat="1" ht="47.25" x14ac:dyDescent="0.25">
      <c r="A14" s="4" t="s">
        <v>11</v>
      </c>
      <c r="B14" s="4" t="s">
        <v>12</v>
      </c>
      <c r="C14" s="5" t="s">
        <v>13</v>
      </c>
      <c r="D14" s="5" t="s">
        <v>14</v>
      </c>
    </row>
    <row r="15" spans="1:5" customFormat="1" ht="15.75" x14ac:dyDescent="0.25">
      <c r="A15" s="6" t="s">
        <v>15</v>
      </c>
      <c r="B15" s="7"/>
      <c r="C15" s="8" t="s">
        <v>16</v>
      </c>
      <c r="D15" s="8"/>
    </row>
    <row r="16" spans="1:5" customFormat="1" ht="15.75" x14ac:dyDescent="0.25">
      <c r="A16" s="9" t="s">
        <v>17</v>
      </c>
      <c r="B16" s="10" t="s">
        <v>18</v>
      </c>
      <c r="C16" s="11">
        <f>[1]BS_PL_CFS!C41</f>
        <v>382910700</v>
      </c>
      <c r="D16" s="12">
        <v>823031494</v>
      </c>
      <c r="E16" s="13"/>
    </row>
    <row r="17" spans="1:5" customFormat="1" ht="15.75" x14ac:dyDescent="0.25">
      <c r="A17" s="9" t="s">
        <v>19</v>
      </c>
      <c r="B17" s="10" t="s">
        <v>20</v>
      </c>
      <c r="C17" s="11"/>
      <c r="D17" s="12"/>
      <c r="E17" s="13"/>
    </row>
    <row r="18" spans="1:5" customFormat="1" ht="15.75" x14ac:dyDescent="0.25">
      <c r="A18" s="9" t="s">
        <v>21</v>
      </c>
      <c r="B18" s="10" t="s">
        <v>22</v>
      </c>
      <c r="C18" s="11">
        <f>[1]BS_PL_CFS!C39</f>
        <v>2133119</v>
      </c>
      <c r="D18" s="12">
        <v>6427473</v>
      </c>
      <c r="E18" s="13"/>
    </row>
    <row r="19" spans="1:5" customFormat="1" ht="31.5" x14ac:dyDescent="0.25">
      <c r="A19" s="9" t="s">
        <v>23</v>
      </c>
      <c r="B19" s="10" t="s">
        <v>24</v>
      </c>
      <c r="C19" s="11"/>
      <c r="D19" s="12"/>
      <c r="E19" s="13"/>
    </row>
    <row r="20" spans="1:5" customFormat="1" ht="15.75" x14ac:dyDescent="0.25">
      <c r="A20" s="9" t="s">
        <v>25</v>
      </c>
      <c r="B20" s="10" t="s">
        <v>26</v>
      </c>
      <c r="C20" s="11"/>
      <c r="D20" s="12"/>
      <c r="E20" s="13"/>
    </row>
    <row r="21" spans="1:5" customFormat="1" ht="15.75" x14ac:dyDescent="0.25">
      <c r="A21" s="9" t="s">
        <v>27</v>
      </c>
      <c r="B21" s="10" t="s">
        <v>28</v>
      </c>
      <c r="C21" s="11">
        <f>[1]BS_PL_CFS!C35+[1]BS_PL_CFS!C36+[1]BS_PL_CFS!C37</f>
        <v>748110713</v>
      </c>
      <c r="D21" s="12">
        <v>737675201</v>
      </c>
      <c r="E21" s="13"/>
    </row>
    <row r="22" spans="1:5" customFormat="1" ht="15.75" x14ac:dyDescent="0.25">
      <c r="A22" s="9" t="s">
        <v>29</v>
      </c>
      <c r="B22" s="10" t="s">
        <v>30</v>
      </c>
      <c r="C22" s="11">
        <f>[1]BS_PL_CFS!C34</f>
        <v>202695982</v>
      </c>
      <c r="D22" s="12">
        <v>202622353</v>
      </c>
      <c r="E22" s="13"/>
    </row>
    <row r="23" spans="1:5" customFormat="1" ht="15.75" x14ac:dyDescent="0.25">
      <c r="A23" s="9" t="s">
        <v>31</v>
      </c>
      <c r="B23" s="10" t="s">
        <v>32</v>
      </c>
      <c r="C23" s="11">
        <f>[1]BS_PL_CFS!C33</f>
        <v>61175999</v>
      </c>
      <c r="D23" s="12">
        <v>42744212</v>
      </c>
      <c r="E23" s="13"/>
    </row>
    <row r="24" spans="1:5" customFormat="1" ht="15.75" x14ac:dyDescent="0.25">
      <c r="A24" s="9" t="s">
        <v>33</v>
      </c>
      <c r="B24" s="10" t="s">
        <v>34</v>
      </c>
      <c r="C24" s="11">
        <f>[1]BS_PL_CFS!C31</f>
        <v>183032486</v>
      </c>
      <c r="D24" s="12">
        <v>194960759</v>
      </c>
      <c r="E24" s="13"/>
    </row>
    <row r="25" spans="1:5" customFormat="1" ht="15.75" x14ac:dyDescent="0.25">
      <c r="A25" s="9" t="s">
        <v>35</v>
      </c>
      <c r="B25" s="10" t="s">
        <v>36</v>
      </c>
      <c r="C25" s="11">
        <f>[1]BS_PL_CFS!C40+[1]BS_PL_CFS!C32</f>
        <v>183770230</v>
      </c>
      <c r="D25" s="12">
        <v>208634361</v>
      </c>
      <c r="E25" s="13"/>
    </row>
    <row r="26" spans="1:5" customFormat="1" ht="15.75" x14ac:dyDescent="0.25">
      <c r="A26" s="6" t="s">
        <v>37</v>
      </c>
      <c r="B26" s="10">
        <v>100</v>
      </c>
      <c r="C26" s="14">
        <f>SUM(C16:C25)</f>
        <v>1763829229</v>
      </c>
      <c r="D26" s="15">
        <f>SUM(D16:D25)</f>
        <v>2216095853</v>
      </c>
      <c r="E26" s="13"/>
    </row>
    <row r="27" spans="1:5" customFormat="1" ht="15.75" x14ac:dyDescent="0.25">
      <c r="A27" s="9" t="s">
        <v>38</v>
      </c>
      <c r="B27" s="10">
        <v>101</v>
      </c>
      <c r="C27" s="11">
        <f>[1]BS_PL_CFS!C43</f>
        <v>42975134</v>
      </c>
      <c r="D27" s="12">
        <v>35546227</v>
      </c>
      <c r="E27" s="13"/>
    </row>
    <row r="28" spans="1:5" customFormat="1" ht="15.6" x14ac:dyDescent="0.3">
      <c r="A28" s="9"/>
      <c r="B28" s="10"/>
      <c r="C28" s="11"/>
      <c r="D28" s="12"/>
      <c r="E28" s="13"/>
    </row>
    <row r="29" spans="1:5" customFormat="1" ht="15.75" x14ac:dyDescent="0.25">
      <c r="A29" s="6" t="s">
        <v>39</v>
      </c>
      <c r="B29" s="10"/>
      <c r="C29" s="11"/>
      <c r="D29" s="12"/>
      <c r="E29" s="13"/>
    </row>
    <row r="30" spans="1:5" customFormat="1" ht="15.75" x14ac:dyDescent="0.25">
      <c r="A30" s="9" t="s">
        <v>19</v>
      </c>
      <c r="B30" s="10">
        <v>110</v>
      </c>
      <c r="C30" s="11"/>
      <c r="D30" s="12"/>
      <c r="E30" s="13"/>
    </row>
    <row r="31" spans="1:5" customFormat="1" ht="15.75" x14ac:dyDescent="0.25">
      <c r="A31" s="9" t="s">
        <v>21</v>
      </c>
      <c r="B31" s="10">
        <v>111</v>
      </c>
      <c r="C31" s="11"/>
      <c r="D31" s="12"/>
      <c r="E31" s="13"/>
    </row>
    <row r="32" spans="1:5" customFormat="1" ht="31.5" x14ac:dyDescent="0.25">
      <c r="A32" s="9" t="s">
        <v>23</v>
      </c>
      <c r="B32" s="10">
        <v>112</v>
      </c>
      <c r="C32" s="11"/>
      <c r="D32" s="12"/>
      <c r="E32" s="13"/>
    </row>
    <row r="33" spans="1:5" customFormat="1" ht="15.75" x14ac:dyDescent="0.25">
      <c r="A33" s="9" t="s">
        <v>25</v>
      </c>
      <c r="B33" s="10">
        <v>113</v>
      </c>
      <c r="C33" s="11">
        <f>[1]BS_PL_CFS!C23</f>
        <v>37211446</v>
      </c>
      <c r="D33" s="16">
        <v>37145896</v>
      </c>
      <c r="E33" s="13"/>
    </row>
    <row r="34" spans="1:5" customFormat="1" ht="15.75" x14ac:dyDescent="0.25">
      <c r="A34" s="9" t="s">
        <v>40</v>
      </c>
      <c r="B34" s="10">
        <v>114</v>
      </c>
      <c r="C34" s="11">
        <f>[1]BS_PL_CFS!C18+[1]BS_PL_CFS!C24+[1]BS_PL_CFS!C25+[1]BS_PL_CFS!C26</f>
        <v>234287043</v>
      </c>
      <c r="D34" s="12">
        <v>241469642</v>
      </c>
      <c r="E34" s="13"/>
    </row>
    <row r="35" spans="1:5" customFormat="1" ht="15.75" x14ac:dyDescent="0.25">
      <c r="A35" s="17" t="s">
        <v>41</v>
      </c>
      <c r="B35" s="10">
        <v>115</v>
      </c>
      <c r="C35" s="11"/>
      <c r="D35" s="12"/>
      <c r="E35" s="13"/>
    </row>
    <row r="36" spans="1:5" customFormat="1" ht="15.75" x14ac:dyDescent="0.25">
      <c r="A36" s="9" t="s">
        <v>42</v>
      </c>
      <c r="B36" s="10">
        <v>116</v>
      </c>
      <c r="C36" s="11">
        <f>[1]BS_PL_CFS!C19</f>
        <v>1288666511</v>
      </c>
      <c r="D36" s="12">
        <v>1217661400</v>
      </c>
      <c r="E36" s="13"/>
    </row>
    <row r="37" spans="1:5" customFormat="1" ht="15.75" x14ac:dyDescent="0.25">
      <c r="A37" s="9" t="s">
        <v>43</v>
      </c>
      <c r="B37" s="10">
        <v>117</v>
      </c>
      <c r="C37" s="11">
        <f>[1]BS_PL_CFS!C16</f>
        <v>27055979</v>
      </c>
      <c r="D37" s="16">
        <v>27197634</v>
      </c>
      <c r="E37" s="13"/>
    </row>
    <row r="38" spans="1:5" customFormat="1" ht="15.75" x14ac:dyDescent="0.25">
      <c r="A38" s="9" t="s">
        <v>44</v>
      </c>
      <c r="B38" s="10">
        <v>118</v>
      </c>
      <c r="C38" s="11">
        <f>[1]BS_PL_CFS!C14</f>
        <v>4389609951</v>
      </c>
      <c r="D38" s="12">
        <v>4296118047</v>
      </c>
      <c r="E38" s="13"/>
    </row>
    <row r="39" spans="1:5" customFormat="1" ht="15.75" x14ac:dyDescent="0.25">
      <c r="A39" s="9" t="s">
        <v>45</v>
      </c>
      <c r="B39" s="10">
        <v>119</v>
      </c>
      <c r="C39" s="11"/>
      <c r="D39" s="12"/>
      <c r="E39" s="13"/>
    </row>
    <row r="40" spans="1:5" customFormat="1" ht="15.75" x14ac:dyDescent="0.25">
      <c r="A40" s="9" t="s">
        <v>46</v>
      </c>
      <c r="B40" s="10">
        <v>120</v>
      </c>
      <c r="C40" s="11">
        <f>[1]BS_PL_CFS!C15</f>
        <v>287591181</v>
      </c>
      <c r="D40" s="12">
        <v>277064868</v>
      </c>
      <c r="E40" s="13"/>
    </row>
    <row r="41" spans="1:5" customFormat="1" ht="15.75" x14ac:dyDescent="0.25">
      <c r="A41" s="9" t="s">
        <v>47</v>
      </c>
      <c r="B41" s="10">
        <v>121</v>
      </c>
      <c r="C41" s="11">
        <f>[1]BS_PL_CFS!C17</f>
        <v>181162250</v>
      </c>
      <c r="D41" s="12">
        <v>182966270</v>
      </c>
      <c r="E41" s="13"/>
    </row>
    <row r="42" spans="1:5" customFormat="1" ht="15.75" x14ac:dyDescent="0.25">
      <c r="A42" s="9" t="s">
        <v>48</v>
      </c>
      <c r="B42" s="10">
        <v>122</v>
      </c>
      <c r="C42" s="11">
        <f>[1]BS_PL_CFS!C20</f>
        <v>93868595</v>
      </c>
      <c r="D42" s="12">
        <v>93131484</v>
      </c>
      <c r="E42" s="13"/>
    </row>
    <row r="43" spans="1:5" customFormat="1" ht="15.75" x14ac:dyDescent="0.25">
      <c r="A43" s="9" t="s">
        <v>49</v>
      </c>
      <c r="B43" s="10">
        <v>123</v>
      </c>
      <c r="C43" s="11">
        <f>[1]BS_PL_CFS!C21+[1]BS_PL_CFS!C22+[1]BS_PL_CFS!C27</f>
        <v>233570616</v>
      </c>
      <c r="D43" s="12">
        <v>214443545</v>
      </c>
      <c r="E43" s="13"/>
    </row>
    <row r="44" spans="1:5" customFormat="1" ht="15.75" x14ac:dyDescent="0.25">
      <c r="A44" s="6" t="s">
        <v>50</v>
      </c>
      <c r="B44" s="10">
        <v>200</v>
      </c>
      <c r="C44" s="14">
        <f>SUM(C30:C43)</f>
        <v>6773023572</v>
      </c>
      <c r="D44" s="15">
        <f>SUM(D30:D43)</f>
        <v>6587198786</v>
      </c>
      <c r="E44" s="13"/>
    </row>
    <row r="45" spans="1:5" customFormat="1" ht="15.75" x14ac:dyDescent="0.25">
      <c r="A45" s="6" t="s">
        <v>51</v>
      </c>
      <c r="B45" s="18"/>
      <c r="C45" s="15">
        <f>C26+C27+C44</f>
        <v>8579827935</v>
      </c>
      <c r="D45" s="15">
        <f>D26+D27+D44</f>
        <v>8838840866</v>
      </c>
      <c r="E45" s="13"/>
    </row>
    <row r="46" spans="1:5" customFormat="1" ht="15.75" x14ac:dyDescent="0.25">
      <c r="A46" s="19"/>
      <c r="B46" s="19"/>
      <c r="C46" s="20"/>
      <c r="D46" s="20"/>
      <c r="E46" s="13"/>
    </row>
    <row r="47" spans="1:5" customFormat="1" ht="47.25" x14ac:dyDescent="0.25">
      <c r="A47" s="4" t="s">
        <v>52</v>
      </c>
      <c r="B47" s="4" t="s">
        <v>12</v>
      </c>
      <c r="C47" s="21" t="s">
        <v>13</v>
      </c>
      <c r="D47" s="21" t="s">
        <v>14</v>
      </c>
      <c r="E47" s="13"/>
    </row>
    <row r="48" spans="1:5" customFormat="1" ht="15.75" x14ac:dyDescent="0.25">
      <c r="A48" s="6" t="s">
        <v>53</v>
      </c>
      <c r="B48" s="9"/>
      <c r="C48" s="22" t="s">
        <v>16</v>
      </c>
      <c r="D48" s="22" t="s">
        <v>16</v>
      </c>
      <c r="E48" s="13"/>
    </row>
    <row r="49" spans="1:5" customFormat="1" ht="15.75" x14ac:dyDescent="0.25">
      <c r="A49" s="9" t="s">
        <v>54</v>
      </c>
      <c r="B49" s="10">
        <v>210</v>
      </c>
      <c r="C49" s="11">
        <f>[1]BS_PL_CFS!C69</f>
        <v>304313628</v>
      </c>
      <c r="D49" s="11">
        <v>670529840</v>
      </c>
      <c r="E49" s="13"/>
    </row>
    <row r="50" spans="1:5" customFormat="1" ht="15.75" x14ac:dyDescent="0.25">
      <c r="A50" s="9" t="s">
        <v>21</v>
      </c>
      <c r="B50" s="10">
        <v>211</v>
      </c>
      <c r="C50" s="11">
        <f>[1]BS_PL_CFS!C75</f>
        <v>781322</v>
      </c>
      <c r="D50" s="11">
        <v>277887</v>
      </c>
      <c r="E50" s="13"/>
    </row>
    <row r="51" spans="1:5" customFormat="1" ht="15.75" x14ac:dyDescent="0.25">
      <c r="A51" s="9" t="s">
        <v>55</v>
      </c>
      <c r="B51" s="10">
        <v>212</v>
      </c>
      <c r="C51" s="11">
        <f>[1]BS_PL_CFS!C74</f>
        <v>768674</v>
      </c>
      <c r="D51" s="11">
        <v>755010</v>
      </c>
      <c r="E51" s="13"/>
    </row>
    <row r="52" spans="1:5" customFormat="1" ht="15.75" x14ac:dyDescent="0.25">
      <c r="A52" s="9" t="s">
        <v>56</v>
      </c>
      <c r="B52" s="10">
        <v>213</v>
      </c>
      <c r="C52" s="11">
        <f>[1]BS_PL_CFS!C72</f>
        <v>245146004</v>
      </c>
      <c r="D52" s="11">
        <v>233653734</v>
      </c>
      <c r="E52" s="13"/>
    </row>
    <row r="53" spans="1:5" customFormat="1" ht="15.75" x14ac:dyDescent="0.25">
      <c r="A53" s="9" t="s">
        <v>57</v>
      </c>
      <c r="B53" s="10">
        <v>214</v>
      </c>
      <c r="C53" s="11">
        <f>[1]BS_PL_CFS!C70</f>
        <v>54151468</v>
      </c>
      <c r="D53" s="11">
        <v>50329517</v>
      </c>
      <c r="E53" s="13"/>
    </row>
    <row r="54" spans="1:5" customFormat="1" ht="15.75" x14ac:dyDescent="0.25">
      <c r="A54" s="9" t="s">
        <v>58</v>
      </c>
      <c r="B54" s="10">
        <v>215</v>
      </c>
      <c r="C54" s="11">
        <f>[1]BS_PL_CFS!C71</f>
        <v>3415940</v>
      </c>
      <c r="D54" s="11">
        <v>2250849</v>
      </c>
      <c r="E54" s="13"/>
    </row>
    <row r="55" spans="1:5" customFormat="1" ht="15.75" x14ac:dyDescent="0.25">
      <c r="A55" s="9" t="s">
        <v>59</v>
      </c>
      <c r="B55" s="10">
        <v>216</v>
      </c>
      <c r="C55" s="11"/>
      <c r="D55" s="11">
        <v>0</v>
      </c>
      <c r="E55" s="13"/>
    </row>
    <row r="56" spans="1:5" customFormat="1" ht="15.75" x14ac:dyDescent="0.25">
      <c r="A56" s="9" t="s">
        <v>60</v>
      </c>
      <c r="B56" s="10">
        <v>217</v>
      </c>
      <c r="C56" s="11">
        <f>[1]BS_PL_CFS!C77+[1]BS_PL_CFS!C73</f>
        <v>199086043</v>
      </c>
      <c r="D56" s="11">
        <v>228315690</v>
      </c>
      <c r="E56" s="13"/>
    </row>
    <row r="57" spans="1:5" customFormat="1" ht="15.75" x14ac:dyDescent="0.25">
      <c r="A57" s="6" t="s">
        <v>61</v>
      </c>
      <c r="B57" s="10">
        <v>300</v>
      </c>
      <c r="C57" s="14">
        <f>SUM(C49:C56)</f>
        <v>807663079</v>
      </c>
      <c r="D57" s="14">
        <f>SUM(D49:D56)</f>
        <v>1186112527</v>
      </c>
      <c r="E57" s="13"/>
    </row>
    <row r="58" spans="1:5" customFormat="1" ht="15.75" x14ac:dyDescent="0.25">
      <c r="A58" s="9" t="s">
        <v>62</v>
      </c>
      <c r="B58" s="10">
        <v>301</v>
      </c>
      <c r="C58" s="22">
        <f>[1]BS_PL_CFS!C79</f>
        <v>11594753</v>
      </c>
      <c r="D58" s="22">
        <v>11739138</v>
      </c>
      <c r="E58" s="13"/>
    </row>
    <row r="59" spans="1:5" customFormat="1" ht="15.75" x14ac:dyDescent="0.25">
      <c r="A59" s="9"/>
      <c r="B59" s="10"/>
      <c r="C59" s="22"/>
      <c r="D59" s="22"/>
      <c r="E59" s="13"/>
    </row>
    <row r="60" spans="1:5" customFormat="1" ht="15.75" x14ac:dyDescent="0.25">
      <c r="A60" s="6" t="s">
        <v>63</v>
      </c>
      <c r="B60" s="10"/>
      <c r="C60" s="22"/>
      <c r="D60" s="22"/>
      <c r="E60" s="13"/>
    </row>
    <row r="61" spans="1:5" customFormat="1" ht="15.75" x14ac:dyDescent="0.25">
      <c r="A61" s="9" t="s">
        <v>54</v>
      </c>
      <c r="B61" s="10">
        <v>310</v>
      </c>
      <c r="C61" s="11">
        <f>[1]BS_PL_CFS!C60</f>
        <v>2498207540</v>
      </c>
      <c r="D61" s="11">
        <v>2427190567</v>
      </c>
      <c r="E61" s="13"/>
    </row>
    <row r="62" spans="1:5" customFormat="1" ht="15.75" x14ac:dyDescent="0.25">
      <c r="A62" s="9" t="s">
        <v>21</v>
      </c>
      <c r="B62" s="10">
        <v>311</v>
      </c>
      <c r="C62" s="11"/>
      <c r="D62" s="11">
        <v>0</v>
      </c>
      <c r="E62" s="13"/>
    </row>
    <row r="63" spans="1:5" customFormat="1" ht="15.75" x14ac:dyDescent="0.25">
      <c r="A63" s="9" t="s">
        <v>64</v>
      </c>
      <c r="B63" s="10">
        <v>312</v>
      </c>
      <c r="C63" s="11">
        <f>[1]BS_PL_CFS!C61+[1]BS_PL_CFS!C64</f>
        <v>416181009</v>
      </c>
      <c r="D63" s="11">
        <v>405422767</v>
      </c>
      <c r="E63" s="13"/>
    </row>
    <row r="64" spans="1:5" customFormat="1" ht="15.75" x14ac:dyDescent="0.25">
      <c r="A64" s="9" t="s">
        <v>65</v>
      </c>
      <c r="B64" s="10">
        <v>313</v>
      </c>
      <c r="C64" s="11"/>
      <c r="D64" s="11"/>
      <c r="E64" s="13"/>
    </row>
    <row r="65" spans="1:5" customFormat="1" ht="15.75" x14ac:dyDescent="0.25">
      <c r="A65" s="9" t="s">
        <v>66</v>
      </c>
      <c r="B65" s="10">
        <v>314</v>
      </c>
      <c r="C65" s="11">
        <f>[1]BS_PL_CFS!C62</f>
        <v>193102683</v>
      </c>
      <c r="D65" s="11">
        <v>183530985</v>
      </c>
      <c r="E65" s="13"/>
    </row>
    <row r="66" spans="1:5" customFormat="1" ht="15.75" x14ac:dyDescent="0.25">
      <c r="A66" s="9" t="s">
        <v>67</v>
      </c>
      <c r="B66" s="10">
        <v>315</v>
      </c>
      <c r="C66" s="11">
        <f>[1]BS_PL_CFS!C63</f>
        <v>202020801</v>
      </c>
      <c r="D66" s="11">
        <v>194793626</v>
      </c>
      <c r="E66" s="13"/>
    </row>
    <row r="67" spans="1:5" customFormat="1" ht="15.75" x14ac:dyDescent="0.25">
      <c r="A67" s="9" t="s">
        <v>68</v>
      </c>
      <c r="B67" s="10">
        <v>316</v>
      </c>
      <c r="C67" s="11">
        <f>[1]BS_PL_CFS!C65</f>
        <v>12004419</v>
      </c>
      <c r="D67" s="11">
        <v>12938824</v>
      </c>
      <c r="E67" s="13"/>
    </row>
    <row r="68" spans="1:5" customFormat="1" ht="15.75" x14ac:dyDescent="0.25">
      <c r="A68" s="6" t="s">
        <v>69</v>
      </c>
      <c r="B68" s="10">
        <v>400</v>
      </c>
      <c r="C68" s="14">
        <f>SUM(C61:C67)</f>
        <v>3321516452</v>
      </c>
      <c r="D68" s="14">
        <f>SUM(D61:D67)</f>
        <v>3223876769</v>
      </c>
      <c r="E68" s="13"/>
    </row>
    <row r="69" spans="1:5" customFormat="1" ht="15.75" x14ac:dyDescent="0.25">
      <c r="A69" s="6"/>
      <c r="B69" s="10"/>
      <c r="C69" s="23"/>
      <c r="D69" s="23"/>
      <c r="E69" s="13"/>
    </row>
    <row r="70" spans="1:5" customFormat="1" ht="15.75" x14ac:dyDescent="0.25">
      <c r="A70" s="6" t="s">
        <v>70</v>
      </c>
      <c r="B70" s="10"/>
      <c r="C70" s="22"/>
      <c r="D70" s="22"/>
      <c r="E70" s="13"/>
    </row>
    <row r="71" spans="1:5" customFormat="1" ht="15.75" x14ac:dyDescent="0.25">
      <c r="A71" s="9" t="s">
        <v>71</v>
      </c>
      <c r="B71" s="10">
        <v>410</v>
      </c>
      <c r="C71" s="11">
        <f>[1]BS_PL_CFS!C50</f>
        <v>557072340</v>
      </c>
      <c r="D71" s="11">
        <v>557072340</v>
      </c>
      <c r="E71" s="13"/>
    </row>
    <row r="72" spans="1:5" customFormat="1" ht="15.75" x14ac:dyDescent="0.25">
      <c r="A72" s="9" t="s">
        <v>72</v>
      </c>
      <c r="B72" s="10">
        <v>411</v>
      </c>
      <c r="C72" s="11">
        <f>[1]BS_PL_CFS!C51</f>
        <v>226761347</v>
      </c>
      <c r="D72" s="11">
        <v>226761347</v>
      </c>
      <c r="E72" s="13"/>
    </row>
    <row r="73" spans="1:5" customFormat="1" ht="15.75" x14ac:dyDescent="0.25">
      <c r="A73" s="9" t="s">
        <v>73</v>
      </c>
      <c r="B73" s="10">
        <v>412</v>
      </c>
      <c r="C73" s="11"/>
      <c r="D73" s="11"/>
      <c r="E73" s="13"/>
    </row>
    <row r="74" spans="1:5" customFormat="1" ht="15.75" x14ac:dyDescent="0.25">
      <c r="A74" s="9" t="s">
        <v>74</v>
      </c>
      <c r="B74" s="10">
        <v>413</v>
      </c>
      <c r="C74" s="11">
        <f>[1]BS_PL_CFS!C53+[1]BS_PL_CFS!C52</f>
        <v>460493957</v>
      </c>
      <c r="D74" s="11">
        <v>450845664</v>
      </c>
      <c r="E74" s="13"/>
    </row>
    <row r="75" spans="1:5" customFormat="1" ht="15.75" x14ac:dyDescent="0.25">
      <c r="A75" s="9" t="s">
        <v>75</v>
      </c>
      <c r="B75" s="10">
        <v>414</v>
      </c>
      <c r="C75" s="11">
        <f>[1]BS_PL_CFS!C54</f>
        <v>2638694685</v>
      </c>
      <c r="D75" s="11">
        <v>2627270657</v>
      </c>
      <c r="E75" s="13"/>
    </row>
    <row r="76" spans="1:5" customFormat="1" ht="31.5" x14ac:dyDescent="0.25">
      <c r="A76" s="6" t="s">
        <v>76</v>
      </c>
      <c r="B76" s="10">
        <v>420</v>
      </c>
      <c r="C76" s="14">
        <f>SUM(C71:C75)</f>
        <v>3883022329</v>
      </c>
      <c r="D76" s="14">
        <f>SUM(D71:D75)</f>
        <v>3861950008</v>
      </c>
      <c r="E76" s="13"/>
    </row>
    <row r="77" spans="1:5" customFormat="1" ht="15.75" x14ac:dyDescent="0.25">
      <c r="A77" s="9" t="s">
        <v>77</v>
      </c>
      <c r="B77" s="10">
        <v>421</v>
      </c>
      <c r="C77" s="11">
        <f>[1]BS_PL_CFS!C56</f>
        <v>556031322</v>
      </c>
      <c r="D77" s="12">
        <v>555162424</v>
      </c>
      <c r="E77" s="13"/>
    </row>
    <row r="78" spans="1:5" customFormat="1" ht="15.75" x14ac:dyDescent="0.25">
      <c r="A78" s="6" t="s">
        <v>78</v>
      </c>
      <c r="B78" s="10">
        <v>500</v>
      </c>
      <c r="C78" s="14">
        <f>C76+C77</f>
        <v>4439053651</v>
      </c>
      <c r="D78" s="15">
        <f>D76+D77</f>
        <v>4417112432</v>
      </c>
      <c r="E78" s="13"/>
    </row>
    <row r="79" spans="1:5" customFormat="1" ht="15.75" x14ac:dyDescent="0.25">
      <c r="A79" s="9" t="s">
        <v>79</v>
      </c>
      <c r="B79" s="9"/>
      <c r="C79" s="14">
        <f>C57+C68+C78+C58</f>
        <v>8579827935</v>
      </c>
      <c r="D79" s="15">
        <f>D57+D68+D78+D58</f>
        <v>8838840866</v>
      </c>
      <c r="E79" s="13"/>
    </row>
    <row r="80" spans="1:5" customFormat="1" ht="15.75" x14ac:dyDescent="0.25">
      <c r="A80" s="19"/>
      <c r="B80" s="24" t="s">
        <v>80</v>
      </c>
      <c r="C80" s="25">
        <f>C45-C79</f>
        <v>0</v>
      </c>
      <c r="D80" s="25">
        <f>D45-D79</f>
        <v>0</v>
      </c>
      <c r="E80" s="13"/>
    </row>
    <row r="81" spans="1:5" customFormat="1" ht="15.75" x14ac:dyDescent="0.25">
      <c r="A81" s="26"/>
      <c r="B81" s="26"/>
      <c r="C81" s="27"/>
      <c r="D81" s="27"/>
      <c r="E81" s="13"/>
    </row>
    <row r="82" spans="1:5" customFormat="1" ht="15.75" x14ac:dyDescent="0.25">
      <c r="A82" s="28" t="s">
        <v>81</v>
      </c>
      <c r="B82" s="29"/>
      <c r="C82" s="30">
        <f>[1]BS_PL_CFS!C83</f>
        <v>8.0566957917845272</v>
      </c>
      <c r="D82" s="30">
        <f>[1]BS_PL_CFS!D83</f>
        <v>8.0117655319189787</v>
      </c>
      <c r="E82" s="13"/>
    </row>
    <row r="85" spans="1:5" customFormat="1" ht="18.75" x14ac:dyDescent="0.25">
      <c r="A85" s="31" t="s">
        <v>82</v>
      </c>
      <c r="B85" s="19"/>
      <c r="C85" s="20"/>
      <c r="D85" s="20"/>
    </row>
    <row r="86" spans="1:5" customFormat="1" ht="15.75" x14ac:dyDescent="0.25">
      <c r="A86" s="31"/>
      <c r="B86" s="19"/>
      <c r="C86" s="20"/>
      <c r="D86" s="20"/>
    </row>
    <row r="87" spans="1:5" customFormat="1" ht="15.75" x14ac:dyDescent="0.25">
      <c r="A87" s="31"/>
      <c r="B87" s="19"/>
      <c r="C87" s="20"/>
      <c r="D87" s="20"/>
    </row>
    <row r="88" spans="1:5" customFormat="1" ht="15.75" x14ac:dyDescent="0.25">
      <c r="A88" s="60" t="s">
        <v>83</v>
      </c>
      <c r="B88" s="60"/>
      <c r="C88" s="60"/>
      <c r="D88" s="60"/>
    </row>
    <row r="89" spans="1:5" customFormat="1" ht="15.75" x14ac:dyDescent="0.25">
      <c r="A89" s="60" t="s">
        <v>84</v>
      </c>
      <c r="B89" s="60"/>
      <c r="C89" s="60"/>
      <c r="D89" s="60"/>
    </row>
    <row r="90" spans="1:5" customFormat="1" ht="15.75" x14ac:dyDescent="0.25">
      <c r="A90" s="32"/>
      <c r="B90" s="32"/>
      <c r="C90" s="32"/>
      <c r="D90" s="32"/>
    </row>
    <row r="91" spans="1:5" customFormat="1" ht="15.75" x14ac:dyDescent="0.25">
      <c r="A91" s="1"/>
      <c r="B91" s="1"/>
      <c r="C91" s="1"/>
      <c r="D91" s="3" t="s">
        <v>10</v>
      </c>
    </row>
    <row r="92" spans="1:5" customFormat="1" ht="47.25" x14ac:dyDescent="0.25">
      <c r="A92" s="4" t="s">
        <v>85</v>
      </c>
      <c r="B92" s="4" t="s">
        <v>12</v>
      </c>
      <c r="C92" s="5" t="s">
        <v>86</v>
      </c>
      <c r="D92" s="5" t="s">
        <v>221</v>
      </c>
    </row>
    <row r="93" spans="1:5" customFormat="1" ht="15.75" x14ac:dyDescent="0.25">
      <c r="A93" s="17" t="s">
        <v>87</v>
      </c>
      <c r="B93" s="10" t="s">
        <v>18</v>
      </c>
      <c r="C93" s="33">
        <f>[1]BS_PL_CFS!C105</f>
        <v>569714428</v>
      </c>
      <c r="D93" s="12">
        <v>804144432</v>
      </c>
      <c r="E93" s="13"/>
    </row>
    <row r="94" spans="1:5" customFormat="1" ht="15.75" x14ac:dyDescent="0.25">
      <c r="A94" s="17" t="s">
        <v>88</v>
      </c>
      <c r="B94" s="10" t="s">
        <v>20</v>
      </c>
      <c r="C94" s="11">
        <f>-([1]BS_PL_CFS!C106)</f>
        <v>469115828</v>
      </c>
      <c r="D94" s="11">
        <v>566473606</v>
      </c>
      <c r="E94" s="13"/>
    </row>
    <row r="95" spans="1:5" customFormat="1" ht="15.75" x14ac:dyDescent="0.25">
      <c r="A95" s="34" t="s">
        <v>89</v>
      </c>
      <c r="B95" s="35" t="s">
        <v>22</v>
      </c>
      <c r="C95" s="36">
        <f>C93-C94</f>
        <v>100598600</v>
      </c>
      <c r="D95" s="15">
        <f>D93-D94</f>
        <v>237670826</v>
      </c>
      <c r="E95" s="13"/>
    </row>
    <row r="96" spans="1:5" customFormat="1" ht="15.75" x14ac:dyDescent="0.25">
      <c r="A96" s="17" t="s">
        <v>90</v>
      </c>
      <c r="B96" s="10" t="s">
        <v>24</v>
      </c>
      <c r="C96" s="11">
        <f>-[1]BS_PL_CFS!C111</f>
        <v>66105730</v>
      </c>
      <c r="D96" s="12">
        <v>86160590</v>
      </c>
      <c r="E96" s="13"/>
    </row>
    <row r="97" spans="1:5" customFormat="1" ht="15.75" x14ac:dyDescent="0.25">
      <c r="A97" s="17" t="s">
        <v>91</v>
      </c>
      <c r="B97" s="10" t="s">
        <v>26</v>
      </c>
      <c r="C97" s="11">
        <f>-([1]BS_PL_CFS!C110+[1]BS_PL_CFS!C112)</f>
        <v>36174815</v>
      </c>
      <c r="D97" s="11">
        <v>56784485</v>
      </c>
      <c r="E97" s="13"/>
    </row>
    <row r="98" spans="1:5" customFormat="1" ht="15.75" x14ac:dyDescent="0.25">
      <c r="A98" s="17" t="s">
        <v>92</v>
      </c>
      <c r="B98" s="10" t="s">
        <v>28</v>
      </c>
      <c r="C98" s="11">
        <f>-([1]BS_PL_CFS!C115+[1]BS_PL_CFS!C113)</f>
        <v>2148415</v>
      </c>
      <c r="D98" s="11">
        <v>2720774</v>
      </c>
      <c r="E98" s="13"/>
    </row>
    <row r="99" spans="1:5" customFormat="1" ht="15.75" x14ac:dyDescent="0.25">
      <c r="A99" s="17" t="s">
        <v>93</v>
      </c>
      <c r="B99" s="10" t="s">
        <v>30</v>
      </c>
      <c r="C99" s="11">
        <f>[1]BS_PL_CFS!C114</f>
        <v>4108678</v>
      </c>
      <c r="D99" s="12">
        <v>2595651</v>
      </c>
      <c r="E99" s="13"/>
    </row>
    <row r="100" spans="1:5" customFormat="1" ht="15.75" x14ac:dyDescent="0.25">
      <c r="A100" s="34" t="s">
        <v>94</v>
      </c>
      <c r="B100" s="35" t="s">
        <v>95</v>
      </c>
      <c r="C100" s="36">
        <f>C95-C96-C97-C98+C99</f>
        <v>278318</v>
      </c>
      <c r="D100" s="15">
        <f>D95-D96-D97-D98+D99</f>
        <v>94600628</v>
      </c>
      <c r="E100" s="13"/>
    </row>
    <row r="101" spans="1:5" customFormat="1" ht="15.75" x14ac:dyDescent="0.25">
      <c r="A101" s="17" t="s">
        <v>96</v>
      </c>
      <c r="B101" s="10" t="s">
        <v>97</v>
      </c>
      <c r="C101" s="33">
        <f>[1]BS_PL_CFS!C119</f>
        <v>22350639</v>
      </c>
      <c r="D101" s="12">
        <v>12445989</v>
      </c>
      <c r="E101" s="13"/>
    </row>
    <row r="102" spans="1:5" customFormat="1" ht="15.75" x14ac:dyDescent="0.25">
      <c r="A102" s="17" t="s">
        <v>98</v>
      </c>
      <c r="B102" s="10" t="s">
        <v>99</v>
      </c>
      <c r="C102" s="33">
        <f>-[1]BS_PL_CFS!C120</f>
        <v>62001455</v>
      </c>
      <c r="D102" s="12">
        <v>52551575</v>
      </c>
      <c r="E102" s="13"/>
    </row>
    <row r="103" spans="1:5" customFormat="1" ht="47.25" x14ac:dyDescent="0.25">
      <c r="A103" s="17" t="s">
        <v>100</v>
      </c>
      <c r="B103" s="10" t="s">
        <v>101</v>
      </c>
      <c r="C103" s="33">
        <f>[1]BS_PL_CFS!C122</f>
        <v>61855247</v>
      </c>
      <c r="D103" s="12">
        <v>96587249</v>
      </c>
      <c r="E103" s="13"/>
    </row>
    <row r="104" spans="1:5" customFormat="1" ht="15.75" x14ac:dyDescent="0.25">
      <c r="A104" s="17" t="s">
        <v>102</v>
      </c>
      <c r="B104" s="10" t="s">
        <v>103</v>
      </c>
      <c r="C104" s="33">
        <f>[1]BS_PL_CFS!C118</f>
        <v>20597665</v>
      </c>
      <c r="D104" s="12">
        <v>72643840</v>
      </c>
      <c r="E104" s="13"/>
    </row>
    <row r="105" spans="1:5" customFormat="1" ht="15.75" x14ac:dyDescent="0.25">
      <c r="A105" s="17" t="s">
        <v>104</v>
      </c>
      <c r="B105" s="10" t="s">
        <v>105</v>
      </c>
      <c r="C105" s="33">
        <f>-[1]BS_PL_CFS!C121</f>
        <v>400820</v>
      </c>
      <c r="D105" s="12"/>
      <c r="E105" s="13"/>
    </row>
    <row r="106" spans="1:5" customFormat="1" ht="15.75" x14ac:dyDescent="0.25">
      <c r="A106" s="34" t="s">
        <v>106</v>
      </c>
      <c r="B106" s="10">
        <v>100</v>
      </c>
      <c r="C106" s="36">
        <f>C100+C101-C102+C103+C104-C105</f>
        <v>42679594</v>
      </c>
      <c r="D106" s="15">
        <f>D100+D101-D102+D103+D104-D105</f>
        <v>223726131</v>
      </c>
      <c r="E106" s="13"/>
    </row>
    <row r="107" spans="1:5" customFormat="1" ht="15.75" x14ac:dyDescent="0.25">
      <c r="A107" s="17" t="s">
        <v>107</v>
      </c>
      <c r="B107" s="10">
        <v>101</v>
      </c>
      <c r="C107" s="33">
        <f>-[1]BS_PL_CFS!C126</f>
        <v>29571749</v>
      </c>
      <c r="D107" s="12">
        <v>58623461</v>
      </c>
      <c r="E107" s="13"/>
    </row>
    <row r="108" spans="1:5" customFormat="1" ht="31.5" x14ac:dyDescent="0.25">
      <c r="A108" s="34" t="s">
        <v>108</v>
      </c>
      <c r="B108" s="10">
        <v>200</v>
      </c>
      <c r="C108" s="36">
        <f>C106-C107</f>
        <v>13107845</v>
      </c>
      <c r="D108" s="15">
        <f>D106-D107</f>
        <v>165102670</v>
      </c>
      <c r="E108" s="13"/>
    </row>
    <row r="109" spans="1:5" customFormat="1" ht="31.5" x14ac:dyDescent="0.25">
      <c r="A109" s="17" t="s">
        <v>109</v>
      </c>
      <c r="B109" s="10">
        <v>201</v>
      </c>
      <c r="C109" s="33">
        <f>[1]BS_PL_CFS!C131</f>
        <v>-1049968</v>
      </c>
      <c r="D109" s="12">
        <v>75595</v>
      </c>
      <c r="E109" s="13"/>
    </row>
    <row r="110" spans="1:5" customFormat="1" ht="15.75" x14ac:dyDescent="0.25">
      <c r="A110" s="34" t="s">
        <v>110</v>
      </c>
      <c r="B110" s="10">
        <v>300</v>
      </c>
      <c r="C110" s="36">
        <f>C108+C109</f>
        <v>12057877</v>
      </c>
      <c r="D110" s="15">
        <f>D108+D109</f>
        <v>165178265</v>
      </c>
      <c r="E110" s="13"/>
    </row>
    <row r="111" spans="1:5" customFormat="1" ht="15.75" x14ac:dyDescent="0.25">
      <c r="A111" s="17" t="s">
        <v>111</v>
      </c>
      <c r="B111" s="10"/>
      <c r="C111" s="33">
        <f>[1]BS_PL_CFS!C135</f>
        <v>11424028</v>
      </c>
      <c r="D111" s="12">
        <v>115017962</v>
      </c>
      <c r="E111" s="13"/>
    </row>
    <row r="112" spans="1:5" customFormat="1" ht="15.75" x14ac:dyDescent="0.25">
      <c r="A112" s="17" t="s">
        <v>112</v>
      </c>
      <c r="B112" s="10"/>
      <c r="C112" s="33">
        <f>[1]BS_PL_CFS!C136</f>
        <v>633848.56999999995</v>
      </c>
      <c r="D112" s="12">
        <v>50160303</v>
      </c>
      <c r="E112" s="13"/>
    </row>
    <row r="113" spans="1:5" customFormat="1" ht="15.75" x14ac:dyDescent="0.25">
      <c r="A113" s="34" t="s">
        <v>113</v>
      </c>
      <c r="B113" s="10">
        <v>400</v>
      </c>
      <c r="C113" s="36">
        <f>SUM(C115:C125)</f>
        <v>10169871.640000001</v>
      </c>
      <c r="D113" s="15">
        <f>SUM(D115:D125)</f>
        <v>137619511</v>
      </c>
      <c r="E113" s="13"/>
    </row>
    <row r="114" spans="1:5" customFormat="1" ht="15.75" x14ac:dyDescent="0.25">
      <c r="A114" s="17" t="s">
        <v>114</v>
      </c>
      <c r="B114" s="10"/>
      <c r="C114" s="8"/>
      <c r="D114" s="8"/>
      <c r="E114" s="13"/>
    </row>
    <row r="115" spans="1:5" customFormat="1" ht="15.75" x14ac:dyDescent="0.25">
      <c r="A115" s="17" t="s">
        <v>115</v>
      </c>
      <c r="B115" s="10">
        <v>410</v>
      </c>
      <c r="C115" s="37"/>
      <c r="D115" s="37"/>
      <c r="E115" s="13"/>
    </row>
    <row r="116" spans="1:5" customFormat="1" ht="31.5" x14ac:dyDescent="0.25">
      <c r="A116" s="17" t="s">
        <v>116</v>
      </c>
      <c r="B116" s="10">
        <v>411</v>
      </c>
      <c r="C116" s="37"/>
      <c r="D116" s="37"/>
      <c r="E116" s="13"/>
    </row>
    <row r="117" spans="1:5" customFormat="1" ht="47.25" x14ac:dyDescent="0.25">
      <c r="A117" s="17" t="s">
        <v>117</v>
      </c>
      <c r="B117" s="10">
        <v>412</v>
      </c>
      <c r="C117" s="11">
        <v>13861407</v>
      </c>
      <c r="D117" s="12">
        <v>10656771</v>
      </c>
      <c r="E117" s="13"/>
    </row>
    <row r="118" spans="1:5" customFormat="1" ht="15.75" x14ac:dyDescent="0.25">
      <c r="A118" s="17" t="s">
        <v>118</v>
      </c>
      <c r="B118" s="10">
        <v>413</v>
      </c>
      <c r="C118" s="37"/>
      <c r="D118" s="12">
        <v>-963602</v>
      </c>
      <c r="E118" s="13"/>
    </row>
    <row r="119" spans="1:5" customFormat="1" ht="31.5" x14ac:dyDescent="0.25">
      <c r="A119" s="17" t="s">
        <v>119</v>
      </c>
      <c r="B119" s="10">
        <v>414</v>
      </c>
      <c r="C119" s="37"/>
      <c r="D119" s="37"/>
      <c r="E119" s="13"/>
    </row>
    <row r="120" spans="1:5" customFormat="1" ht="15.75" x14ac:dyDescent="0.25">
      <c r="A120" s="17" t="s">
        <v>120</v>
      </c>
      <c r="B120" s="10">
        <v>415</v>
      </c>
      <c r="C120" s="37"/>
      <c r="D120" s="37"/>
      <c r="E120" s="13"/>
    </row>
    <row r="121" spans="1:5" customFormat="1" ht="15.75" x14ac:dyDescent="0.25">
      <c r="A121" s="17" t="s">
        <v>121</v>
      </c>
      <c r="B121" s="10">
        <v>416</v>
      </c>
      <c r="C121" s="11">
        <f>[1]BS_PL_CFS!C141-'[1]422'!C117</f>
        <v>-3691535.3599999994</v>
      </c>
      <c r="D121" s="12">
        <v>127733620</v>
      </c>
      <c r="E121" s="13"/>
    </row>
    <row r="122" spans="1:5" customFormat="1" ht="15.75" x14ac:dyDescent="0.25">
      <c r="A122" s="17" t="s">
        <v>122</v>
      </c>
      <c r="B122" s="10">
        <v>417</v>
      </c>
      <c r="C122" s="37"/>
      <c r="D122" s="37"/>
      <c r="E122" s="13"/>
    </row>
    <row r="123" spans="1:5" customFormat="1" ht="15.75" x14ac:dyDescent="0.25">
      <c r="A123" s="17" t="s">
        <v>123</v>
      </c>
      <c r="B123" s="10">
        <v>418</v>
      </c>
      <c r="C123" s="37"/>
      <c r="D123" s="37"/>
      <c r="E123" s="13"/>
    </row>
    <row r="124" spans="1:5" customFormat="1" ht="15.75" x14ac:dyDescent="0.25">
      <c r="A124" s="17" t="s">
        <v>124</v>
      </c>
      <c r="B124" s="10">
        <v>419</v>
      </c>
      <c r="C124" s="37"/>
      <c r="D124" s="37"/>
      <c r="E124" s="13"/>
    </row>
    <row r="125" spans="1:5" customFormat="1" ht="15.75" x14ac:dyDescent="0.25">
      <c r="A125" s="17" t="s">
        <v>125</v>
      </c>
      <c r="B125" s="10">
        <v>420</v>
      </c>
      <c r="C125" s="37"/>
      <c r="D125" s="37">
        <v>192722</v>
      </c>
      <c r="E125" s="13"/>
    </row>
    <row r="126" spans="1:5" customFormat="1" ht="15.75" x14ac:dyDescent="0.25">
      <c r="A126" s="34" t="s">
        <v>126</v>
      </c>
      <c r="B126" s="10">
        <v>500</v>
      </c>
      <c r="C126" s="15">
        <f>C110+C113</f>
        <v>22227748.640000001</v>
      </c>
      <c r="D126" s="15">
        <f>D110+D113</f>
        <v>302797776</v>
      </c>
      <c r="E126" s="13"/>
    </row>
    <row r="127" spans="1:5" customFormat="1" ht="15.75" x14ac:dyDescent="0.25">
      <c r="A127" s="17" t="s">
        <v>127</v>
      </c>
      <c r="B127" s="10"/>
      <c r="C127" s="37"/>
      <c r="D127" s="37"/>
      <c r="E127" s="13"/>
    </row>
    <row r="128" spans="1:5" customFormat="1" ht="15.75" x14ac:dyDescent="0.25">
      <c r="A128" s="17" t="s">
        <v>111</v>
      </c>
      <c r="B128" s="10"/>
      <c r="C128" s="12">
        <f>[1]BS_PL_CFS!C152</f>
        <v>21072321</v>
      </c>
      <c r="D128" s="12">
        <v>232834027</v>
      </c>
      <c r="E128" s="13"/>
    </row>
    <row r="129" spans="1:5" customFormat="1" ht="15.75" x14ac:dyDescent="0.25">
      <c r="A129" s="17" t="s">
        <v>128</v>
      </c>
      <c r="B129" s="10"/>
      <c r="C129" s="12">
        <f>[1]BS_PL_CFS!C153</f>
        <v>1155428</v>
      </c>
      <c r="D129" s="12">
        <v>69963749</v>
      </c>
      <c r="E129" s="13"/>
    </row>
    <row r="130" spans="1:5" customFormat="1" ht="15.75" x14ac:dyDescent="0.25">
      <c r="A130" s="34" t="s">
        <v>129</v>
      </c>
      <c r="B130" s="10">
        <v>600</v>
      </c>
      <c r="C130" s="30">
        <f>C133+C134</f>
        <v>2.2815670418681835E-2</v>
      </c>
      <c r="D130" s="38">
        <f>D133+D134</f>
        <v>0.31433754183257495</v>
      </c>
      <c r="E130" s="13"/>
    </row>
    <row r="131" spans="1:5" customFormat="1" ht="15.75" x14ac:dyDescent="0.25">
      <c r="A131" s="17" t="s">
        <v>114</v>
      </c>
      <c r="B131" s="10"/>
      <c r="C131" s="39"/>
      <c r="D131" s="37"/>
      <c r="E131" s="13"/>
    </row>
    <row r="132" spans="1:5" customFormat="1" ht="15.75" x14ac:dyDescent="0.25">
      <c r="A132" s="17" t="s">
        <v>130</v>
      </c>
      <c r="B132" s="10"/>
      <c r="C132" s="30"/>
      <c r="D132" s="38"/>
      <c r="E132" s="13"/>
    </row>
    <row r="133" spans="1:5" customFormat="1" ht="15.75" x14ac:dyDescent="0.25">
      <c r="A133" s="17" t="s">
        <v>131</v>
      </c>
      <c r="B133" s="10"/>
      <c r="C133" s="40">
        <f>[1]BS_PL_CFS!C158</f>
        <v>2.4802398583031373E-2</v>
      </c>
      <c r="D133" s="40">
        <f>[1]BS_PL_CFS!D158</f>
        <v>0.31423754183257496</v>
      </c>
      <c r="E133" s="13"/>
    </row>
    <row r="134" spans="1:5" customFormat="1" ht="15.75" x14ac:dyDescent="0.25">
      <c r="A134" s="17" t="s">
        <v>132</v>
      </c>
      <c r="B134" s="10"/>
      <c r="C134" s="40">
        <f>[1]BS_PL_CFS!C159</f>
        <v>-1.9867281643495389E-3</v>
      </c>
      <c r="D134" s="40">
        <v>1E-4</v>
      </c>
      <c r="E134" s="13"/>
    </row>
    <row r="135" spans="1:5" customFormat="1" ht="15.75" x14ac:dyDescent="0.25">
      <c r="A135" s="17" t="s">
        <v>133</v>
      </c>
      <c r="B135" s="10"/>
      <c r="C135" s="37"/>
      <c r="D135" s="37"/>
    </row>
    <row r="136" spans="1:5" customFormat="1" ht="15.75" x14ac:dyDescent="0.25">
      <c r="A136" s="17" t="s">
        <v>131</v>
      </c>
      <c r="B136" s="10"/>
      <c r="C136" s="37"/>
      <c r="D136" s="37"/>
    </row>
    <row r="137" spans="1:5" customFormat="1" ht="15.75" x14ac:dyDescent="0.25">
      <c r="A137" s="17" t="s">
        <v>132</v>
      </c>
      <c r="B137" s="10"/>
      <c r="C137" s="37"/>
      <c r="D137" s="37"/>
    </row>
    <row r="140" spans="1:5" customFormat="1" ht="18.75" x14ac:dyDescent="0.25">
      <c r="A140" s="31" t="s">
        <v>82</v>
      </c>
      <c r="B140" s="41"/>
      <c r="C140" s="20"/>
      <c r="D140" s="20"/>
    </row>
    <row r="141" spans="1:5" customFormat="1" ht="15.75" x14ac:dyDescent="0.25">
      <c r="A141" s="31"/>
      <c r="B141" s="41"/>
      <c r="C141" s="20"/>
      <c r="D141" s="20"/>
    </row>
    <row r="142" spans="1:5" customFormat="1" ht="15.75" x14ac:dyDescent="0.25">
      <c r="A142" s="31"/>
      <c r="B142" s="41"/>
      <c r="C142" s="20"/>
      <c r="D142" s="20"/>
    </row>
    <row r="143" spans="1:5" customFormat="1" ht="18.75" x14ac:dyDescent="0.25">
      <c r="A143" s="61" t="s">
        <v>134</v>
      </c>
      <c r="B143" s="61"/>
      <c r="C143" s="61"/>
      <c r="D143" s="61"/>
    </row>
    <row r="144" spans="1:5" customFormat="1" ht="18.75" x14ac:dyDescent="0.3">
      <c r="A144" s="62" t="s">
        <v>135</v>
      </c>
      <c r="B144" s="62"/>
      <c r="C144" s="62"/>
      <c r="D144" s="62"/>
    </row>
    <row r="145" spans="1:5" customFormat="1" ht="18.75" x14ac:dyDescent="0.3">
      <c r="A145" s="62" t="s">
        <v>136</v>
      </c>
      <c r="B145" s="62"/>
      <c r="C145" s="62"/>
      <c r="D145" s="62"/>
    </row>
    <row r="146" spans="1:5" customFormat="1" ht="15.75" x14ac:dyDescent="0.25">
      <c r="A146" s="42"/>
      <c r="B146" s="43"/>
      <c r="C146" s="42"/>
      <c r="D146" s="42"/>
    </row>
    <row r="147" spans="1:5" customFormat="1" ht="15.75" x14ac:dyDescent="0.25">
      <c r="A147" s="19"/>
      <c r="B147" s="41"/>
      <c r="C147" s="20"/>
      <c r="D147" s="44" t="s">
        <v>10</v>
      </c>
    </row>
    <row r="148" spans="1:5" customFormat="1" ht="47.25" x14ac:dyDescent="0.25">
      <c r="A148" s="4" t="s">
        <v>85</v>
      </c>
      <c r="B148" s="35" t="s">
        <v>137</v>
      </c>
      <c r="C148" s="5" t="s">
        <v>86</v>
      </c>
      <c r="D148" s="5" t="s">
        <v>138</v>
      </c>
    </row>
    <row r="149" spans="1:5" customFormat="1" ht="15.75" x14ac:dyDescent="0.25">
      <c r="A149" s="9" t="s">
        <v>139</v>
      </c>
      <c r="B149" s="10"/>
      <c r="C149" s="37"/>
      <c r="D149" s="37"/>
    </row>
    <row r="150" spans="1:5" customFormat="1" ht="15.75" x14ac:dyDescent="0.25">
      <c r="A150" s="6" t="s">
        <v>140</v>
      </c>
      <c r="B150" s="35" t="s">
        <v>18</v>
      </c>
      <c r="C150" s="21">
        <f>[1]BS_PL_CFS!C175</f>
        <v>41743566</v>
      </c>
      <c r="D150" s="21">
        <f>[1]BS_PL_CFS!D175</f>
        <v>223825096</v>
      </c>
      <c r="E150" s="13"/>
    </row>
    <row r="151" spans="1:5" customFormat="1" ht="31.5" x14ac:dyDescent="0.25">
      <c r="A151" s="9" t="s">
        <v>141</v>
      </c>
      <c r="B151" s="10" t="s">
        <v>20</v>
      </c>
      <c r="C151" s="45">
        <f>[1]BS_PL_CFS!C177+[1]BS_PL_CFS!C184</f>
        <v>44358016</v>
      </c>
      <c r="D151" s="45">
        <f>[1]BS_PL_CFS!D177+[1]BS_PL_CFS!D184</f>
        <v>76373608</v>
      </c>
      <c r="E151" s="13"/>
    </row>
    <row r="152" spans="1:5" customFormat="1" ht="15.75" x14ac:dyDescent="0.25">
      <c r="A152" s="9" t="s">
        <v>142</v>
      </c>
      <c r="B152" s="10" t="s">
        <v>22</v>
      </c>
      <c r="C152" s="45"/>
      <c r="D152" s="45"/>
      <c r="E152" s="13"/>
    </row>
    <row r="153" spans="1:5" customFormat="1" ht="15.75" x14ac:dyDescent="0.25">
      <c r="A153" s="9" t="s">
        <v>143</v>
      </c>
      <c r="B153" s="10" t="s">
        <v>24</v>
      </c>
      <c r="C153" s="45">
        <f>[1]BS_PL_CFS!C188</f>
        <v>248679</v>
      </c>
      <c r="D153" s="45">
        <f>[1]BS_PL_CFS!D188</f>
        <v>2736869</v>
      </c>
      <c r="E153" s="13"/>
    </row>
    <row r="154" spans="1:5" customFormat="1" ht="47.25" x14ac:dyDescent="0.25">
      <c r="A154" s="17" t="s">
        <v>144</v>
      </c>
      <c r="B154" s="10" t="s">
        <v>26</v>
      </c>
      <c r="C154" s="45"/>
      <c r="D154" s="45"/>
      <c r="E154" s="13"/>
    </row>
    <row r="155" spans="1:5" customFormat="1" ht="15.75" x14ac:dyDescent="0.25">
      <c r="A155" s="9" t="s">
        <v>145</v>
      </c>
      <c r="B155" s="10" t="s">
        <v>28</v>
      </c>
      <c r="C155" s="45">
        <f>[1]BS_PL_CFS!C183</f>
        <v>308682</v>
      </c>
      <c r="D155" s="45">
        <f>[1]BS_PL_CFS!D183</f>
        <v>2541182</v>
      </c>
      <c r="E155" s="13"/>
    </row>
    <row r="156" spans="1:5" customFormat="1" ht="15.75" x14ac:dyDescent="0.25">
      <c r="A156" s="9" t="s">
        <v>146</v>
      </c>
      <c r="B156" s="10" t="s">
        <v>30</v>
      </c>
      <c r="C156" s="45"/>
      <c r="D156" s="45"/>
      <c r="E156" s="13"/>
    </row>
    <row r="157" spans="1:5" customFormat="1" ht="15.75" x14ac:dyDescent="0.25">
      <c r="A157" s="9" t="s">
        <v>147</v>
      </c>
      <c r="B157" s="10" t="s">
        <v>32</v>
      </c>
      <c r="C157" s="45"/>
      <c r="D157" s="45"/>
      <c r="E157" s="13"/>
    </row>
    <row r="158" spans="1:5" customFormat="1" ht="47.25" x14ac:dyDescent="0.25">
      <c r="A158" s="9" t="s">
        <v>148</v>
      </c>
      <c r="B158" s="10" t="s">
        <v>34</v>
      </c>
      <c r="C158" s="45"/>
      <c r="D158" s="45"/>
      <c r="E158" s="13"/>
    </row>
    <row r="159" spans="1:5" customFormat="1" ht="15.75" x14ac:dyDescent="0.25">
      <c r="A159" s="17" t="s">
        <v>149</v>
      </c>
      <c r="B159" s="10" t="s">
        <v>36</v>
      </c>
      <c r="C159" s="45">
        <f>[1]BS_PL_CFS!C179+[1]BS_PL_CFS!C180</f>
        <v>39650816</v>
      </c>
      <c r="D159" s="45">
        <v>40105586</v>
      </c>
      <c r="E159" s="13"/>
    </row>
    <row r="160" spans="1:5" customFormat="1" ht="15.75" x14ac:dyDescent="0.25">
      <c r="A160" s="17" t="s">
        <v>59</v>
      </c>
      <c r="B160" s="10" t="s">
        <v>95</v>
      </c>
      <c r="C160" s="45"/>
      <c r="D160" s="45"/>
      <c r="E160" s="13"/>
    </row>
    <row r="161" spans="1:8" customFormat="1" ht="15.75" x14ac:dyDescent="0.25">
      <c r="A161" s="17" t="s">
        <v>150</v>
      </c>
      <c r="B161" s="10" t="s">
        <v>97</v>
      </c>
      <c r="C161" s="45"/>
      <c r="D161" s="45"/>
      <c r="E161" s="13"/>
      <c r="F161" s="13"/>
      <c r="G161" s="13"/>
    </row>
    <row r="162" spans="1:8" customFormat="1" ht="15.75" x14ac:dyDescent="0.25">
      <c r="A162" s="17" t="s">
        <v>151</v>
      </c>
      <c r="B162" s="10" t="s">
        <v>99</v>
      </c>
      <c r="C162" s="45"/>
      <c r="D162" s="45"/>
      <c r="E162" s="13"/>
      <c r="F162" s="13"/>
      <c r="G162" s="13"/>
    </row>
    <row r="163" spans="1:8" customFormat="1" ht="15.75" x14ac:dyDescent="0.25">
      <c r="A163" s="9" t="s">
        <v>152</v>
      </c>
      <c r="B163" s="10" t="s">
        <v>101</v>
      </c>
      <c r="C163" s="45">
        <f>[1]BS_PL_CFS!C191</f>
        <v>-21616601</v>
      </c>
      <c r="D163" s="45">
        <v>60856912</v>
      </c>
      <c r="E163" s="13"/>
      <c r="F163" s="13"/>
      <c r="G163" s="13"/>
    </row>
    <row r="164" spans="1:8" customFormat="1" ht="47.25" x14ac:dyDescent="0.25">
      <c r="A164" s="9" t="s">
        <v>153</v>
      </c>
      <c r="B164" s="10" t="s">
        <v>103</v>
      </c>
      <c r="C164" s="45">
        <f>[1]BS_PL_CFS!C178</f>
        <v>-61855247</v>
      </c>
      <c r="D164" s="45">
        <f>[1]BS_PL_CFS!D178</f>
        <v>-96613531</v>
      </c>
      <c r="E164" s="13"/>
      <c r="F164" s="13"/>
      <c r="G164" s="13"/>
    </row>
    <row r="165" spans="1:8" customFormat="1" ht="31.5" x14ac:dyDescent="0.25">
      <c r="A165" s="9" t="s">
        <v>154</v>
      </c>
      <c r="B165" s="10" t="s">
        <v>105</v>
      </c>
      <c r="C165" s="45">
        <f>[1]BS_PL_CFS!C181+[1]BS_PL_CFS!C182+[1]BS_PL_CFS!C185+[1]BS_PL_CFS!C187+[1]BS_PL_CFS!C189</f>
        <v>9734638</v>
      </c>
      <c r="D165" s="45">
        <f>[1]BS_PL_CFS!D181+[1]BS_PL_CFS!D182+[1]BS_PL_CFS!D187+[1]BS_PL_CFS!D190+[1]BS_PL_CFS!D189</f>
        <v>1179371.58935</v>
      </c>
      <c r="E165" s="13"/>
      <c r="F165" s="13"/>
      <c r="G165" s="13"/>
    </row>
    <row r="166" spans="1:8" customFormat="1" ht="31.5" x14ac:dyDescent="0.25">
      <c r="A166" s="6" t="s">
        <v>155</v>
      </c>
      <c r="B166" s="35" t="s">
        <v>156</v>
      </c>
      <c r="C166" s="46">
        <f>SUM(C151:C165)</f>
        <v>10828983</v>
      </c>
      <c r="D166" s="46">
        <f>SUM(D151:D165)</f>
        <v>87179997.58935</v>
      </c>
      <c r="E166" s="13"/>
      <c r="F166" s="13"/>
      <c r="G166" s="13"/>
    </row>
    <row r="167" spans="1:8" customFormat="1" ht="15.75" x14ac:dyDescent="0.25">
      <c r="A167" s="9" t="s">
        <v>157</v>
      </c>
      <c r="B167" s="10" t="s">
        <v>158</v>
      </c>
      <c r="C167" s="45">
        <f>[1]BS_PL_CFS!C194</f>
        <v>15655180</v>
      </c>
      <c r="D167" s="45">
        <f>[1]BS_PL_CFS!D194</f>
        <v>-7814351</v>
      </c>
      <c r="E167" s="13"/>
      <c r="F167" s="13"/>
      <c r="G167" s="13"/>
    </row>
    <row r="168" spans="1:8" customFormat="1" ht="15.75" x14ac:dyDescent="0.25">
      <c r="A168" s="9" t="s">
        <v>159</v>
      </c>
      <c r="B168" s="10" t="s">
        <v>160</v>
      </c>
      <c r="C168" s="45"/>
      <c r="D168" s="45"/>
      <c r="E168" s="13"/>
      <c r="F168" s="13"/>
      <c r="G168" s="13"/>
    </row>
    <row r="169" spans="1:8" customFormat="1" ht="15.75" x14ac:dyDescent="0.25">
      <c r="A169" s="9" t="s">
        <v>161</v>
      </c>
      <c r="B169" s="10" t="s">
        <v>162</v>
      </c>
      <c r="C169" s="39">
        <f>[1]BS_PL_CFS!C196+[1]BS_PL_CFS!C197</f>
        <v>12098607</v>
      </c>
      <c r="D169" s="45">
        <f>[1]BS_PL_CFS!D196+[1]BS_PL_CFS!D197</f>
        <v>23695832</v>
      </c>
      <c r="E169" s="13"/>
      <c r="F169" s="13"/>
      <c r="G169" s="13"/>
    </row>
    <row r="170" spans="1:8" customFormat="1" ht="15.75" x14ac:dyDescent="0.25">
      <c r="A170" s="9" t="s">
        <v>163</v>
      </c>
      <c r="B170" s="10" t="s">
        <v>164</v>
      </c>
      <c r="C170" s="45">
        <f>[1]BS_PL_CFS!C199+[1]BS_PL_CFS!C204</f>
        <v>28000102</v>
      </c>
      <c r="D170" s="45">
        <f>[1]BS_PL_CFS!D199</f>
        <v>34456395.41065</v>
      </c>
      <c r="E170" s="13"/>
      <c r="F170" s="13"/>
      <c r="G170" s="13"/>
    </row>
    <row r="171" spans="1:8" customFormat="1" ht="31.5" x14ac:dyDescent="0.25">
      <c r="A171" s="9" t="s">
        <v>165</v>
      </c>
      <c r="B171" s="10" t="s">
        <v>166</v>
      </c>
      <c r="C171" s="45">
        <f>[1]BS_PL_CFS!C195+[1]BS_PL_CFS!C198</f>
        <v>-11058113</v>
      </c>
      <c r="D171" s="39">
        <f>[1]BS_PL_CFS!D195+[1]BS_PL_CFS!D198</f>
        <v>16687649</v>
      </c>
      <c r="E171" s="13"/>
      <c r="F171" s="13"/>
      <c r="G171" s="13"/>
    </row>
    <row r="172" spans="1:8" customFormat="1" ht="15.75" x14ac:dyDescent="0.25">
      <c r="A172" s="9" t="s">
        <v>167</v>
      </c>
      <c r="B172" s="10" t="s">
        <v>168</v>
      </c>
      <c r="C172" s="39">
        <f>[1]BS_PL_CFS!C201+[1]BS_PL_CFS!C200</f>
        <v>-20444472</v>
      </c>
      <c r="D172" s="39">
        <f>[1]BS_PL_CFS!D201</f>
        <v>20031451</v>
      </c>
      <c r="E172" s="13"/>
      <c r="F172" s="13"/>
      <c r="G172" s="13"/>
    </row>
    <row r="173" spans="1:8" customFormat="1" ht="31.5" x14ac:dyDescent="0.25">
      <c r="A173" s="6" t="s">
        <v>169</v>
      </c>
      <c r="B173" s="35" t="s">
        <v>170</v>
      </c>
      <c r="C173" s="46">
        <f>SUM(C167:C172)</f>
        <v>24251304</v>
      </c>
      <c r="D173" s="21">
        <f>SUM(D167:D172)</f>
        <v>87056976.41065</v>
      </c>
      <c r="E173" s="13"/>
      <c r="F173" s="13"/>
      <c r="G173" s="13"/>
    </row>
    <row r="174" spans="1:8" customFormat="1" ht="15.75" x14ac:dyDescent="0.25">
      <c r="A174" s="9" t="s">
        <v>171</v>
      </c>
      <c r="B174" s="10" t="s">
        <v>172</v>
      </c>
      <c r="C174" s="45">
        <f>[1]BS_PL_CFS!C206+[1]BS_PL_CFS!C207</f>
        <v>-15063178</v>
      </c>
      <c r="D174" s="39">
        <f>[1]BS_PL_CFS!D206+[1]BS_PL_CFS!D207</f>
        <v>-17367934</v>
      </c>
      <c r="E174" s="13"/>
      <c r="F174" s="13"/>
      <c r="G174" s="13"/>
    </row>
    <row r="175" spans="1:8" customFormat="1" ht="15.75" x14ac:dyDescent="0.25">
      <c r="A175" s="9" t="s">
        <v>173</v>
      </c>
      <c r="B175" s="10" t="s">
        <v>174</v>
      </c>
      <c r="C175" s="45">
        <f>[1]BS_PL_CFS!C205</f>
        <v>-40556591</v>
      </c>
      <c r="D175" s="39">
        <f>[1]BS_PL_CFS!D205</f>
        <v>-71943173</v>
      </c>
      <c r="E175" s="13"/>
      <c r="F175" s="13"/>
      <c r="G175" s="13"/>
    </row>
    <row r="176" spans="1:8" customFormat="1" ht="47.25" x14ac:dyDescent="0.25">
      <c r="A176" s="6" t="s">
        <v>175</v>
      </c>
      <c r="B176" s="35">
        <v>100</v>
      </c>
      <c r="C176" s="46">
        <f>C150+C166+C173+C174+C175</f>
        <v>21204084</v>
      </c>
      <c r="D176" s="21">
        <f>D150+D166+D173+D174+D175</f>
        <v>308750963</v>
      </c>
      <c r="E176" s="13"/>
      <c r="F176" s="13"/>
      <c r="G176" s="13"/>
      <c r="H176" s="13"/>
    </row>
    <row r="177" spans="1:9" customFormat="1" ht="31.5" x14ac:dyDescent="0.25">
      <c r="A177" s="6" t="s">
        <v>176</v>
      </c>
      <c r="B177" s="35">
        <v>200</v>
      </c>
      <c r="C177" s="5">
        <f>[1]BS_PL_CFS!C222</f>
        <v>-112625479</v>
      </c>
      <c r="D177" s="21">
        <f>[1]BS_PL_CFS!D222</f>
        <v>-87014822</v>
      </c>
      <c r="E177" s="13"/>
      <c r="F177" s="13"/>
      <c r="G177" s="13"/>
    </row>
    <row r="178" spans="1:9" customFormat="1" ht="15.75" x14ac:dyDescent="0.25">
      <c r="A178" s="6" t="s">
        <v>177</v>
      </c>
      <c r="B178" s="35">
        <v>300</v>
      </c>
      <c r="C178" s="5">
        <f>[1]BS_PL_CFS!C231</f>
        <v>-363675756</v>
      </c>
      <c r="D178" s="21">
        <f>[1]BS_PL_CFS!D231</f>
        <v>-31555367</v>
      </c>
      <c r="E178" s="13"/>
      <c r="F178" s="13"/>
      <c r="G178" s="13"/>
    </row>
    <row r="179" spans="1:9" customFormat="1" ht="15.75" x14ac:dyDescent="0.25">
      <c r="A179" s="6" t="s">
        <v>178</v>
      </c>
      <c r="B179" s="35">
        <v>400</v>
      </c>
      <c r="C179" s="5">
        <f>[1]BS_PL_CFS!C232</f>
        <v>14976360</v>
      </c>
      <c r="D179" s="5">
        <f>[1]BS_PL_CFS!D232</f>
        <v>-4946237</v>
      </c>
      <c r="E179" s="13"/>
      <c r="F179" s="13"/>
      <c r="G179" s="13"/>
    </row>
    <row r="180" spans="1:9" customFormat="1" ht="31.5" x14ac:dyDescent="0.25">
      <c r="A180" s="6" t="s">
        <v>179</v>
      </c>
      <c r="B180" s="35">
        <v>500</v>
      </c>
      <c r="C180" s="5">
        <f>C176+C177+C178+C179</f>
        <v>-440120791</v>
      </c>
      <c r="D180" s="5">
        <f>D176+D177+D178+D179</f>
        <v>185234537</v>
      </c>
      <c r="E180" s="13"/>
      <c r="F180" s="13"/>
      <c r="G180" s="13"/>
    </row>
    <row r="181" spans="1:9" customFormat="1" ht="31.5" x14ac:dyDescent="0.25">
      <c r="A181" s="6" t="s">
        <v>180</v>
      </c>
      <c r="B181" s="35">
        <v>600</v>
      </c>
      <c r="C181" s="5">
        <f>D16</f>
        <v>823031494</v>
      </c>
      <c r="D181" s="5">
        <f>[1]BS_PL_CFS!D234</f>
        <v>407326766</v>
      </c>
      <c r="E181" s="13"/>
      <c r="F181" s="13"/>
      <c r="G181" s="13"/>
    </row>
    <row r="182" spans="1:9" customFormat="1" ht="31.5" x14ac:dyDescent="0.25">
      <c r="A182" s="6" t="s">
        <v>181</v>
      </c>
      <c r="B182" s="35">
        <v>700</v>
      </c>
      <c r="C182" s="5">
        <f>C180+C181</f>
        <v>382910703</v>
      </c>
      <c r="D182" s="5">
        <f>D180+D181</f>
        <v>592561303</v>
      </c>
      <c r="E182" s="13"/>
      <c r="F182" s="13"/>
      <c r="G182" s="13"/>
    </row>
    <row r="183" spans="1:9" customFormat="1" x14ac:dyDescent="0.25">
      <c r="C183" s="47">
        <f>C182-C16</f>
        <v>3</v>
      </c>
      <c r="D183" s="48">
        <f>D182-D16</f>
        <v>-230470191</v>
      </c>
      <c r="F183" s="13"/>
      <c r="G183" s="13"/>
    </row>
    <row r="185" spans="1:9" customFormat="1" ht="15.75" x14ac:dyDescent="0.25">
      <c r="A185" s="58" t="s">
        <v>182</v>
      </c>
      <c r="B185" s="63" t="s">
        <v>12</v>
      </c>
      <c r="C185" s="65" t="s">
        <v>183</v>
      </c>
      <c r="D185" s="65"/>
      <c r="E185" s="65"/>
      <c r="F185" s="65"/>
      <c r="G185" s="65"/>
      <c r="H185" s="58" t="s">
        <v>184</v>
      </c>
      <c r="I185" s="58" t="s">
        <v>185</v>
      </c>
    </row>
    <row r="186" spans="1:9" customFormat="1" ht="63" x14ac:dyDescent="0.25">
      <c r="A186" s="58"/>
      <c r="B186" s="64"/>
      <c r="C186" s="5" t="s">
        <v>71</v>
      </c>
      <c r="D186" s="5" t="s">
        <v>72</v>
      </c>
      <c r="E186" s="5" t="s">
        <v>186</v>
      </c>
      <c r="F186" s="49" t="s">
        <v>74</v>
      </c>
      <c r="G186" s="49" t="s">
        <v>187</v>
      </c>
      <c r="H186" s="58"/>
      <c r="I186" s="58"/>
    </row>
    <row r="187" spans="1:9" customFormat="1" ht="15.75" x14ac:dyDescent="0.25">
      <c r="A187" s="6" t="s">
        <v>188</v>
      </c>
      <c r="B187" s="35" t="s">
        <v>18</v>
      </c>
      <c r="C187" s="21">
        <v>546485470</v>
      </c>
      <c r="D187" s="21">
        <v>19645866</v>
      </c>
      <c r="E187" s="21">
        <v>0</v>
      </c>
      <c r="F187" s="66">
        <v>272136571</v>
      </c>
      <c r="G187" s="66">
        <v>2611367993</v>
      </c>
      <c r="H187" s="21">
        <v>586555014</v>
      </c>
      <c r="I187" s="21">
        <f>SUM(C187:H187)</f>
        <v>4036190914</v>
      </c>
    </row>
    <row r="188" spans="1:9" customFormat="1" ht="15.75" x14ac:dyDescent="0.25">
      <c r="A188" s="9" t="s">
        <v>189</v>
      </c>
      <c r="B188" s="10" t="s">
        <v>20</v>
      </c>
      <c r="C188" s="21"/>
      <c r="D188" s="21"/>
      <c r="E188" s="21"/>
      <c r="F188" s="66"/>
      <c r="G188" s="66"/>
      <c r="H188" s="21"/>
      <c r="I188" s="21">
        <f t="shared" ref="I188:I219" si="0">SUM(C188:H188)</f>
        <v>0</v>
      </c>
    </row>
    <row r="189" spans="1:9" customFormat="1" ht="15.75" x14ac:dyDescent="0.25">
      <c r="A189" s="6" t="s">
        <v>190</v>
      </c>
      <c r="B189" s="35">
        <v>100</v>
      </c>
      <c r="C189" s="21">
        <f>C187</f>
        <v>546485470</v>
      </c>
      <c r="D189" s="21">
        <f t="shared" ref="D189:E189" si="1">D187</f>
        <v>19645866</v>
      </c>
      <c r="E189" s="21">
        <f t="shared" si="1"/>
        <v>0</v>
      </c>
      <c r="F189" s="67">
        <f>F187</f>
        <v>272136571</v>
      </c>
      <c r="G189" s="67">
        <f>G187</f>
        <v>2611367993</v>
      </c>
      <c r="H189" s="21">
        <f>H187</f>
        <v>586555014</v>
      </c>
      <c r="I189" s="21">
        <f>SUM(C189:H189)</f>
        <v>4036190914</v>
      </c>
    </row>
    <row r="190" spans="1:9" customFormat="1" ht="15.75" x14ac:dyDescent="0.25">
      <c r="A190" s="6" t="s">
        <v>191</v>
      </c>
      <c r="B190" s="35">
        <v>200</v>
      </c>
      <c r="C190" s="21"/>
      <c r="D190" s="21"/>
      <c r="E190" s="21"/>
      <c r="F190" s="66">
        <f>F191+F192</f>
        <v>178789169</v>
      </c>
      <c r="G190" s="66">
        <f>G191+G192</f>
        <v>206314488</v>
      </c>
      <c r="H190" s="50">
        <f>H191+H192</f>
        <v>22493257</v>
      </c>
      <c r="I190" s="51">
        <f>I191+I192</f>
        <v>407596914</v>
      </c>
    </row>
    <row r="191" spans="1:9" customFormat="1" ht="15.75" x14ac:dyDescent="0.25">
      <c r="A191" s="9" t="s">
        <v>192</v>
      </c>
      <c r="B191" s="10">
        <v>210</v>
      </c>
      <c r="C191" s="39"/>
      <c r="D191" s="39"/>
      <c r="E191" s="39"/>
      <c r="F191" s="68"/>
      <c r="G191" s="68">
        <v>207362949</v>
      </c>
      <c r="H191" s="52">
        <v>-8147857</v>
      </c>
      <c r="I191" s="21">
        <f t="shared" si="0"/>
        <v>199215092</v>
      </c>
    </row>
    <row r="192" spans="1:9" customFormat="1" ht="15.75" x14ac:dyDescent="0.25">
      <c r="A192" s="6" t="s">
        <v>193</v>
      </c>
      <c r="B192" s="35">
        <v>220</v>
      </c>
      <c r="C192" s="53">
        <f t="shared" ref="C192:H192" si="2">SUM(C194:C202)</f>
        <v>0</v>
      </c>
      <c r="D192" s="53">
        <f t="shared" si="2"/>
        <v>0</v>
      </c>
      <c r="E192" s="53">
        <f t="shared" si="2"/>
        <v>0</v>
      </c>
      <c r="F192" s="66">
        <f>SUM(F194:F202)</f>
        <v>178789169</v>
      </c>
      <c r="G192" s="66">
        <f t="shared" si="2"/>
        <v>-1048461</v>
      </c>
      <c r="H192" s="21">
        <f t="shared" si="2"/>
        <v>30641114</v>
      </c>
      <c r="I192" s="21">
        <f t="shared" si="0"/>
        <v>208381822</v>
      </c>
    </row>
    <row r="193" spans="1:9" customFormat="1" ht="15.75" x14ac:dyDescent="0.25">
      <c r="A193" s="9" t="s">
        <v>114</v>
      </c>
      <c r="B193" s="10"/>
      <c r="C193" s="54"/>
      <c r="D193" s="54"/>
      <c r="E193" s="54"/>
      <c r="F193" s="69"/>
      <c r="G193" s="69"/>
      <c r="H193" s="54"/>
      <c r="I193" s="21">
        <f t="shared" si="0"/>
        <v>0</v>
      </c>
    </row>
    <row r="194" spans="1:9" customFormat="1" ht="31.5" x14ac:dyDescent="0.25">
      <c r="A194" s="9" t="s">
        <v>194</v>
      </c>
      <c r="B194" s="10">
        <v>221</v>
      </c>
      <c r="C194" s="54"/>
      <c r="D194" s="54"/>
      <c r="E194" s="54"/>
      <c r="F194" s="69"/>
      <c r="G194" s="69"/>
      <c r="H194" s="54"/>
      <c r="I194" s="21">
        <f t="shared" si="0"/>
        <v>0</v>
      </c>
    </row>
    <row r="195" spans="1:9" customFormat="1" ht="31.5" x14ac:dyDescent="0.25">
      <c r="A195" s="9" t="s">
        <v>195</v>
      </c>
      <c r="B195" s="10">
        <v>222</v>
      </c>
      <c r="C195" s="54"/>
      <c r="D195" s="54"/>
      <c r="E195" s="54"/>
      <c r="F195" s="69"/>
      <c r="G195" s="69"/>
      <c r="H195" s="54"/>
      <c r="I195" s="21">
        <f t="shared" si="0"/>
        <v>0</v>
      </c>
    </row>
    <row r="196" spans="1:9" customFormat="1" ht="31.5" x14ac:dyDescent="0.25">
      <c r="A196" s="9" t="s">
        <v>196</v>
      </c>
      <c r="B196" s="10">
        <v>223</v>
      </c>
      <c r="C196" s="54"/>
      <c r="D196" s="54"/>
      <c r="E196" s="54"/>
      <c r="F196" s="69"/>
      <c r="G196" s="69"/>
      <c r="H196" s="54"/>
      <c r="I196" s="21">
        <f t="shared" si="0"/>
        <v>0</v>
      </c>
    </row>
    <row r="197" spans="1:9" customFormat="1" ht="47.25" x14ac:dyDescent="0.25">
      <c r="A197" s="9" t="s">
        <v>117</v>
      </c>
      <c r="B197" s="10">
        <v>224</v>
      </c>
      <c r="C197" s="54"/>
      <c r="D197" s="54"/>
      <c r="E197" s="54"/>
      <c r="F197" s="68">
        <v>109332140</v>
      </c>
      <c r="G197" s="68"/>
      <c r="H197" s="39"/>
      <c r="I197" s="21">
        <f t="shared" si="0"/>
        <v>109332140</v>
      </c>
    </row>
    <row r="198" spans="1:9" customFormat="1" ht="15.75" x14ac:dyDescent="0.25">
      <c r="A198" s="9" t="s">
        <v>118</v>
      </c>
      <c r="B198" s="10">
        <v>225</v>
      </c>
      <c r="C198" s="54"/>
      <c r="D198" s="54"/>
      <c r="E198" s="54"/>
      <c r="F198" s="68"/>
      <c r="G198" s="68">
        <v>-1048461</v>
      </c>
      <c r="H198" s="52">
        <v>-79408</v>
      </c>
      <c r="I198" s="21">
        <f t="shared" si="0"/>
        <v>-1127869</v>
      </c>
    </row>
    <row r="199" spans="1:9" customFormat="1" ht="31.5" x14ac:dyDescent="0.25">
      <c r="A199" s="9" t="s">
        <v>119</v>
      </c>
      <c r="B199" s="10">
        <v>226</v>
      </c>
      <c r="C199" s="54"/>
      <c r="D199" s="54"/>
      <c r="E199" s="54"/>
      <c r="F199" s="68"/>
      <c r="G199" s="68"/>
      <c r="H199" s="39"/>
      <c r="I199" s="21">
        <f t="shared" si="0"/>
        <v>0</v>
      </c>
    </row>
    <row r="200" spans="1:9" customFormat="1" ht="15.75" x14ac:dyDescent="0.25">
      <c r="A200" s="9" t="s">
        <v>197</v>
      </c>
      <c r="B200" s="10">
        <v>227</v>
      </c>
      <c r="C200" s="54"/>
      <c r="D200" s="54"/>
      <c r="E200" s="54"/>
      <c r="F200" s="68"/>
      <c r="G200" s="68"/>
      <c r="H200" s="39"/>
      <c r="I200" s="21">
        <f t="shared" si="0"/>
        <v>0</v>
      </c>
    </row>
    <row r="201" spans="1:9" customFormat="1" ht="15.75" x14ac:dyDescent="0.25">
      <c r="A201" s="9" t="s">
        <v>121</v>
      </c>
      <c r="B201" s="10">
        <v>228</v>
      </c>
      <c r="C201" s="54"/>
      <c r="D201" s="54"/>
      <c r="E201" s="54"/>
      <c r="F201" s="68">
        <v>69457029</v>
      </c>
      <c r="G201" s="68"/>
      <c r="H201" s="39">
        <v>30720522</v>
      </c>
      <c r="I201" s="21">
        <f t="shared" si="0"/>
        <v>100177551</v>
      </c>
    </row>
    <row r="202" spans="1:9" customFormat="1" ht="15.75" x14ac:dyDescent="0.25">
      <c r="A202" s="9" t="s">
        <v>122</v>
      </c>
      <c r="B202" s="10">
        <v>229</v>
      </c>
      <c r="C202" s="54"/>
      <c r="D202" s="54"/>
      <c r="E202" s="54"/>
      <c r="F202" s="69"/>
      <c r="G202" s="69"/>
      <c r="H202" s="54"/>
      <c r="I202" s="21">
        <f t="shared" si="0"/>
        <v>0</v>
      </c>
    </row>
    <row r="203" spans="1:9" customFormat="1" ht="15.75" x14ac:dyDescent="0.25">
      <c r="A203" s="6" t="s">
        <v>198</v>
      </c>
      <c r="B203" s="35">
        <v>300</v>
      </c>
      <c r="C203" s="21">
        <f t="shared" ref="C203:H203" si="3">SUM(C205,C210:C217)</f>
        <v>10586870</v>
      </c>
      <c r="D203" s="21">
        <f t="shared" si="3"/>
        <v>207115481</v>
      </c>
      <c r="E203" s="21">
        <f t="shared" si="3"/>
        <v>0</v>
      </c>
      <c r="F203" s="66">
        <f t="shared" si="3"/>
        <v>-80076</v>
      </c>
      <c r="G203" s="66">
        <f t="shared" si="3"/>
        <v>-190411824</v>
      </c>
      <c r="H203" s="21">
        <f t="shared" si="3"/>
        <v>-53885847</v>
      </c>
      <c r="I203" s="21">
        <f t="shared" si="0"/>
        <v>-26675396</v>
      </c>
    </row>
    <row r="204" spans="1:9" customFormat="1" ht="15.75" x14ac:dyDescent="0.25">
      <c r="A204" s="9" t="s">
        <v>114</v>
      </c>
      <c r="B204" s="10"/>
      <c r="C204" s="39"/>
      <c r="D204" s="39"/>
      <c r="E204" s="39"/>
      <c r="F204" s="68"/>
      <c r="G204" s="68"/>
      <c r="H204" s="39"/>
      <c r="I204" s="21">
        <f t="shared" si="0"/>
        <v>0</v>
      </c>
    </row>
    <row r="205" spans="1:9" customFormat="1" ht="15.75" x14ac:dyDescent="0.25">
      <c r="A205" s="9" t="s">
        <v>199</v>
      </c>
      <c r="B205" s="10">
        <v>310</v>
      </c>
      <c r="C205" s="54"/>
      <c r="D205" s="54"/>
      <c r="E205" s="54"/>
      <c r="F205" s="69"/>
      <c r="G205" s="69"/>
      <c r="H205" s="54"/>
      <c r="I205" s="21">
        <f t="shared" si="0"/>
        <v>0</v>
      </c>
    </row>
    <row r="206" spans="1:9" customFormat="1" ht="15.75" x14ac:dyDescent="0.25">
      <c r="A206" s="9" t="s">
        <v>114</v>
      </c>
      <c r="B206" s="10"/>
      <c r="C206" s="54"/>
      <c r="D206" s="54"/>
      <c r="E206" s="54"/>
      <c r="F206" s="69"/>
      <c r="G206" s="69"/>
      <c r="H206" s="54"/>
      <c r="I206" s="21">
        <f t="shared" si="0"/>
        <v>0</v>
      </c>
    </row>
    <row r="207" spans="1:9" customFormat="1" ht="15.75" x14ac:dyDescent="0.25">
      <c r="A207" s="9" t="s">
        <v>200</v>
      </c>
      <c r="B207" s="10"/>
      <c r="C207" s="54"/>
      <c r="D207" s="54"/>
      <c r="E207" s="54"/>
      <c r="F207" s="69"/>
      <c r="G207" s="69"/>
      <c r="H207" s="54"/>
      <c r="I207" s="21">
        <f t="shared" si="0"/>
        <v>0</v>
      </c>
    </row>
    <row r="208" spans="1:9" customFormat="1" ht="15.75" x14ac:dyDescent="0.25">
      <c r="A208" s="9" t="s">
        <v>201</v>
      </c>
      <c r="B208" s="10"/>
      <c r="C208" s="54"/>
      <c r="D208" s="54"/>
      <c r="E208" s="54"/>
      <c r="F208" s="69"/>
      <c r="G208" s="69"/>
      <c r="H208" s="54"/>
      <c r="I208" s="21">
        <f t="shared" si="0"/>
        <v>0</v>
      </c>
    </row>
    <row r="209" spans="1:10" ht="31.5" x14ac:dyDescent="0.25">
      <c r="A209" s="9" t="s">
        <v>202</v>
      </c>
      <c r="B209" s="10"/>
      <c r="C209" s="54"/>
      <c r="D209" s="54"/>
      <c r="E209" s="54"/>
      <c r="F209" s="69"/>
      <c r="G209" s="69"/>
      <c r="H209" s="54"/>
      <c r="I209" s="21">
        <f t="shared" si="0"/>
        <v>0</v>
      </c>
    </row>
    <row r="210" spans="1:10" ht="15.75" x14ac:dyDescent="0.25">
      <c r="A210" s="9" t="s">
        <v>203</v>
      </c>
      <c r="B210" s="10">
        <v>311</v>
      </c>
      <c r="C210" s="39">
        <v>10586870</v>
      </c>
      <c r="D210" s="39">
        <v>207115481</v>
      </c>
      <c r="E210" s="39"/>
      <c r="F210" s="68"/>
      <c r="G210" s="68"/>
      <c r="H210" s="39"/>
      <c r="I210" s="21">
        <f t="shared" si="0"/>
        <v>217702351</v>
      </c>
    </row>
    <row r="211" spans="1:10" ht="15.75" x14ac:dyDescent="0.25">
      <c r="A211" s="9" t="s">
        <v>204</v>
      </c>
      <c r="B211" s="10">
        <v>312</v>
      </c>
      <c r="C211" s="39"/>
      <c r="D211" s="39"/>
      <c r="E211" s="39"/>
      <c r="F211" s="68"/>
      <c r="G211" s="68"/>
      <c r="H211" s="39"/>
      <c r="I211" s="21">
        <f t="shared" si="0"/>
        <v>0</v>
      </c>
    </row>
    <row r="212" spans="1:10" ht="15.75" x14ac:dyDescent="0.25">
      <c r="A212" s="9" t="s">
        <v>205</v>
      </c>
      <c r="B212" s="10">
        <v>313</v>
      </c>
      <c r="C212" s="39"/>
      <c r="D212" s="39"/>
      <c r="E212" s="39"/>
      <c r="F212" s="68"/>
      <c r="G212" s="68"/>
      <c r="H212" s="39"/>
      <c r="I212" s="21">
        <f t="shared" si="0"/>
        <v>0</v>
      </c>
    </row>
    <row r="213" spans="1:10" ht="31.5" x14ac:dyDescent="0.25">
      <c r="A213" s="9" t="s">
        <v>206</v>
      </c>
      <c r="B213" s="10">
        <v>314</v>
      </c>
      <c r="C213" s="39"/>
      <c r="D213" s="39"/>
      <c r="E213" s="39"/>
      <c r="F213" s="68"/>
      <c r="G213" s="68"/>
      <c r="H213" s="39"/>
      <c r="I213" s="21">
        <f t="shared" si="0"/>
        <v>0</v>
      </c>
    </row>
    <row r="214" spans="1:10" ht="15.75" x14ac:dyDescent="0.25">
      <c r="A214" s="9" t="s">
        <v>207</v>
      </c>
      <c r="B214" s="10">
        <v>315</v>
      </c>
      <c r="C214" s="39"/>
      <c r="D214" s="39"/>
      <c r="E214" s="39"/>
      <c r="F214" s="68"/>
      <c r="G214" s="68">
        <v>-83114547</v>
      </c>
      <c r="H214" s="39">
        <v>-53891914</v>
      </c>
      <c r="I214" s="21">
        <f t="shared" si="0"/>
        <v>-137006461</v>
      </c>
    </row>
    <row r="215" spans="1:10" ht="15.75" x14ac:dyDescent="0.25">
      <c r="A215" s="9" t="s">
        <v>208</v>
      </c>
      <c r="B215" s="10">
        <v>316</v>
      </c>
      <c r="C215" s="39"/>
      <c r="D215" s="39"/>
      <c r="E215" s="39"/>
      <c r="F215" s="68"/>
      <c r="G215" s="68">
        <v>-80363549</v>
      </c>
      <c r="H215" s="39"/>
      <c r="I215" s="21">
        <f t="shared" si="0"/>
        <v>-80363549</v>
      </c>
    </row>
    <row r="216" spans="1:10" ht="15.75" x14ac:dyDescent="0.25">
      <c r="A216" s="9" t="s">
        <v>209</v>
      </c>
      <c r="B216" s="10">
        <v>317</v>
      </c>
      <c r="C216" s="39"/>
      <c r="D216" s="39"/>
      <c r="E216" s="39"/>
      <c r="F216" s="68"/>
      <c r="G216" s="68">
        <v>-26916423</v>
      </c>
      <c r="H216" s="39"/>
      <c r="I216" s="21">
        <f t="shared" si="0"/>
        <v>-26916423</v>
      </c>
    </row>
    <row r="217" spans="1:10" ht="31.5" x14ac:dyDescent="0.25">
      <c r="A217" s="9" t="s">
        <v>210</v>
      </c>
      <c r="B217" s="10">
        <v>318</v>
      </c>
      <c r="C217" s="39"/>
      <c r="D217" s="39"/>
      <c r="E217" s="39"/>
      <c r="F217" s="68">
        <v>-80076</v>
      </c>
      <c r="G217" s="68">
        <v>-17305</v>
      </c>
      <c r="H217" s="39">
        <v>6067</v>
      </c>
      <c r="I217" s="21">
        <f t="shared" si="0"/>
        <v>-91314</v>
      </c>
    </row>
    <row r="218" spans="1:10" ht="31.5" x14ac:dyDescent="0.25">
      <c r="A218" s="55" t="s">
        <v>211</v>
      </c>
      <c r="B218" s="56">
        <v>400</v>
      </c>
      <c r="C218" s="57">
        <f>C189+C190+C203</f>
        <v>557072340</v>
      </c>
      <c r="D218" s="57">
        <f t="shared" ref="D218:H218" si="4">D189+D190+D203</f>
        <v>226761347</v>
      </c>
      <c r="E218" s="57">
        <f t="shared" si="4"/>
        <v>0</v>
      </c>
      <c r="F218" s="70">
        <f t="shared" si="4"/>
        <v>450845664</v>
      </c>
      <c r="G218" s="70">
        <f>G189+G190+G203</f>
        <v>2627270657</v>
      </c>
      <c r="H218" s="57">
        <f t="shared" si="4"/>
        <v>555162424</v>
      </c>
      <c r="I218" s="57">
        <f t="shared" si="0"/>
        <v>4417112432</v>
      </c>
      <c r="J218" s="48">
        <f>I218-D78</f>
        <v>0</v>
      </c>
    </row>
    <row r="219" spans="1:10" ht="15.75" x14ac:dyDescent="0.25">
      <c r="A219" s="9" t="s">
        <v>189</v>
      </c>
      <c r="B219" s="10">
        <v>401</v>
      </c>
      <c r="C219" s="21"/>
      <c r="D219" s="21"/>
      <c r="E219" s="21"/>
      <c r="F219" s="66"/>
      <c r="G219" s="66"/>
      <c r="H219" s="21"/>
      <c r="I219" s="21">
        <f t="shared" si="0"/>
        <v>0</v>
      </c>
    </row>
    <row r="220" spans="1:10" ht="15.75" x14ac:dyDescent="0.25">
      <c r="A220" s="6" t="s">
        <v>212</v>
      </c>
      <c r="B220" s="35">
        <v>500</v>
      </c>
      <c r="C220" s="21">
        <f>C218</f>
        <v>557072340</v>
      </c>
      <c r="D220" s="21">
        <f t="shared" ref="D220:I220" si="5">D218</f>
        <v>226761347</v>
      </c>
      <c r="E220" s="21">
        <f t="shared" si="5"/>
        <v>0</v>
      </c>
      <c r="F220" s="66">
        <f t="shared" si="5"/>
        <v>450845664</v>
      </c>
      <c r="G220" s="66">
        <f t="shared" si="5"/>
        <v>2627270657</v>
      </c>
      <c r="H220" s="21">
        <f t="shared" si="5"/>
        <v>555162424</v>
      </c>
      <c r="I220" s="21">
        <f t="shared" si="5"/>
        <v>4417112432</v>
      </c>
    </row>
    <row r="221" spans="1:10" ht="15.75" x14ac:dyDescent="0.25">
      <c r="A221" s="9" t="s">
        <v>213</v>
      </c>
      <c r="B221" s="10">
        <v>600</v>
      </c>
      <c r="C221" s="39"/>
      <c r="D221" s="39"/>
      <c r="E221" s="39"/>
      <c r="F221" s="68">
        <f>F222+F223</f>
        <v>9648292.6400000006</v>
      </c>
      <c r="G221" s="68">
        <f>G222+G223</f>
        <v>11424028</v>
      </c>
      <c r="H221" s="52">
        <f>H222+H223</f>
        <v>1155427.5699999998</v>
      </c>
      <c r="I221" s="21">
        <f t="shared" ref="I221:I249" si="6">SUM(C221:H221)</f>
        <v>22227748.210000001</v>
      </c>
    </row>
    <row r="222" spans="1:10" ht="15.75" x14ac:dyDescent="0.25">
      <c r="A222" s="9" t="s">
        <v>192</v>
      </c>
      <c r="B222" s="10">
        <v>610</v>
      </c>
      <c r="C222" s="39"/>
      <c r="D222" s="39"/>
      <c r="E222" s="39"/>
      <c r="F222" s="68"/>
      <c r="G222" s="68">
        <f>[1]BS_PL_CFS!C135</f>
        <v>11424028</v>
      </c>
      <c r="H222" s="39">
        <f>[1]BS_PL_CFS!C136</f>
        <v>633848.56999999995</v>
      </c>
      <c r="I222" s="21">
        <f t="shared" si="6"/>
        <v>12057876.57</v>
      </c>
      <c r="J222" s="47">
        <f>I222-C110</f>
        <v>-0.42999999970197678</v>
      </c>
    </row>
    <row r="223" spans="1:10" ht="15.75" x14ac:dyDescent="0.25">
      <c r="A223" s="6" t="s">
        <v>214</v>
      </c>
      <c r="B223" s="35">
        <v>620</v>
      </c>
      <c r="C223" s="21">
        <f t="shared" ref="C223:H223" si="7">SUM(C225:C233)</f>
        <v>0</v>
      </c>
      <c r="D223" s="21">
        <f t="shared" si="7"/>
        <v>0</v>
      </c>
      <c r="E223" s="21">
        <f t="shared" si="7"/>
        <v>0</v>
      </c>
      <c r="F223" s="66">
        <f t="shared" si="7"/>
        <v>9648292.6400000006</v>
      </c>
      <c r="G223" s="66">
        <f t="shared" si="7"/>
        <v>0</v>
      </c>
      <c r="H223" s="21">
        <f t="shared" si="7"/>
        <v>521579</v>
      </c>
      <c r="I223" s="21">
        <f t="shared" si="6"/>
        <v>10169871.640000001</v>
      </c>
    </row>
    <row r="224" spans="1:10" ht="15.75" x14ac:dyDescent="0.25">
      <c r="A224" s="9" t="s">
        <v>114</v>
      </c>
      <c r="B224" s="10"/>
      <c r="C224" s="39"/>
      <c r="D224" s="39"/>
      <c r="E224" s="39"/>
      <c r="F224" s="68"/>
      <c r="G224" s="68"/>
      <c r="H224" s="39"/>
      <c r="I224" s="21">
        <f t="shared" si="6"/>
        <v>0</v>
      </c>
    </row>
    <row r="225" spans="1:10" ht="31.5" x14ac:dyDescent="0.25">
      <c r="A225" s="9" t="s">
        <v>194</v>
      </c>
      <c r="B225" s="10">
        <v>621</v>
      </c>
      <c r="C225" s="39"/>
      <c r="D225" s="39"/>
      <c r="E225" s="39"/>
      <c r="F225" s="68"/>
      <c r="G225" s="68"/>
      <c r="H225" s="39"/>
      <c r="I225" s="21">
        <f t="shared" si="6"/>
        <v>0</v>
      </c>
    </row>
    <row r="226" spans="1:10" ht="31.5" x14ac:dyDescent="0.25">
      <c r="A226" s="9" t="s">
        <v>195</v>
      </c>
      <c r="B226" s="10">
        <v>622</v>
      </c>
      <c r="C226" s="39"/>
      <c r="D226" s="39"/>
      <c r="E226" s="39"/>
      <c r="F226" s="68"/>
      <c r="G226" s="68"/>
      <c r="H226" s="39"/>
      <c r="I226" s="21">
        <f t="shared" si="6"/>
        <v>0</v>
      </c>
    </row>
    <row r="227" spans="1:10" ht="31.5" x14ac:dyDescent="0.25">
      <c r="A227" s="9" t="s">
        <v>196</v>
      </c>
      <c r="B227" s="10">
        <v>623</v>
      </c>
      <c r="C227" s="39"/>
      <c r="D227" s="39"/>
      <c r="E227" s="39"/>
      <c r="F227" s="68"/>
      <c r="G227" s="68"/>
      <c r="H227" s="39"/>
      <c r="I227" s="21">
        <f t="shared" si="6"/>
        <v>0</v>
      </c>
    </row>
    <row r="228" spans="1:10" ht="47.25" x14ac:dyDescent="0.25">
      <c r="A228" s="9" t="s">
        <v>117</v>
      </c>
      <c r="B228" s="10">
        <v>624</v>
      </c>
      <c r="C228" s="39"/>
      <c r="D228" s="39"/>
      <c r="E228" s="39"/>
      <c r="F228" s="68">
        <f>C117</f>
        <v>13861407</v>
      </c>
      <c r="G228" s="68"/>
      <c r="H228" s="39"/>
      <c r="I228" s="21">
        <f t="shared" si="6"/>
        <v>13861407</v>
      </c>
      <c r="J228" s="48">
        <f>I228-C117</f>
        <v>0</v>
      </c>
    </row>
    <row r="229" spans="1:10" ht="15.75" x14ac:dyDescent="0.25">
      <c r="A229" s="9" t="s">
        <v>118</v>
      </c>
      <c r="B229" s="10">
        <v>625</v>
      </c>
      <c r="C229" s="39"/>
      <c r="D229" s="39"/>
      <c r="E229" s="39"/>
      <c r="F229" s="68"/>
      <c r="G229" s="68">
        <v>0</v>
      </c>
      <c r="H229" s="52">
        <v>0</v>
      </c>
      <c r="I229" s="21">
        <f t="shared" si="6"/>
        <v>0</v>
      </c>
      <c r="J229" s="48">
        <f>I229-(C118+C125)</f>
        <v>0</v>
      </c>
    </row>
    <row r="230" spans="1:10" ht="31.5" x14ac:dyDescent="0.25">
      <c r="A230" s="9" t="s">
        <v>215</v>
      </c>
      <c r="B230" s="10">
        <v>626</v>
      </c>
      <c r="C230" s="39"/>
      <c r="D230" s="39"/>
      <c r="E230" s="39"/>
      <c r="F230" s="68"/>
      <c r="G230" s="68"/>
      <c r="H230" s="39"/>
      <c r="I230" s="21">
        <f t="shared" si="6"/>
        <v>0</v>
      </c>
    </row>
    <row r="231" spans="1:10" ht="15.75" x14ac:dyDescent="0.25">
      <c r="A231" s="9" t="s">
        <v>197</v>
      </c>
      <c r="B231" s="10">
        <v>627</v>
      </c>
      <c r="C231" s="39"/>
      <c r="D231" s="39"/>
      <c r="E231" s="39"/>
      <c r="F231" s="68"/>
      <c r="G231" s="68"/>
      <c r="H231" s="39"/>
      <c r="I231" s="21">
        <f t="shared" si="6"/>
        <v>0</v>
      </c>
    </row>
    <row r="232" spans="1:10" ht="15.75" x14ac:dyDescent="0.25">
      <c r="A232" s="9" t="s">
        <v>216</v>
      </c>
      <c r="B232" s="10">
        <v>628</v>
      </c>
      <c r="C232" s="39"/>
      <c r="D232" s="39"/>
      <c r="E232" s="39"/>
      <c r="F232" s="68">
        <f>C121-H232</f>
        <v>-4213114.3599999994</v>
      </c>
      <c r="G232" s="68"/>
      <c r="H232" s="39">
        <v>521579</v>
      </c>
      <c r="I232" s="21">
        <f t="shared" si="6"/>
        <v>-3691535.3599999994</v>
      </c>
      <c r="J232" s="48">
        <f>I232-C121</f>
        <v>0</v>
      </c>
    </row>
    <row r="233" spans="1:10" ht="15.75" x14ac:dyDescent="0.25">
      <c r="A233" s="9" t="s">
        <v>122</v>
      </c>
      <c r="B233" s="10">
        <v>629</v>
      </c>
      <c r="C233" s="39"/>
      <c r="D233" s="39"/>
      <c r="E233" s="39"/>
      <c r="F233" s="68"/>
      <c r="G233" s="68"/>
      <c r="H233" s="39"/>
      <c r="I233" s="21">
        <f t="shared" si="6"/>
        <v>0</v>
      </c>
    </row>
    <row r="234" spans="1:10" ht="15.75" x14ac:dyDescent="0.25">
      <c r="A234" s="6" t="s">
        <v>217</v>
      </c>
      <c r="B234" s="35">
        <v>700</v>
      </c>
      <c r="C234" s="21">
        <f t="shared" ref="C234:H234" si="8">SUM(C236,C241:C248)</f>
        <v>0</v>
      </c>
      <c r="D234" s="21">
        <f t="shared" si="8"/>
        <v>0</v>
      </c>
      <c r="E234" s="21">
        <f t="shared" si="8"/>
        <v>0</v>
      </c>
      <c r="F234" s="66">
        <f t="shared" si="8"/>
        <v>0</v>
      </c>
      <c r="G234" s="66">
        <f t="shared" si="8"/>
        <v>0</v>
      </c>
      <c r="H234" s="21">
        <f t="shared" si="8"/>
        <v>-286530</v>
      </c>
      <c r="I234" s="21">
        <f t="shared" si="6"/>
        <v>-286530</v>
      </c>
    </row>
    <row r="235" spans="1:10" ht="15.75" x14ac:dyDescent="0.25">
      <c r="A235" s="9" t="s">
        <v>114</v>
      </c>
      <c r="B235" s="10"/>
      <c r="C235" s="39"/>
      <c r="D235" s="39"/>
      <c r="E235" s="39"/>
      <c r="F235" s="68"/>
      <c r="G235" s="68"/>
      <c r="H235" s="39"/>
      <c r="I235" s="21">
        <f t="shared" si="6"/>
        <v>0</v>
      </c>
    </row>
    <row r="236" spans="1:10" ht="15.75" x14ac:dyDescent="0.25">
      <c r="A236" s="9" t="s">
        <v>218</v>
      </c>
      <c r="B236" s="10">
        <v>710</v>
      </c>
      <c r="C236" s="39"/>
      <c r="D236" s="39"/>
      <c r="E236" s="39"/>
      <c r="F236" s="68"/>
      <c r="G236" s="68"/>
      <c r="H236" s="39"/>
      <c r="I236" s="21">
        <f t="shared" si="6"/>
        <v>0</v>
      </c>
    </row>
    <row r="237" spans="1:10" ht="15.75" x14ac:dyDescent="0.25">
      <c r="A237" s="9" t="s">
        <v>114</v>
      </c>
      <c r="B237" s="10"/>
      <c r="C237" s="39"/>
      <c r="D237" s="39"/>
      <c r="E237" s="39"/>
      <c r="F237" s="68"/>
      <c r="G237" s="68"/>
      <c r="H237" s="39"/>
      <c r="I237" s="21">
        <f t="shared" si="6"/>
        <v>0</v>
      </c>
    </row>
    <row r="238" spans="1:10" ht="15.75" x14ac:dyDescent="0.25">
      <c r="A238" s="9" t="s">
        <v>200</v>
      </c>
      <c r="B238" s="10"/>
      <c r="C238" s="39"/>
      <c r="D238" s="39"/>
      <c r="E238" s="39"/>
      <c r="F238" s="68"/>
      <c r="G238" s="68"/>
      <c r="H238" s="39"/>
      <c r="I238" s="21">
        <f t="shared" si="6"/>
        <v>0</v>
      </c>
    </row>
    <row r="239" spans="1:10" ht="15.75" x14ac:dyDescent="0.25">
      <c r="A239" s="9" t="s">
        <v>201</v>
      </c>
      <c r="B239" s="10"/>
      <c r="C239" s="39"/>
      <c r="D239" s="39"/>
      <c r="E239" s="39"/>
      <c r="F239" s="68"/>
      <c r="G239" s="68"/>
      <c r="H239" s="39"/>
      <c r="I239" s="21">
        <f t="shared" si="6"/>
        <v>0</v>
      </c>
    </row>
    <row r="240" spans="1:10" ht="31.5" x14ac:dyDescent="0.25">
      <c r="A240" s="9" t="s">
        <v>202</v>
      </c>
      <c r="B240" s="10"/>
      <c r="C240" s="39"/>
      <c r="D240" s="39"/>
      <c r="E240" s="39"/>
      <c r="F240" s="68"/>
      <c r="G240" s="68"/>
      <c r="H240" s="39"/>
      <c r="I240" s="21">
        <f t="shared" si="6"/>
        <v>0</v>
      </c>
    </row>
    <row r="241" spans="1:10" ht="15.75" x14ac:dyDescent="0.25">
      <c r="A241" s="9" t="s">
        <v>203</v>
      </c>
      <c r="B241" s="10">
        <v>711</v>
      </c>
      <c r="C241" s="39" t="s">
        <v>219</v>
      </c>
      <c r="D241" s="39" t="s">
        <v>219</v>
      </c>
      <c r="E241" s="39"/>
      <c r="F241" s="68"/>
      <c r="G241" s="68"/>
      <c r="H241" s="39"/>
      <c r="I241" s="21">
        <f t="shared" si="6"/>
        <v>0</v>
      </c>
    </row>
    <row r="242" spans="1:10" ht="15.75" x14ac:dyDescent="0.25">
      <c r="A242" s="9" t="s">
        <v>204</v>
      </c>
      <c r="B242" s="10">
        <v>712</v>
      </c>
      <c r="C242" s="39"/>
      <c r="D242" s="39"/>
      <c r="E242" s="39"/>
      <c r="F242" s="68"/>
      <c r="G242" s="68"/>
      <c r="H242" s="39"/>
      <c r="I242" s="21">
        <f t="shared" si="6"/>
        <v>0</v>
      </c>
    </row>
    <row r="243" spans="1:10" ht="15.75" x14ac:dyDescent="0.25">
      <c r="A243" s="9" t="s">
        <v>205</v>
      </c>
      <c r="B243" s="10">
        <v>713</v>
      </c>
      <c r="C243" s="39"/>
      <c r="D243" s="39"/>
      <c r="E243" s="39"/>
      <c r="F243" s="68"/>
      <c r="G243" s="68"/>
      <c r="H243" s="39"/>
      <c r="I243" s="21">
        <f t="shared" si="6"/>
        <v>0</v>
      </c>
    </row>
    <row r="244" spans="1:10" ht="31.5" x14ac:dyDescent="0.25">
      <c r="A244" s="9" t="s">
        <v>206</v>
      </c>
      <c r="B244" s="10">
        <v>714</v>
      </c>
      <c r="C244" s="39"/>
      <c r="D244" s="39"/>
      <c r="E244" s="39"/>
      <c r="F244" s="68"/>
      <c r="G244" s="68"/>
      <c r="H244" s="39"/>
      <c r="I244" s="21">
        <f t="shared" si="6"/>
        <v>0</v>
      </c>
    </row>
    <row r="245" spans="1:10" ht="15.75" x14ac:dyDescent="0.25">
      <c r="A245" s="9" t="s">
        <v>207</v>
      </c>
      <c r="B245" s="10">
        <v>715</v>
      </c>
      <c r="C245" s="39"/>
      <c r="D245" s="39"/>
      <c r="E245" s="39"/>
      <c r="F245" s="68"/>
      <c r="G245" s="68">
        <v>0</v>
      </c>
      <c r="H245" s="52">
        <v>0</v>
      </c>
      <c r="I245" s="21">
        <f t="shared" si="6"/>
        <v>0</v>
      </c>
    </row>
    <row r="246" spans="1:10" ht="15.75" x14ac:dyDescent="0.25">
      <c r="A246" s="9" t="s">
        <v>208</v>
      </c>
      <c r="B246" s="10">
        <v>716</v>
      </c>
      <c r="C246" s="39"/>
      <c r="D246" s="39"/>
      <c r="E246" s="39"/>
      <c r="F246" s="68"/>
      <c r="G246" s="68">
        <v>0</v>
      </c>
      <c r="H246" s="39"/>
      <c r="I246" s="21">
        <f t="shared" si="6"/>
        <v>0</v>
      </c>
    </row>
    <row r="247" spans="1:10" ht="15.75" x14ac:dyDescent="0.25">
      <c r="A247" s="9" t="s">
        <v>209</v>
      </c>
      <c r="B247" s="10">
        <v>717</v>
      </c>
      <c r="C247" s="39"/>
      <c r="D247" s="39">
        <v>0</v>
      </c>
      <c r="E247" s="39"/>
      <c r="F247" s="68"/>
      <c r="G247" s="68">
        <v>0</v>
      </c>
      <c r="H247" s="39">
        <v>-286530</v>
      </c>
      <c r="I247" s="21">
        <f t="shared" si="6"/>
        <v>-286530</v>
      </c>
    </row>
    <row r="248" spans="1:10" ht="31.5" x14ac:dyDescent="0.25">
      <c r="A248" s="9" t="s">
        <v>210</v>
      </c>
      <c r="B248" s="10">
        <v>718</v>
      </c>
      <c r="C248" s="39"/>
      <c r="D248" s="39"/>
      <c r="E248" s="39"/>
      <c r="F248" s="68">
        <v>0</v>
      </c>
      <c r="G248" s="68">
        <v>0</v>
      </c>
      <c r="H248" s="39">
        <v>0</v>
      </c>
      <c r="I248" s="21">
        <f t="shared" si="6"/>
        <v>0</v>
      </c>
    </row>
    <row r="249" spans="1:10" ht="31.5" x14ac:dyDescent="0.25">
      <c r="A249" s="6" t="s">
        <v>220</v>
      </c>
      <c r="B249" s="35">
        <v>800</v>
      </c>
      <c r="C249" s="21">
        <f t="shared" ref="C249:H249" si="9">C220+C221+C234</f>
        <v>557072340</v>
      </c>
      <c r="D249" s="21">
        <f t="shared" si="9"/>
        <v>226761347</v>
      </c>
      <c r="E249" s="21">
        <f t="shared" si="9"/>
        <v>0</v>
      </c>
      <c r="F249" s="66">
        <f t="shared" si="9"/>
        <v>460493956.63999999</v>
      </c>
      <c r="G249" s="66">
        <f t="shared" si="9"/>
        <v>2638694685</v>
      </c>
      <c r="H249" s="21">
        <f t="shared" si="9"/>
        <v>556031321.57000005</v>
      </c>
      <c r="I249" s="21">
        <f t="shared" si="6"/>
        <v>4439053650.21</v>
      </c>
      <c r="J249" s="48">
        <f>I249-C78</f>
        <v>-0.78999996185302734</v>
      </c>
    </row>
    <row r="250" spans="1:10" s="48" customFormat="1" x14ac:dyDescent="0.25">
      <c r="C250" s="48">
        <f>C249-C71</f>
        <v>0</v>
      </c>
      <c r="D250" s="48">
        <f>D249-C72</f>
        <v>0</v>
      </c>
      <c r="F250" s="48">
        <f>F249-C74</f>
        <v>-0.36000001430511475</v>
      </c>
      <c r="G250" s="48">
        <f>G249-C75</f>
        <v>0</v>
      </c>
      <c r="H250" s="48">
        <f>H249-C77</f>
        <v>-0.4299999475479126</v>
      </c>
      <c r="I250" s="48">
        <f>I249-C78</f>
        <v>-0.78999996185302734</v>
      </c>
    </row>
  </sheetData>
  <mergeCells count="12">
    <mergeCell ref="I185:I186"/>
    <mergeCell ref="A10:D10"/>
    <mergeCell ref="A11:D11"/>
    <mergeCell ref="A88:D88"/>
    <mergeCell ref="A89:D89"/>
    <mergeCell ref="A143:D143"/>
    <mergeCell ref="A144:D144"/>
    <mergeCell ref="A145:D145"/>
    <mergeCell ref="A185:A186"/>
    <mergeCell ref="B185:B186"/>
    <mergeCell ref="C185:G185"/>
    <mergeCell ref="H185:H18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Есбергенова Айгуль Сагнаевна</dc:creator>
  <cp:lastModifiedBy>Кошкимбаева Алмагуль</cp:lastModifiedBy>
  <dcterms:created xsi:type="dcterms:W3CDTF">2015-06-15T09:59:29Z</dcterms:created>
  <dcterms:modified xsi:type="dcterms:W3CDTF">2015-06-15T10:23:38Z</dcterms:modified>
</cp:coreProperties>
</file>