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0520" windowHeight="11640"/>
  </bookViews>
  <sheets>
    <sheet name="Баланс_30-09-2014" sheetId="1" r:id="rId1"/>
    <sheet name="Отчет о прибылях и убытках" sheetId="2" r:id="rId2"/>
    <sheet name="Отчет о движении капитала" sheetId="3" r:id="rId3"/>
    <sheet name="Отчет о движении денег" sheetId="4" r:id="rId4"/>
  </sheets>
  <definedNames>
    <definedName name="BIP_SEL006" localSheetId="0">'Баланс_30-09-2014'!$B$2</definedName>
    <definedName name="BIP_SEL009" localSheetId="0">'Баланс_30-09-2014'!$B$3</definedName>
    <definedName name="BIP_SEL013" localSheetId="1">'Отчет о прибылях и убытках'!$B$2</definedName>
    <definedName name="BIP_SEL014" localSheetId="1">'Отчет о прибылях и убытках'!$B$3</definedName>
    <definedName name="BIP_SEL021" localSheetId="3">'Отчет о движении денег'!$B$2</definedName>
    <definedName name="BIP_SEL022" localSheetId="3">'Отчет о движении денег'!$B$3</definedName>
    <definedName name="BIP_SEL029" localSheetId="2">'Отчет о движении капитала'!$B$2</definedName>
    <definedName name="BIP_SEL030" localSheetId="2">'Отчет о движении капитала'!$B$3</definedName>
    <definedName name="_xlnm.Print_Area" localSheetId="0">'Баланс_30-09-2014'!$B$2:$E$51</definedName>
    <definedName name="_xlnm.Print_Area" localSheetId="3">'Отчет о движении денег'!$B$2:$E$53</definedName>
    <definedName name="_xlnm.Print_Area" localSheetId="2">'Отчет о движении капитала'!$B$2:$F$15</definedName>
    <definedName name="_xlnm.Print_Area" localSheetId="1">'Отчет о прибылях и убытках'!$B$1:$G$26</definedName>
  </definedNames>
  <calcPr calcId="145621"/>
</workbook>
</file>

<file path=xl/calcChain.xml><?xml version="1.0" encoding="utf-8"?>
<calcChain xmlns="http://schemas.openxmlformats.org/spreadsheetml/2006/main">
  <c r="F53" i="4" l="1"/>
  <c r="G53" i="4"/>
  <c r="D53" i="4"/>
  <c r="E53" i="4"/>
  <c r="G48" i="4"/>
  <c r="F48" i="4"/>
  <c r="E48" i="4"/>
  <c r="D48" i="4"/>
  <c r="E36" i="4"/>
  <c r="D36" i="4"/>
  <c r="E18" i="4"/>
  <c r="E27" i="4" s="1"/>
  <c r="E29" i="4" s="1"/>
  <c r="D18" i="4"/>
  <c r="D27" i="4" s="1"/>
  <c r="D29" i="4" s="1"/>
  <c r="F14" i="3"/>
  <c r="F13" i="3"/>
  <c r="F12" i="3"/>
  <c r="G12" i="3" s="1"/>
  <c r="G10" i="3"/>
  <c r="E15" i="3"/>
  <c r="D15" i="3"/>
  <c r="C15" i="3"/>
  <c r="G9" i="3"/>
  <c r="F10" i="3"/>
  <c r="E10" i="3"/>
  <c r="D10" i="3"/>
  <c r="C10" i="3"/>
  <c r="F7" i="3"/>
  <c r="F6" i="3"/>
  <c r="G26" i="2"/>
  <c r="F26" i="2"/>
  <c r="E26" i="2"/>
  <c r="D26" i="2"/>
  <c r="G25" i="2"/>
  <c r="F25" i="2"/>
  <c r="E25" i="2"/>
  <c r="D25" i="2"/>
  <c r="G22" i="2"/>
  <c r="F22" i="2"/>
  <c r="E22" i="2"/>
  <c r="D22" i="2"/>
  <c r="G13" i="2"/>
  <c r="F13" i="2"/>
  <c r="E13" i="2"/>
  <c r="D13" i="2"/>
  <c r="F15" i="3" l="1"/>
  <c r="G10" i="2" l="1"/>
  <c r="F10" i="2"/>
  <c r="E10" i="2"/>
  <c r="D10" i="2"/>
  <c r="E50" i="1"/>
  <c r="E33" i="1"/>
  <c r="D33" i="1"/>
  <c r="D50" i="1"/>
  <c r="E41" i="1"/>
  <c r="D41" i="1"/>
  <c r="F41" i="1" s="1"/>
  <c r="E16" i="1"/>
  <c r="E25" i="1"/>
  <c r="G25" i="1" s="1"/>
  <c r="D25" i="1"/>
  <c r="D26" i="1" s="1"/>
  <c r="D16" i="1"/>
  <c r="F15" i="1" s="1"/>
  <c r="F18" i="4"/>
  <c r="E26" i="1" l="1"/>
  <c r="F25" i="1"/>
  <c r="G15" i="1"/>
  <c r="D51" i="1"/>
  <c r="D53" i="1" s="1"/>
  <c r="E51" i="1"/>
  <c r="E53" i="1" s="1"/>
  <c r="F16" i="3"/>
  <c r="E16" i="3"/>
  <c r="D16" i="3"/>
  <c r="G6" i="3"/>
  <c r="G7" i="3"/>
  <c r="G8" i="3"/>
  <c r="G11" i="3"/>
  <c r="G13" i="3"/>
  <c r="G14" i="3"/>
  <c r="G15" i="3"/>
  <c r="G5" i="3"/>
  <c r="G36" i="4"/>
  <c r="F36" i="4"/>
  <c r="G29" i="4"/>
  <c r="F29" i="4"/>
  <c r="G27" i="4"/>
  <c r="F27" i="4"/>
  <c r="G18" i="4"/>
  <c r="I25" i="2" l="1"/>
  <c r="J25" i="2"/>
  <c r="K25" i="2"/>
  <c r="H25" i="2"/>
  <c r="I22" i="2"/>
  <c r="J22" i="2"/>
  <c r="K22" i="2"/>
  <c r="H22" i="2"/>
  <c r="I13" i="2"/>
  <c r="J13" i="2"/>
  <c r="K13" i="2"/>
  <c r="H13" i="2"/>
  <c r="I10" i="2"/>
  <c r="J10" i="2"/>
  <c r="K10" i="2"/>
  <c r="H10" i="2"/>
  <c r="G51" i="1"/>
  <c r="F51" i="1"/>
  <c r="G50" i="1"/>
  <c r="F50" i="1"/>
  <c r="G41" i="1"/>
  <c r="G33" i="1"/>
  <c r="F33" i="1"/>
</calcChain>
</file>

<file path=xl/sharedStrings.xml><?xml version="1.0" encoding="utf-8"?>
<sst xmlns="http://schemas.openxmlformats.org/spreadsheetml/2006/main" count="164" uniqueCount="125">
  <si>
    <t>В тысячах долларов США</t>
  </si>
  <si>
    <t>Прим.</t>
  </si>
  <si>
    <t>(неаудировано)</t>
  </si>
  <si>
    <t>31 декабря 2013 года (аудировано)</t>
  </si>
  <si>
    <t>АКТИВЫ</t>
  </si>
  <si>
    <t>Долгосрочные активы</t>
  </si>
  <si>
    <t>Основные средства</t>
  </si>
  <si>
    <t>Денежные средства, ограниченные в использовании</t>
  </si>
  <si>
    <t>Долгосрочные инвестиции</t>
  </si>
  <si>
    <t>−</t>
  </si>
  <si>
    <t>Текущие активы</t>
  </si>
  <si>
    <t>Товарно-материальные запасы</t>
  </si>
  <si>
    <t>Торговая дебиторская задолженность</t>
  </si>
  <si>
    <t>Предоплата и прочие краткосрочные активы</t>
  </si>
  <si>
    <t>Предоплата корпоративного подоходного налога</t>
  </si>
  <si>
    <t>Краткосрочные инвестиции</t>
  </si>
  <si>
    <t>Денежные средства и их эквиваленты</t>
  </si>
  <si>
    <t>Итого активов</t>
  </si>
  <si>
    <t>Капитал и обязательства</t>
  </si>
  <si>
    <t>Капитал Товарищества и резервы</t>
  </si>
  <si>
    <t>Капитал Товарищества</t>
  </si>
  <si>
    <t>Прочие резервы</t>
  </si>
  <si>
    <t xml:space="preserve">Нераспределённая прибыль </t>
  </si>
  <si>
    <t>ДОЛГОСРОЧНЫЕ ОБЯЗАТЕЛЬСТВА</t>
  </si>
  <si>
    <t>Долгосрочные займы</t>
  </si>
  <si>
    <t>Обязательства по ликвидации скважин и восстановлению участка</t>
  </si>
  <si>
    <t>Задолженность перед Правительством Казахстана</t>
  </si>
  <si>
    <t>Производные финансовые инструменты</t>
  </si>
  <si>
    <t>Обязательства по отложенному налогу</t>
  </si>
  <si>
    <t>Текущие обязательства</t>
  </si>
  <si>
    <t>Текущая часть долгосрочных займов</t>
  </si>
  <si>
    <t>Торговая кредиторская задолженность</t>
  </si>
  <si>
    <t>Авансы полученные</t>
  </si>
  <si>
    <t>Задолженность по корпоративному подоходному налогу</t>
  </si>
  <si>
    <t>Текущая часть задолженности перед Правительством Казахстана</t>
  </si>
  <si>
    <t>Прочие краткосрочные обязательства</t>
  </si>
  <si>
    <t>ИТОГО КАПИТАЛА И ОБЯЗАТЕЛЬСТВ</t>
  </si>
  <si>
    <t>Прим</t>
  </si>
  <si>
    <t>2014 года (неауди-ровано)</t>
  </si>
  <si>
    <t>2013 года (неауди-ровано)</t>
  </si>
  <si>
    <t>Выручка</t>
  </si>
  <si>
    <t>Выручка от продаж на экспорт</t>
  </si>
  <si>
    <t>Выручка от продаж на внутреннем рынке</t>
  </si>
  <si>
    <t xml:space="preserve">Себестоимость реализации </t>
  </si>
  <si>
    <t>Валовая прибыль</t>
  </si>
  <si>
    <t>Общие и административные расходы</t>
  </si>
  <si>
    <t xml:space="preserve">Расходы на реализацию и транспортировку </t>
  </si>
  <si>
    <t>Финансовые затраты</t>
  </si>
  <si>
    <t>Убыток по производным финансовым инструментам</t>
  </si>
  <si>
    <t>Убыток от курсовой разницы</t>
  </si>
  <si>
    <t>Доход по процентам</t>
  </si>
  <si>
    <t>Прочие расходы</t>
  </si>
  <si>
    <t>Прочие доходы</t>
  </si>
  <si>
    <t>Прибыль до налогообложения</t>
  </si>
  <si>
    <t>Расходы по корпоративному подоходному налогу</t>
  </si>
  <si>
    <t>Прибыль за период</t>
  </si>
  <si>
    <t>Итого совокупного дохода за период</t>
  </si>
  <si>
    <t xml:space="preserve">Шесть месяцев, закончившиеся </t>
  </si>
  <si>
    <t>2014 года (неаудировано)</t>
  </si>
  <si>
    <t>2013 года (неаудировано)</t>
  </si>
  <si>
    <t>Денежные потоки от операционной деятельности</t>
  </si>
  <si>
    <t>Корректировки на:</t>
  </si>
  <si>
    <t>Износ, истощение и амортизацию</t>
  </si>
  <si>
    <t xml:space="preserve">Финансовые затраты </t>
  </si>
  <si>
    <t>Убыток от производного финансового инструмента</t>
  </si>
  <si>
    <t xml:space="preserve">Доход по процентам  </t>
  </si>
  <si>
    <t>Убыток от выбытия основных средств</t>
  </si>
  <si>
    <t xml:space="preserve">Положительную курсовую разницу по инвестиционной и финансовой деятельности </t>
  </si>
  <si>
    <t>Доход от операционной деятельности до изменений в оборотном капитале</t>
  </si>
  <si>
    <t>Изменения в оборотном капитале:</t>
  </si>
  <si>
    <t>Изменения в товарно-материальных запасах</t>
  </si>
  <si>
    <r>
      <t xml:space="preserve">Изменения </t>
    </r>
    <r>
      <rPr>
        <sz val="9"/>
        <color theme="1"/>
        <rFont val="Arial"/>
        <family val="2"/>
        <charset val="204"/>
      </rPr>
      <t>в торговой дебиторской задолженности</t>
    </r>
  </si>
  <si>
    <r>
      <t xml:space="preserve">Изменения </t>
    </r>
    <r>
      <rPr>
        <sz val="9"/>
        <color theme="1"/>
        <rFont val="Arial"/>
        <family val="2"/>
        <charset val="204"/>
      </rPr>
      <t>в предоплате и прочих краткосрочных активах</t>
    </r>
  </si>
  <si>
    <r>
      <t xml:space="preserve">Изменения </t>
    </r>
    <r>
      <rPr>
        <sz val="9"/>
        <color theme="1"/>
        <rFont val="Arial"/>
        <family val="2"/>
        <charset val="204"/>
      </rPr>
      <t>в торговой кредиторской задолженности</t>
    </r>
  </si>
  <si>
    <t>Изменения в авансах полученных</t>
  </si>
  <si>
    <r>
      <t>Изменения в обязательствах перед Правительством Казахстана</t>
    </r>
    <r>
      <rPr>
        <sz val="9"/>
        <color theme="1"/>
        <rFont val="Arial"/>
        <family val="2"/>
        <charset val="204"/>
      </rPr>
      <t xml:space="preserve"> </t>
    </r>
  </si>
  <si>
    <r>
      <t xml:space="preserve">Изменения </t>
    </r>
    <r>
      <rPr>
        <sz val="9"/>
        <color theme="1"/>
        <rFont val="Arial"/>
        <family val="2"/>
        <charset val="204"/>
      </rPr>
      <t>в прочих краткосрочных обязательствах</t>
    </r>
  </si>
  <si>
    <t>Поступление денежных средств от операционной деятельности</t>
  </si>
  <si>
    <t>Корпоративный подоходный налог уплаченный</t>
  </si>
  <si>
    <t>Чистый денежный поток в результате операционной деятельности</t>
  </si>
  <si>
    <t>Денежные потоки от инвестиционной деятельности</t>
  </si>
  <si>
    <t xml:space="preserve">Проценты полученные </t>
  </si>
  <si>
    <t>Приобретение основных средств</t>
  </si>
  <si>
    <t>Приобретение активов по разведке и оценке</t>
  </si>
  <si>
    <t>Выплата банковских депозитов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</si>
  <si>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</si>
  <si>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</si>
  <si>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Перевод в денежные средства, ограниченные в использовании</t>
  </si>
  <si>
    <t>Комиссии за выпуск облигаций</t>
  </si>
  <si>
    <t>Чистый денежный поток в результате финансовой деятельности</t>
  </si>
  <si>
    <t>Влияние изменений валютных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</si>
  <si>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</si>
  <si>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</si>
  <si>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</si>
  <si>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Нераспределенная прибыль</t>
  </si>
  <si>
    <t>Итого</t>
  </si>
  <si>
    <t>На 31 декабря 2012 года (аудировано)</t>
  </si>
  <si>
    <t xml:space="preserve">Итого совокупный доход за период </t>
  </si>
  <si>
    <t xml:space="preserve">Влияние других сделок с Участником </t>
  </si>
  <si>
    <t>Распределение прибыли</t>
  </si>
  <si>
    <t>На 31 декабря 2013 года (аудировано)</t>
  </si>
  <si>
    <t>Итого совокупный доход за период</t>
  </si>
  <si>
    <t xml:space="preserve">Увеличение в капитале товарищества </t>
  </si>
  <si>
    <t>–</t>
  </si>
  <si>
    <t>Активы, связанные с разведкой и оценкой</t>
  </si>
  <si>
    <t>Авансы, выданные за долгосрочные активы</t>
  </si>
  <si>
    <t>Три месяца, закончившиеся  30  сентября</t>
  </si>
  <si>
    <t xml:space="preserve">Шесть месяцев, закончившиеся  30 сентября </t>
  </si>
  <si>
    <t>На 30 сентября 2013 года (неаудировано)</t>
  </si>
  <si>
    <t>На 30  сентября 2014 года (неаудировано)</t>
  </si>
  <si>
    <t xml:space="preserve">30 сентября </t>
  </si>
  <si>
    <t>Финансовые затраты уплаченные</t>
  </si>
  <si>
    <t>Выпуск облигаций</t>
  </si>
  <si>
    <t>Погашение облигаций</t>
  </si>
  <si>
    <t>Продажа дочерних организаций, за вычетом имевшихся у них денежных средств</t>
  </si>
  <si>
    <t>Вложение в капитал товарищества</t>
  </si>
  <si>
    <t>Погашение займов</t>
  </si>
  <si>
    <t>Промежуточный сокращённый консолидированный отчёт о движении денежных средств</t>
  </si>
  <si>
    <t>За девять месяцев, закончившиеся 30 сентября 2014 года</t>
  </si>
  <si>
    <t xml:space="preserve">Промежуточный сокращённый консолидированный отчёт об изменениях в капитале </t>
  </si>
  <si>
    <t>За девять месяцев, закончившиеся 30 сентября 2014</t>
  </si>
  <si>
    <t>Промежуточный сокращённый консолидированный отчёт о совокупном доходе</t>
  </si>
  <si>
    <t>Промежуточный сокращённый консолидированный отчёт о финансовом положении</t>
  </si>
  <si>
    <t>По состоянию на 30 сентября 2014 года</t>
  </si>
  <si>
    <t>30 сентября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</si>
</sst>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4" fontId="0" fillId="0" borderId="0" xfId="0" applyNumberFormat="1"/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vertical="center" wrapText="1"/>
    </xf>
    <xf numFmtId="164" fontId="4" fillId="0" borderId="3" xfId="1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43" fontId="0" fillId="0" borderId="0" xfId="0" applyNumberFormat="1"/>
    <xf numFmtId="3" fontId="2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164" fontId="2" fillId="0" borderId="0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164" fontId="4" fillId="0" borderId="10" xfId="1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 wrapText="1"/>
    </xf>
    <xf numFmtId="3" fontId="2" fillId="0" borderId="0" xfId="1" applyNumberFormat="1" applyFont="1" applyBorder="1" applyAlignment="1">
      <alignment vertical="center" wrapText="1"/>
    </xf>
    <xf numFmtId="3" fontId="2" fillId="0" borderId="10" xfId="1" applyNumberFormat="1" applyFont="1" applyBorder="1" applyAlignment="1">
      <alignment vertical="center" wrapText="1"/>
    </xf>
    <xf numFmtId="3" fontId="4" fillId="0" borderId="0" xfId="1" applyNumberFormat="1" applyFont="1" applyBorder="1" applyAlignment="1">
      <alignment vertical="center" wrapText="1"/>
    </xf>
    <xf numFmtId="3" fontId="4" fillId="0" borderId="10" xfId="1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3" fontId="2" fillId="0" borderId="8" xfId="1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3" fontId="2" fillId="0" borderId="12" xfId="1" applyNumberFormat="1" applyFont="1" applyBorder="1" applyAlignment="1">
      <alignment vertical="center" wrapText="1"/>
    </xf>
    <xf numFmtId="3" fontId="2" fillId="0" borderId="13" xfId="1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/>
    </xf>
    <xf numFmtId="3" fontId="10" fillId="0" borderId="15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164" fontId="4" fillId="0" borderId="19" xfId="1" applyNumberFormat="1" applyFont="1" applyBorder="1" applyAlignment="1">
      <alignment vertical="center" wrapText="1"/>
    </xf>
    <xf numFmtId="164" fontId="4" fillId="0" borderId="8" xfId="1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4" fontId="4" fillId="0" borderId="12" xfId="1" applyNumberFormat="1" applyFont="1" applyBorder="1" applyAlignment="1">
      <alignment vertical="center" wrapText="1"/>
    </xf>
    <xf numFmtId="164" fontId="4" fillId="0" borderId="13" xfId="1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64" fontId="4" fillId="0" borderId="17" xfId="1" applyNumberFormat="1" applyFont="1" applyBorder="1" applyAlignment="1">
      <alignment vertical="center" wrapText="1"/>
    </xf>
    <xf numFmtId="164" fontId="4" fillId="0" borderId="18" xfId="1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4" fontId="4" fillId="0" borderId="15" xfId="1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4" fillId="0" borderId="15" xfId="1" applyNumberFormat="1" applyFont="1" applyBorder="1" applyAlignment="1">
      <alignment horizontal="center" vertical="center" wrapText="1"/>
    </xf>
    <xf numFmtId="3" fontId="4" fillId="0" borderId="10" xfId="1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6" fillId="0" borderId="8" xfId="1" applyNumberFormat="1" applyFont="1" applyBorder="1" applyAlignment="1">
      <alignment horizontal="center" vertical="center" wrapText="1"/>
    </xf>
    <xf numFmtId="3" fontId="4" fillId="0" borderId="8" xfId="1" applyNumberFormat="1" applyFont="1" applyBorder="1" applyAlignment="1">
      <alignment horizontal="center"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3" fontId="4" fillId="0" borderId="13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 wrapText="1"/>
    </xf>
    <xf numFmtId="3" fontId="4" fillId="0" borderId="19" xfId="1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justify" vertic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0" xfId="0" applyBorder="1"/>
    <xf numFmtId="0" fontId="0" fillId="0" borderId="4" xfId="0" applyBorder="1"/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tabSelected="1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4.4" x14ac:dyDescent="0.3"/>
  <cols>
    <col min="2" max="2" width="42.44140625" customWidth="1"/>
    <col min="3" max="3" width="7.33203125" customWidth="1"/>
    <col min="4" max="5" width="15.6640625" customWidth="1"/>
    <col min="7" max="7" width="13.6640625" customWidth="1"/>
  </cols>
  <sheetData>
    <row r="2" spans="2:7" x14ac:dyDescent="0.3">
      <c r="B2" s="122" t="s">
        <v>122</v>
      </c>
      <c r="C2" s="129"/>
      <c r="D2" s="129"/>
      <c r="E2" s="130"/>
    </row>
    <row r="3" spans="2:7" x14ac:dyDescent="0.3">
      <c r="B3" s="125" t="s">
        <v>123</v>
      </c>
      <c r="C3" s="131"/>
      <c r="D3" s="131"/>
      <c r="E3" s="132"/>
    </row>
    <row r="4" spans="2:7" ht="24" x14ac:dyDescent="0.3">
      <c r="B4" s="134" t="s">
        <v>0</v>
      </c>
      <c r="C4" s="136" t="s">
        <v>37</v>
      </c>
      <c r="D4" s="50" t="s">
        <v>124</v>
      </c>
      <c r="E4" s="138" t="s">
        <v>3</v>
      </c>
    </row>
    <row r="5" spans="2:7" ht="15" thickBot="1" x14ac:dyDescent="0.35">
      <c r="B5" s="135"/>
      <c r="C5" s="137"/>
      <c r="D5" s="1" t="s">
        <v>2</v>
      </c>
      <c r="E5" s="139"/>
    </row>
    <row r="6" spans="2:7" ht="15" x14ac:dyDescent="0.25">
      <c r="B6" s="30"/>
      <c r="C6" s="14"/>
      <c r="D6" s="28"/>
      <c r="E6" s="51"/>
    </row>
    <row r="7" spans="2:7" x14ac:dyDescent="0.3">
      <c r="B7" s="30" t="s">
        <v>4</v>
      </c>
      <c r="C7" s="14"/>
      <c r="D7" s="28"/>
      <c r="E7" s="51"/>
    </row>
    <row r="8" spans="2:7" x14ac:dyDescent="0.3">
      <c r="B8" s="30" t="s">
        <v>5</v>
      </c>
      <c r="C8" s="14"/>
      <c r="D8" s="28"/>
      <c r="E8" s="51"/>
    </row>
    <row r="9" spans="2:7" x14ac:dyDescent="0.3">
      <c r="B9" s="52" t="s">
        <v>104</v>
      </c>
      <c r="C9" s="14">
        <v>3</v>
      </c>
      <c r="D9" s="53">
        <v>22598</v>
      </c>
      <c r="E9" s="54">
        <v>20434</v>
      </c>
    </row>
    <row r="10" spans="2:7" x14ac:dyDescent="0.3">
      <c r="B10" s="52" t="s">
        <v>6</v>
      </c>
      <c r="C10" s="14">
        <v>4</v>
      </c>
      <c r="D10" s="53">
        <v>1393618</v>
      </c>
      <c r="E10" s="54">
        <v>1331386</v>
      </c>
    </row>
    <row r="11" spans="2:7" x14ac:dyDescent="0.3">
      <c r="B11" s="52" t="s">
        <v>7</v>
      </c>
      <c r="C11" s="14"/>
      <c r="D11" s="53">
        <v>4823</v>
      </c>
      <c r="E11" s="54">
        <v>4217</v>
      </c>
    </row>
    <row r="12" spans="2:7" x14ac:dyDescent="0.3">
      <c r="B12" s="52" t="s">
        <v>105</v>
      </c>
      <c r="C12" s="14"/>
      <c r="D12" s="53">
        <v>54297</v>
      </c>
      <c r="E12" s="54">
        <v>10037</v>
      </c>
    </row>
    <row r="13" spans="2:7" x14ac:dyDescent="0.3">
      <c r="B13" s="52" t="s">
        <v>27</v>
      </c>
      <c r="C13" s="14">
        <v>5</v>
      </c>
      <c r="D13" s="53">
        <v>2894</v>
      </c>
      <c r="E13" s="54" t="s">
        <v>103</v>
      </c>
    </row>
    <row r="14" spans="2:7" x14ac:dyDescent="0.3">
      <c r="B14" s="52" t="s">
        <v>8</v>
      </c>
      <c r="C14" s="14"/>
      <c r="D14" s="53" t="s">
        <v>103</v>
      </c>
      <c r="E14" s="54">
        <v>25000</v>
      </c>
    </row>
    <row r="15" spans="2:7" ht="15" thickBot="1" x14ac:dyDescent="0.35">
      <c r="B15" s="38"/>
      <c r="C15" s="11"/>
      <c r="D15" s="15" t="s">
        <v>103</v>
      </c>
      <c r="E15" s="55">
        <v>0</v>
      </c>
      <c r="F15" s="3">
        <f>SUM(D9:D13)-D16</f>
        <v>0</v>
      </c>
      <c r="G15" s="3">
        <f>SUM(E9:E14)-E16</f>
        <v>0</v>
      </c>
    </row>
    <row r="16" spans="2:7" ht="15.75" thickBot="1" x14ac:dyDescent="0.3">
      <c r="B16" s="38"/>
      <c r="C16" s="11"/>
      <c r="D16" s="15">
        <f>SUM(D9:D15)</f>
        <v>1478230</v>
      </c>
      <c r="E16" s="56">
        <f>SUM(E9:E15)</f>
        <v>1391074</v>
      </c>
    </row>
    <row r="17" spans="2:7" ht="15" x14ac:dyDescent="0.25">
      <c r="B17" s="34"/>
      <c r="C17" s="14"/>
      <c r="D17" s="53"/>
      <c r="E17" s="54"/>
    </row>
    <row r="18" spans="2:7" x14ac:dyDescent="0.3">
      <c r="B18" s="30" t="s">
        <v>10</v>
      </c>
      <c r="C18" s="14"/>
      <c r="D18" s="53"/>
      <c r="E18" s="57"/>
    </row>
    <row r="19" spans="2:7" x14ac:dyDescent="0.3">
      <c r="B19" s="34" t="s">
        <v>11</v>
      </c>
      <c r="C19" s="14"/>
      <c r="D19" s="17">
        <v>28195</v>
      </c>
      <c r="E19" s="58">
        <v>22085</v>
      </c>
    </row>
    <row r="20" spans="2:7" x14ac:dyDescent="0.3">
      <c r="B20" s="34" t="s">
        <v>12</v>
      </c>
      <c r="C20" s="14">
        <v>6</v>
      </c>
      <c r="D20" s="17">
        <v>54836</v>
      </c>
      <c r="E20" s="58">
        <v>66564</v>
      </c>
    </row>
    <row r="21" spans="2:7" x14ac:dyDescent="0.3">
      <c r="B21" s="34" t="s">
        <v>13</v>
      </c>
      <c r="C21" s="14"/>
      <c r="D21" s="17">
        <v>33647</v>
      </c>
      <c r="E21" s="58">
        <v>29168</v>
      </c>
    </row>
    <row r="22" spans="2:7" x14ac:dyDescent="0.3">
      <c r="B22" s="34" t="s">
        <v>14</v>
      </c>
      <c r="C22" s="14"/>
      <c r="D22" s="17" t="s">
        <v>103</v>
      </c>
      <c r="E22" s="58">
        <v>5042</v>
      </c>
    </row>
    <row r="23" spans="2:7" x14ac:dyDescent="0.3">
      <c r="B23" s="34" t="s">
        <v>15</v>
      </c>
      <c r="C23" s="14">
        <v>5</v>
      </c>
      <c r="D23" s="17">
        <v>25000</v>
      </c>
      <c r="E23" s="58">
        <v>25000</v>
      </c>
    </row>
    <row r="24" spans="2:7" ht="15" thickBot="1" x14ac:dyDescent="0.35">
      <c r="B24" s="38" t="s">
        <v>16</v>
      </c>
      <c r="C24" s="11"/>
      <c r="D24" s="18">
        <v>467334</v>
      </c>
      <c r="E24" s="59">
        <v>170447</v>
      </c>
    </row>
    <row r="25" spans="2:7" ht="15.75" thickBot="1" x14ac:dyDescent="0.3">
      <c r="B25" s="44"/>
      <c r="C25" s="11"/>
      <c r="D25" s="15">
        <f>SUM(D19:D24)</f>
        <v>609012</v>
      </c>
      <c r="E25" s="56">
        <f>SUM(E19:E24)</f>
        <v>318306</v>
      </c>
      <c r="F25" s="3">
        <f>SUM(D19:D24)-D25</f>
        <v>0</v>
      </c>
      <c r="G25" s="3">
        <f>SUM(E19:E24)-E25</f>
        <v>0</v>
      </c>
    </row>
    <row r="26" spans="2:7" ht="15" thickBot="1" x14ac:dyDescent="0.35">
      <c r="B26" s="60" t="s">
        <v>17</v>
      </c>
      <c r="C26" s="5"/>
      <c r="D26" s="16">
        <f>D25+D16</f>
        <v>2087242</v>
      </c>
      <c r="E26" s="61">
        <f>E25+E16</f>
        <v>1709380</v>
      </c>
    </row>
    <row r="27" spans="2:7" ht="15" x14ac:dyDescent="0.25">
      <c r="B27" s="30"/>
      <c r="C27" s="14"/>
      <c r="D27" s="53"/>
      <c r="E27" s="54"/>
    </row>
    <row r="28" spans="2:7" x14ac:dyDescent="0.3">
      <c r="B28" s="30" t="s">
        <v>18</v>
      </c>
      <c r="C28" s="14"/>
      <c r="D28" s="53"/>
      <c r="E28" s="57"/>
    </row>
    <row r="29" spans="2:7" x14ac:dyDescent="0.3">
      <c r="B29" s="34" t="s">
        <v>19</v>
      </c>
      <c r="C29" s="14"/>
      <c r="D29" s="53"/>
      <c r="E29" s="57"/>
    </row>
    <row r="30" spans="2:7" x14ac:dyDescent="0.3">
      <c r="B30" s="34" t="s">
        <v>20</v>
      </c>
      <c r="C30" s="14">
        <v>7</v>
      </c>
      <c r="D30" s="17">
        <v>4112</v>
      </c>
      <c r="E30" s="58">
        <v>4</v>
      </c>
    </row>
    <row r="31" spans="2:7" x14ac:dyDescent="0.3">
      <c r="B31" s="34" t="s">
        <v>21</v>
      </c>
      <c r="C31" s="14"/>
      <c r="D31" s="17">
        <v>32454</v>
      </c>
      <c r="E31" s="58">
        <v>32440</v>
      </c>
    </row>
    <row r="32" spans="2:7" ht="15" thickBot="1" x14ac:dyDescent="0.35">
      <c r="B32" s="38" t="s">
        <v>22</v>
      </c>
      <c r="C32" s="11"/>
      <c r="D32" s="18">
        <v>709106</v>
      </c>
      <c r="E32" s="59">
        <v>558877</v>
      </c>
    </row>
    <row r="33" spans="2:7" ht="15.75" thickBot="1" x14ac:dyDescent="0.3">
      <c r="B33" s="44"/>
      <c r="C33" s="11"/>
      <c r="D33" s="15">
        <f>SUM(D30:D32)</f>
        <v>745672</v>
      </c>
      <c r="E33" s="55">
        <f>SUM(E30:E32)</f>
        <v>591321</v>
      </c>
      <c r="F33" s="3">
        <f>SUM(D27:D32)-D33</f>
        <v>0</v>
      </c>
      <c r="G33" s="3">
        <f>SUM(E27:E32)-E33</f>
        <v>0</v>
      </c>
    </row>
    <row r="34" spans="2:7" ht="15" x14ac:dyDescent="0.25">
      <c r="B34" s="30"/>
      <c r="C34" s="14"/>
      <c r="D34" s="53"/>
      <c r="E34" s="54"/>
    </row>
    <row r="35" spans="2:7" x14ac:dyDescent="0.3">
      <c r="B35" s="30" t="s">
        <v>23</v>
      </c>
      <c r="C35" s="14"/>
      <c r="D35" s="53"/>
      <c r="E35" s="57"/>
    </row>
    <row r="36" spans="2:7" x14ac:dyDescent="0.3">
      <c r="B36" s="34" t="s">
        <v>24</v>
      </c>
      <c r="C36" s="14">
        <v>8</v>
      </c>
      <c r="D36" s="53"/>
      <c r="E36" s="57"/>
    </row>
    <row r="37" spans="2:7" x14ac:dyDescent="0.3">
      <c r="B37" s="34" t="s">
        <v>25</v>
      </c>
      <c r="C37" s="14"/>
      <c r="D37" s="17">
        <v>1033496</v>
      </c>
      <c r="E37" s="58">
        <v>830854</v>
      </c>
    </row>
    <row r="38" spans="2:7" x14ac:dyDescent="0.3">
      <c r="B38" s="34" t="s">
        <v>26</v>
      </c>
      <c r="C38" s="14"/>
      <c r="D38" s="17">
        <v>15588</v>
      </c>
      <c r="E38" s="58">
        <v>13874</v>
      </c>
    </row>
    <row r="39" spans="2:7" x14ac:dyDescent="0.3">
      <c r="B39" s="34" t="s">
        <v>27</v>
      </c>
      <c r="C39" s="14">
        <v>16</v>
      </c>
      <c r="D39" s="17">
        <v>5906</v>
      </c>
      <c r="E39" s="58">
        <v>6021</v>
      </c>
    </row>
    <row r="40" spans="2:7" ht="15" thickBot="1" x14ac:dyDescent="0.35">
      <c r="B40" s="38" t="s">
        <v>28</v>
      </c>
      <c r="C40" s="11"/>
      <c r="D40" s="17">
        <v>167120</v>
      </c>
      <c r="E40" s="58">
        <v>152545</v>
      </c>
    </row>
    <row r="41" spans="2:7" ht="15" thickBot="1" x14ac:dyDescent="0.35">
      <c r="B41" s="44"/>
      <c r="C41" s="11"/>
      <c r="D41" s="53">
        <f>SUM(D37:D40)</f>
        <v>1222110</v>
      </c>
      <c r="E41" s="54">
        <f>SUM(E37:E40)</f>
        <v>1003294</v>
      </c>
      <c r="F41" s="3">
        <f>SUM(D35:D40)-D41</f>
        <v>0</v>
      </c>
      <c r="G41" s="3">
        <f>SUM(E35:E40)-E41</f>
        <v>0</v>
      </c>
    </row>
    <row r="42" spans="2:7" x14ac:dyDescent="0.3">
      <c r="B42" s="30"/>
      <c r="C42" s="14"/>
      <c r="D42" s="53"/>
      <c r="E42" s="57"/>
    </row>
    <row r="43" spans="2:7" x14ac:dyDescent="0.3">
      <c r="B43" s="30" t="s">
        <v>29</v>
      </c>
      <c r="C43" s="14"/>
      <c r="D43" s="53"/>
      <c r="E43" s="57"/>
    </row>
    <row r="44" spans="2:7" x14ac:dyDescent="0.3">
      <c r="B44" s="34" t="s">
        <v>30</v>
      </c>
      <c r="C44" s="14">
        <v>8</v>
      </c>
      <c r="D44" s="17">
        <v>18513</v>
      </c>
      <c r="E44" s="58">
        <v>7449</v>
      </c>
    </row>
    <row r="45" spans="2:7" x14ac:dyDescent="0.3">
      <c r="B45" s="34" t="s">
        <v>31</v>
      </c>
      <c r="C45" s="14"/>
      <c r="D45" s="17">
        <v>49936</v>
      </c>
      <c r="E45" s="58">
        <v>56676</v>
      </c>
    </row>
    <row r="46" spans="2:7" x14ac:dyDescent="0.3">
      <c r="B46" s="34" t="s">
        <v>32</v>
      </c>
      <c r="C46" s="14"/>
      <c r="D46" s="17">
        <v>6287</v>
      </c>
      <c r="E46" s="58">
        <v>37</v>
      </c>
    </row>
    <row r="47" spans="2:7" x14ac:dyDescent="0.3">
      <c r="B47" s="34" t="s">
        <v>33</v>
      </c>
      <c r="C47" s="14"/>
      <c r="D47" s="17">
        <v>12465</v>
      </c>
      <c r="E47" s="58" t="s">
        <v>103</v>
      </c>
    </row>
    <row r="48" spans="2:7" x14ac:dyDescent="0.3">
      <c r="B48" s="34" t="s">
        <v>34</v>
      </c>
      <c r="C48" s="14"/>
      <c r="D48" s="17">
        <v>1031</v>
      </c>
      <c r="E48" s="58">
        <v>1031</v>
      </c>
    </row>
    <row r="49" spans="2:7" ht="15" thickBot="1" x14ac:dyDescent="0.35">
      <c r="B49" s="38" t="s">
        <v>35</v>
      </c>
      <c r="C49" s="11">
        <v>9</v>
      </c>
      <c r="D49" s="17">
        <v>31228</v>
      </c>
      <c r="E49" s="58">
        <v>49572</v>
      </c>
    </row>
    <row r="50" spans="2:7" ht="15" thickBot="1" x14ac:dyDescent="0.35">
      <c r="B50" s="44"/>
      <c r="C50" s="9"/>
      <c r="D50" s="53">
        <f>SUM(D44:D49)</f>
        <v>119460</v>
      </c>
      <c r="E50" s="57">
        <f>SUM(E44:E49)</f>
        <v>114765</v>
      </c>
      <c r="F50" s="3">
        <f>SUM(D44:D49)-D50</f>
        <v>0</v>
      </c>
      <c r="G50" s="3">
        <f>SUM(E44:E49)-E50</f>
        <v>0</v>
      </c>
    </row>
    <row r="51" spans="2:7" x14ac:dyDescent="0.3">
      <c r="B51" s="46" t="s">
        <v>36</v>
      </c>
      <c r="C51" s="62"/>
      <c r="D51" s="63">
        <f>D41+D50+D33</f>
        <v>2087242</v>
      </c>
      <c r="E51" s="64">
        <f>E41+E50+E33</f>
        <v>1709380</v>
      </c>
      <c r="F51" s="3">
        <f>D33+D41+D50-D51</f>
        <v>0</v>
      </c>
      <c r="G51" s="3">
        <f>E33+E41+E50-E51</f>
        <v>0</v>
      </c>
    </row>
    <row r="53" spans="2:7" x14ac:dyDescent="0.3">
      <c r="D53" s="19">
        <f>D51-D26</f>
        <v>0</v>
      </c>
      <c r="E53" s="19">
        <f>E51-E26</f>
        <v>0</v>
      </c>
    </row>
  </sheetData>
  <mergeCells count="3">
    <mergeCell ref="B4:B5"/>
    <mergeCell ref="C4:C5"/>
    <mergeCell ref="E4:E5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pane xSplit="3" ySplit="5" topLeftCell="D12" activePane="bottomRight" state="frozen"/>
      <selection pane="topRight" activeCell="C1" sqref="C1"/>
      <selection pane="bottomLeft" activeCell="A3" sqref="A3"/>
      <selection pane="bottomRight" activeCell="B1" sqref="B1:G26"/>
    </sheetView>
  </sheetViews>
  <sheetFormatPr defaultRowHeight="14.4" x14ac:dyDescent="0.3"/>
  <cols>
    <col min="1" max="1" width="3.88671875" customWidth="1"/>
    <col min="2" max="2" width="31.88671875" customWidth="1"/>
    <col min="4" max="5" width="11.5546875" bestFit="1" customWidth="1"/>
    <col min="6" max="6" width="14.109375" customWidth="1"/>
    <col min="7" max="7" width="13.6640625" customWidth="1"/>
    <col min="11" max="11" width="14.44140625" customWidth="1"/>
  </cols>
  <sheetData>
    <row r="1" spans="2:11" ht="15" x14ac:dyDescent="0.25">
      <c r="B1" s="133"/>
      <c r="C1" s="129"/>
      <c r="D1" s="129"/>
      <c r="E1" s="129"/>
      <c r="F1" s="129"/>
      <c r="G1" s="130"/>
    </row>
    <row r="2" spans="2:11" x14ac:dyDescent="0.3">
      <c r="B2" s="125" t="s">
        <v>121</v>
      </c>
      <c r="C2" s="131"/>
      <c r="D2" s="131"/>
      <c r="E2" s="131"/>
      <c r="F2" s="131"/>
      <c r="G2" s="132"/>
    </row>
    <row r="3" spans="2:11" x14ac:dyDescent="0.3">
      <c r="B3" s="125" t="s">
        <v>118</v>
      </c>
      <c r="C3" s="131"/>
      <c r="D3" s="131"/>
      <c r="E3" s="131"/>
      <c r="F3" s="131"/>
      <c r="G3" s="132"/>
    </row>
    <row r="4" spans="2:11" ht="36" customHeight="1" x14ac:dyDescent="0.3">
      <c r="B4" s="23"/>
      <c r="C4" s="24"/>
      <c r="D4" s="136" t="s">
        <v>106</v>
      </c>
      <c r="E4" s="136"/>
      <c r="F4" s="136" t="s">
        <v>107</v>
      </c>
      <c r="G4" s="140"/>
    </row>
    <row r="5" spans="2:11" ht="36.6" thickBot="1" x14ac:dyDescent="0.35">
      <c r="B5" s="25" t="s">
        <v>0</v>
      </c>
      <c r="C5" s="9" t="s">
        <v>1</v>
      </c>
      <c r="D5" s="1" t="s">
        <v>38</v>
      </c>
      <c r="E5" s="10" t="s">
        <v>39</v>
      </c>
      <c r="F5" s="1" t="s">
        <v>38</v>
      </c>
      <c r="G5" s="26" t="s">
        <v>39</v>
      </c>
    </row>
    <row r="6" spans="2:11" ht="15" x14ac:dyDescent="0.25">
      <c r="B6" s="27"/>
      <c r="C6" s="14"/>
      <c r="D6" s="28"/>
      <c r="E6" s="28"/>
      <c r="F6" s="28"/>
      <c r="G6" s="29"/>
    </row>
    <row r="7" spans="2:11" x14ac:dyDescent="0.3">
      <c r="B7" s="30" t="s">
        <v>40</v>
      </c>
      <c r="C7" s="14"/>
      <c r="D7" s="31"/>
      <c r="E7" s="32"/>
      <c r="F7" s="32"/>
      <c r="G7" s="33"/>
    </row>
    <row r="8" spans="2:11" x14ac:dyDescent="0.3">
      <c r="B8" s="34" t="s">
        <v>41</v>
      </c>
      <c r="C8" s="14"/>
      <c r="D8" s="35">
        <v>148862</v>
      </c>
      <c r="E8" s="36">
        <v>187318</v>
      </c>
      <c r="F8" s="35">
        <v>538781</v>
      </c>
      <c r="G8" s="37">
        <v>565408</v>
      </c>
    </row>
    <row r="9" spans="2:11" ht="15" thickBot="1" x14ac:dyDescent="0.35">
      <c r="B9" s="38" t="s">
        <v>42</v>
      </c>
      <c r="C9" s="11"/>
      <c r="D9" s="20">
        <v>26426</v>
      </c>
      <c r="E9" s="21">
        <v>27373</v>
      </c>
      <c r="F9" s="20">
        <v>81484</v>
      </c>
      <c r="G9" s="39">
        <v>91782</v>
      </c>
    </row>
    <row r="10" spans="2:11" ht="15" x14ac:dyDescent="0.25">
      <c r="B10" s="34"/>
      <c r="C10" s="14">
        <v>10</v>
      </c>
      <c r="D10" s="40">
        <f>SUM(D8:D9)</f>
        <v>175288</v>
      </c>
      <c r="E10" s="40">
        <f t="shared" ref="E10:G10" si="0">SUM(E8:E9)</f>
        <v>214691</v>
      </c>
      <c r="F10" s="40">
        <f t="shared" si="0"/>
        <v>620265</v>
      </c>
      <c r="G10" s="41">
        <f t="shared" si="0"/>
        <v>657190</v>
      </c>
      <c r="H10" s="3">
        <f>SUM(D8:D9)-D10</f>
        <v>0</v>
      </c>
      <c r="I10" s="3">
        <f t="shared" ref="I10:K10" si="1">SUM(E8:E9)-E10</f>
        <v>0</v>
      </c>
      <c r="J10" s="3">
        <f t="shared" si="1"/>
        <v>0</v>
      </c>
      <c r="K10" s="3">
        <f t="shared" si="1"/>
        <v>0</v>
      </c>
    </row>
    <row r="11" spans="2:11" x14ac:dyDescent="0.3">
      <c r="B11" s="34"/>
      <c r="C11" s="141">
        <v>11</v>
      </c>
      <c r="D11" s="40"/>
      <c r="E11" s="42"/>
      <c r="F11" s="40"/>
      <c r="G11" s="43"/>
    </row>
    <row r="12" spans="2:11" ht="15" thickBot="1" x14ac:dyDescent="0.35">
      <c r="B12" s="38" t="s">
        <v>43</v>
      </c>
      <c r="C12" s="142"/>
      <c r="D12" s="20">
        <v>-59485</v>
      </c>
      <c r="E12" s="21">
        <v>-71213</v>
      </c>
      <c r="F12" s="20">
        <v>-158338</v>
      </c>
      <c r="G12" s="39">
        <v>-206544</v>
      </c>
    </row>
    <row r="13" spans="2:11" ht="15" thickBot="1" x14ac:dyDescent="0.35">
      <c r="B13" s="44" t="s">
        <v>44</v>
      </c>
      <c r="C13" s="11"/>
      <c r="D13" s="22">
        <f>SUM(D10:D12)</f>
        <v>115803</v>
      </c>
      <c r="E13" s="22">
        <f t="shared" ref="E13:G13" si="2">SUM(E10:E12)</f>
        <v>143478</v>
      </c>
      <c r="F13" s="22">
        <f t="shared" si="2"/>
        <v>461927</v>
      </c>
      <c r="G13" s="45">
        <f t="shared" si="2"/>
        <v>450646</v>
      </c>
      <c r="H13" s="3">
        <f>SUM(D10:D12)-D13</f>
        <v>0</v>
      </c>
      <c r="I13" s="3">
        <f t="shared" ref="I13:K13" si="3">SUM(E10:E12)-E13</f>
        <v>0</v>
      </c>
      <c r="J13" s="3">
        <f t="shared" si="3"/>
        <v>0</v>
      </c>
      <c r="K13" s="3">
        <f t="shared" si="3"/>
        <v>0</v>
      </c>
    </row>
    <row r="14" spans="2:11" x14ac:dyDescent="0.3">
      <c r="B14" s="34" t="s">
        <v>45</v>
      </c>
      <c r="C14" s="14">
        <v>12</v>
      </c>
      <c r="D14" s="35">
        <v>-7146</v>
      </c>
      <c r="E14" s="36">
        <v>-9313</v>
      </c>
      <c r="F14" s="35">
        <v>-24379</v>
      </c>
      <c r="G14" s="37">
        <v>-24190</v>
      </c>
    </row>
    <row r="15" spans="2:11" x14ac:dyDescent="0.3">
      <c r="B15" s="34" t="s">
        <v>46</v>
      </c>
      <c r="C15" s="14">
        <v>13</v>
      </c>
      <c r="D15" s="35">
        <v>-28523</v>
      </c>
      <c r="E15" s="36">
        <v>-26836</v>
      </c>
      <c r="F15" s="35">
        <v>-92096</v>
      </c>
      <c r="G15" s="37">
        <v>-87650</v>
      </c>
    </row>
    <row r="16" spans="2:11" x14ac:dyDescent="0.3">
      <c r="B16" s="34" t="s">
        <v>47</v>
      </c>
      <c r="C16" s="14">
        <v>14</v>
      </c>
      <c r="D16" s="35">
        <v>-16034</v>
      </c>
      <c r="E16" s="36">
        <v>-15030</v>
      </c>
      <c r="F16" s="35">
        <v>-57948</v>
      </c>
      <c r="G16" s="37">
        <v>-49450</v>
      </c>
    </row>
    <row r="17" spans="2:11" x14ac:dyDescent="0.3">
      <c r="B17" s="34" t="s">
        <v>48</v>
      </c>
      <c r="C17" s="14">
        <v>16</v>
      </c>
      <c r="D17" s="35">
        <v>-607</v>
      </c>
      <c r="E17" s="36">
        <v>-29</v>
      </c>
      <c r="F17" s="35">
        <v>-2673</v>
      </c>
      <c r="G17" s="37">
        <v>-255</v>
      </c>
    </row>
    <row r="18" spans="2:11" x14ac:dyDescent="0.3">
      <c r="B18" s="34" t="s">
        <v>49</v>
      </c>
      <c r="C18" s="14"/>
      <c r="D18" s="35">
        <v>9020</v>
      </c>
      <c r="E18" s="36" t="s">
        <v>103</v>
      </c>
      <c r="F18" s="35">
        <v>2894</v>
      </c>
      <c r="G18" s="37" t="s">
        <v>103</v>
      </c>
    </row>
    <row r="19" spans="2:11" x14ac:dyDescent="0.3">
      <c r="B19" s="34" t="s">
        <v>50</v>
      </c>
      <c r="C19" s="14"/>
      <c r="D19" s="35">
        <v>212</v>
      </c>
      <c r="E19" s="36">
        <v>149</v>
      </c>
      <c r="F19" s="35">
        <v>846</v>
      </c>
      <c r="G19" s="37">
        <v>640</v>
      </c>
    </row>
    <row r="20" spans="2:11" x14ac:dyDescent="0.3">
      <c r="B20" s="34" t="s">
        <v>51</v>
      </c>
      <c r="C20" s="14"/>
      <c r="D20" s="35">
        <v>-12963</v>
      </c>
      <c r="E20" s="36">
        <v>-7019</v>
      </c>
      <c r="F20" s="35">
        <v>-27069</v>
      </c>
      <c r="G20" s="37">
        <v>-17665</v>
      </c>
    </row>
    <row r="21" spans="2:11" ht="15" thickBot="1" x14ac:dyDescent="0.35">
      <c r="B21" s="38" t="s">
        <v>52</v>
      </c>
      <c r="C21" s="11"/>
      <c r="D21" s="20">
        <v>1650</v>
      </c>
      <c r="E21" s="21">
        <v>855</v>
      </c>
      <c r="F21" s="20">
        <v>3363</v>
      </c>
      <c r="G21" s="39">
        <v>2955</v>
      </c>
    </row>
    <row r="22" spans="2:11" x14ac:dyDescent="0.3">
      <c r="B22" s="30" t="s">
        <v>53</v>
      </c>
      <c r="C22" s="14"/>
      <c r="D22" s="40">
        <f>D13+SUM(D14:D21)</f>
        <v>61412</v>
      </c>
      <c r="E22" s="40">
        <f t="shared" ref="E22:G22" si="4">E13+SUM(E14:E21)</f>
        <v>86255</v>
      </c>
      <c r="F22" s="40">
        <f t="shared" si="4"/>
        <v>264865</v>
      </c>
      <c r="G22" s="41">
        <f t="shared" si="4"/>
        <v>275031</v>
      </c>
      <c r="H22" s="3">
        <f>SUM(D13:D21)-D22</f>
        <v>0</v>
      </c>
      <c r="I22" s="3">
        <f t="shared" ref="I22:K22" si="5">SUM(E13:E21)-E22</f>
        <v>0</v>
      </c>
      <c r="J22" s="3">
        <f t="shared" si="5"/>
        <v>0</v>
      </c>
      <c r="K22" s="3">
        <f t="shared" si="5"/>
        <v>0</v>
      </c>
    </row>
    <row r="23" spans="2:11" x14ac:dyDescent="0.3">
      <c r="B23" s="34"/>
      <c r="C23" s="141">
        <v>15</v>
      </c>
      <c r="D23" s="40"/>
      <c r="E23" s="42"/>
      <c r="F23" s="40"/>
      <c r="G23" s="43"/>
    </row>
    <row r="24" spans="2:11" ht="15" thickBot="1" x14ac:dyDescent="0.35">
      <c r="B24" s="38" t="s">
        <v>54</v>
      </c>
      <c r="C24" s="142"/>
      <c r="D24" s="1">
        <v>-28576</v>
      </c>
      <c r="E24" s="10">
        <v>-32173</v>
      </c>
      <c r="F24" s="1">
        <v>-114636</v>
      </c>
      <c r="G24" s="26">
        <v>-105270</v>
      </c>
    </row>
    <row r="25" spans="2:11" ht="15" thickBot="1" x14ac:dyDescent="0.35">
      <c r="B25" s="44" t="s">
        <v>55</v>
      </c>
      <c r="C25" s="11"/>
      <c r="D25" s="22">
        <f>D22+D24</f>
        <v>32836</v>
      </c>
      <c r="E25" s="22">
        <f t="shared" ref="E25:G25" si="6">E22+E24</f>
        <v>54082</v>
      </c>
      <c r="F25" s="22">
        <f t="shared" si="6"/>
        <v>150229</v>
      </c>
      <c r="G25" s="45">
        <f t="shared" si="6"/>
        <v>169761</v>
      </c>
      <c r="H25" s="3">
        <f>SUM(D22:D24)-D25</f>
        <v>0</v>
      </c>
      <c r="I25" s="3">
        <f t="shared" ref="I25:K25" si="7">SUM(E22:E24)-E25</f>
        <v>0</v>
      </c>
      <c r="J25" s="3">
        <f t="shared" si="7"/>
        <v>0</v>
      </c>
      <c r="K25" s="3">
        <f t="shared" si="7"/>
        <v>0</v>
      </c>
    </row>
    <row r="26" spans="2:11" x14ac:dyDescent="0.3">
      <c r="B26" s="46" t="s">
        <v>56</v>
      </c>
      <c r="C26" s="47"/>
      <c r="D26" s="48">
        <f>D25</f>
        <v>32836</v>
      </c>
      <c r="E26" s="48">
        <f t="shared" ref="E26:G26" si="8">E25</f>
        <v>54082</v>
      </c>
      <c r="F26" s="48">
        <f t="shared" si="8"/>
        <v>150229</v>
      </c>
      <c r="G26" s="49">
        <f t="shared" si="8"/>
        <v>169761</v>
      </c>
    </row>
  </sheetData>
  <mergeCells count="4">
    <mergeCell ref="D4:E4"/>
    <mergeCell ref="F4:G4"/>
    <mergeCell ref="C11:C12"/>
    <mergeCell ref="C23:C24"/>
  </mergeCells>
  <pageMargins left="0.70866141732283472" right="0.28000000000000003" top="0.74803149606299213" bottom="0.4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2" sqref="B2:F15"/>
    </sheetView>
  </sheetViews>
  <sheetFormatPr defaultRowHeight="14.4" x14ac:dyDescent="0.3"/>
  <cols>
    <col min="1" max="1" width="4.6640625" customWidth="1"/>
    <col min="2" max="2" width="25.33203125" customWidth="1"/>
    <col min="3" max="3" width="19.33203125" customWidth="1"/>
    <col min="4" max="4" width="14.109375" customWidth="1"/>
    <col min="5" max="5" width="15.5546875" customWidth="1"/>
    <col min="6" max="6" width="14.44140625" customWidth="1"/>
    <col min="7" max="7" width="13.44140625" customWidth="1"/>
  </cols>
  <sheetData>
    <row r="2" spans="2:7" x14ac:dyDescent="0.3">
      <c r="B2" s="122" t="s">
        <v>119</v>
      </c>
      <c r="C2" s="129"/>
      <c r="D2" s="129"/>
      <c r="E2" s="129"/>
      <c r="F2" s="130"/>
    </row>
    <row r="3" spans="2:7" x14ac:dyDescent="0.3">
      <c r="B3" s="125" t="s">
        <v>120</v>
      </c>
      <c r="C3" s="131"/>
      <c r="D3" s="131"/>
      <c r="E3" s="131"/>
      <c r="F3" s="132"/>
    </row>
    <row r="4" spans="2:7" ht="24.6" thickBot="1" x14ac:dyDescent="0.35">
      <c r="B4" s="94" t="s">
        <v>0</v>
      </c>
      <c r="C4" s="95" t="s">
        <v>20</v>
      </c>
      <c r="D4" s="95" t="s">
        <v>21</v>
      </c>
      <c r="E4" s="95" t="s">
        <v>94</v>
      </c>
      <c r="F4" s="96" t="s">
        <v>95</v>
      </c>
    </row>
    <row r="5" spans="2:7" ht="23.4" thickBot="1" x14ac:dyDescent="0.35">
      <c r="B5" s="65" t="s">
        <v>96</v>
      </c>
      <c r="C5" s="7">
        <v>4</v>
      </c>
      <c r="D5" s="7">
        <v>32637</v>
      </c>
      <c r="E5" s="7">
        <v>340857</v>
      </c>
      <c r="F5" s="66">
        <v>373498</v>
      </c>
      <c r="G5" s="3">
        <f>SUM(C5:E5)-F5</f>
        <v>0</v>
      </c>
    </row>
    <row r="6" spans="2:7" ht="15" thickBot="1" x14ac:dyDescent="0.35">
      <c r="B6" s="65" t="s">
        <v>55</v>
      </c>
      <c r="C6" s="7" t="s">
        <v>9</v>
      </c>
      <c r="D6" s="7" t="s">
        <v>9</v>
      </c>
      <c r="E6" s="7">
        <v>169761</v>
      </c>
      <c r="F6" s="66">
        <f>SUM(C6:E6)</f>
        <v>169761</v>
      </c>
      <c r="G6" s="3">
        <f t="shared" ref="G6:G15" si="0">SUM(C6:E6)-F6</f>
        <v>0</v>
      </c>
    </row>
    <row r="7" spans="2:7" ht="23.4" thickBot="1" x14ac:dyDescent="0.35">
      <c r="B7" s="65" t="s">
        <v>97</v>
      </c>
      <c r="C7" s="12" t="s">
        <v>9</v>
      </c>
      <c r="D7" s="12" t="s">
        <v>9</v>
      </c>
      <c r="E7" s="12">
        <v>169761</v>
      </c>
      <c r="F7" s="67">
        <f>SUM(C7:E7)</f>
        <v>169761</v>
      </c>
      <c r="G7" s="3">
        <f t="shared" si="0"/>
        <v>0</v>
      </c>
    </row>
    <row r="8" spans="2:7" ht="22.8" x14ac:dyDescent="0.3">
      <c r="B8" s="68" t="s">
        <v>98</v>
      </c>
      <c r="C8" s="7" t="s">
        <v>9</v>
      </c>
      <c r="D8" s="7">
        <v>-197</v>
      </c>
      <c r="E8" s="7">
        <v>0</v>
      </c>
      <c r="F8" s="66">
        <v>-197</v>
      </c>
      <c r="G8" s="3">
        <f t="shared" si="0"/>
        <v>0</v>
      </c>
    </row>
    <row r="9" spans="2:7" ht="15" thickBot="1" x14ac:dyDescent="0.35">
      <c r="B9" s="65" t="s">
        <v>99</v>
      </c>
      <c r="C9" s="12" t="s">
        <v>9</v>
      </c>
      <c r="D9" s="12" t="s">
        <v>9</v>
      </c>
      <c r="E9" s="12">
        <v>-10000</v>
      </c>
      <c r="F9" s="67">
        <v>-10000</v>
      </c>
      <c r="G9" s="3">
        <f>SUM(C9:E9)-F9</f>
        <v>0</v>
      </c>
    </row>
    <row r="10" spans="2:7" ht="23.4" thickBot="1" x14ac:dyDescent="0.35">
      <c r="B10" s="65" t="s">
        <v>108</v>
      </c>
      <c r="C10" s="12">
        <f>SUM(C5:C9)</f>
        <v>4</v>
      </c>
      <c r="D10" s="12">
        <f t="shared" ref="D10" si="1">SUM(D5:D9)</f>
        <v>32440</v>
      </c>
      <c r="E10" s="12">
        <f>SUM(E5:E9)-E7</f>
        <v>500618</v>
      </c>
      <c r="F10" s="67">
        <f>SUM(F5:F9)-F7</f>
        <v>533062</v>
      </c>
      <c r="G10" s="3">
        <f>SUM(C10:E10)-F10</f>
        <v>0</v>
      </c>
    </row>
    <row r="11" spans="2:7" ht="22.8" x14ac:dyDescent="0.3">
      <c r="B11" s="68" t="s">
        <v>100</v>
      </c>
      <c r="C11" s="7">
        <v>4</v>
      </c>
      <c r="D11" s="7">
        <v>32440</v>
      </c>
      <c r="E11" s="7">
        <v>558877</v>
      </c>
      <c r="F11" s="66">
        <v>591321</v>
      </c>
      <c r="G11" s="3">
        <f t="shared" si="0"/>
        <v>0</v>
      </c>
    </row>
    <row r="12" spans="2:7" ht="15" thickBot="1" x14ac:dyDescent="0.35">
      <c r="B12" s="72" t="s">
        <v>55</v>
      </c>
      <c r="C12" s="73" t="s">
        <v>9</v>
      </c>
      <c r="D12" s="73" t="s">
        <v>9</v>
      </c>
      <c r="E12" s="73">
        <v>150229</v>
      </c>
      <c r="F12" s="74">
        <f>SUM(C12:E12)</f>
        <v>150229</v>
      </c>
      <c r="G12" s="3">
        <f>SUM(C12:E12)-F12</f>
        <v>0</v>
      </c>
    </row>
    <row r="13" spans="2:7" ht="23.4" thickBot="1" x14ac:dyDescent="0.35">
      <c r="B13" s="65" t="s">
        <v>101</v>
      </c>
      <c r="C13" s="12" t="s">
        <v>9</v>
      </c>
      <c r="D13" s="12" t="s">
        <v>9</v>
      </c>
      <c r="E13" s="12">
        <v>150229</v>
      </c>
      <c r="F13" s="33">
        <f>SUM(C13:E13)</f>
        <v>150229</v>
      </c>
      <c r="G13" s="3">
        <f t="shared" si="0"/>
        <v>0</v>
      </c>
    </row>
    <row r="14" spans="2:7" ht="23.4" thickBot="1" x14ac:dyDescent="0.35">
      <c r="B14" s="75" t="s">
        <v>102</v>
      </c>
      <c r="C14" s="8">
        <v>4108</v>
      </c>
      <c r="D14" s="8">
        <v>14</v>
      </c>
      <c r="E14" s="8">
        <v>0</v>
      </c>
      <c r="F14" s="76">
        <f>SUM(C14:E14)</f>
        <v>4122</v>
      </c>
      <c r="G14" s="3">
        <f t="shared" si="0"/>
        <v>0</v>
      </c>
    </row>
    <row r="15" spans="2:7" ht="33.75" customHeight="1" x14ac:dyDescent="0.3">
      <c r="B15" s="69" t="s">
        <v>109</v>
      </c>
      <c r="C15" s="70">
        <f>SUM(C11:C14)</f>
        <v>4112</v>
      </c>
      <c r="D15" s="70">
        <f t="shared" ref="D15" si="2">SUM(D11:D14)</f>
        <v>32454</v>
      </c>
      <c r="E15" s="70">
        <f>SUM(E11:E14)-E13</f>
        <v>709106</v>
      </c>
      <c r="F15" s="71">
        <f>SUM(F11:F14)-F13</f>
        <v>745672</v>
      </c>
      <c r="G15" s="3">
        <f t="shared" si="0"/>
        <v>0</v>
      </c>
    </row>
    <row r="16" spans="2:7" ht="15" x14ac:dyDescent="0.25">
      <c r="C16" s="3"/>
      <c r="D16" s="3">
        <f t="shared" ref="D16" si="3">D11+D14-D15</f>
        <v>0</v>
      </c>
      <c r="E16" s="3">
        <f>E11+E14-E15+E12</f>
        <v>0</v>
      </c>
      <c r="F16" s="3">
        <f>F11+F14-F15+F12</f>
        <v>0</v>
      </c>
    </row>
  </sheetData>
  <pageMargins left="0.70866141732283472" right="0.2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4"/>
  <sheetViews>
    <sheetView workbookViewId="0">
      <pane xSplit="3" ySplit="7" topLeftCell="D11" activePane="bottomRight" state="frozen"/>
      <selection pane="topRight" activeCell="C1" sqref="C1"/>
      <selection pane="bottomLeft" activeCell="A4" sqref="A4"/>
      <selection pane="bottomRight" activeCell="B2" sqref="B2:E53"/>
    </sheetView>
  </sheetViews>
  <sheetFormatPr defaultRowHeight="14.4" x14ac:dyDescent="0.3"/>
  <cols>
    <col min="1" max="1" width="4.88671875" customWidth="1"/>
    <col min="2" max="2" width="38.88671875" customWidth="1"/>
    <col min="3" max="3" width="12.44140625" style="112" customWidth="1"/>
    <col min="4" max="4" width="14.88671875" style="112" customWidth="1"/>
    <col min="5" max="5" width="15.33203125" style="112" customWidth="1"/>
    <col min="6" max="6" width="12.44140625" style="112" customWidth="1"/>
    <col min="7" max="7" width="16" style="112" customWidth="1"/>
    <col min="8" max="17" width="12.44140625" style="112" customWidth="1"/>
  </cols>
  <sheetData>
    <row r="2" spans="2:6" x14ac:dyDescent="0.3">
      <c r="B2" s="122" t="s">
        <v>117</v>
      </c>
      <c r="C2" s="123"/>
      <c r="D2" s="123"/>
      <c r="E2" s="124"/>
    </row>
    <row r="3" spans="2:6" x14ac:dyDescent="0.3">
      <c r="B3" s="125" t="s">
        <v>118</v>
      </c>
      <c r="C3" s="126"/>
      <c r="D3" s="126"/>
      <c r="E3" s="127"/>
    </row>
    <row r="4" spans="2:6" ht="15" x14ac:dyDescent="0.25">
      <c r="B4" s="128"/>
      <c r="C4" s="126"/>
      <c r="D4" s="126"/>
      <c r="E4" s="127"/>
    </row>
    <row r="5" spans="2:6" ht="30" customHeight="1" x14ac:dyDescent="0.3">
      <c r="B5" s="143"/>
      <c r="C5" s="145"/>
      <c r="D5" s="145" t="s">
        <v>57</v>
      </c>
      <c r="E5" s="146"/>
    </row>
    <row r="6" spans="2:6" ht="15" thickBot="1" x14ac:dyDescent="0.35">
      <c r="B6" s="144"/>
      <c r="C6" s="141"/>
      <c r="D6" s="142" t="s">
        <v>110</v>
      </c>
      <c r="E6" s="147"/>
    </row>
    <row r="7" spans="2:6" ht="23.4" thickBot="1" x14ac:dyDescent="0.35">
      <c r="B7" s="78" t="s">
        <v>0</v>
      </c>
      <c r="C7" s="11" t="s">
        <v>37</v>
      </c>
      <c r="D7" s="11" t="s">
        <v>58</v>
      </c>
      <c r="E7" s="97" t="s">
        <v>59</v>
      </c>
    </row>
    <row r="8" spans="2:6" x14ac:dyDescent="0.3">
      <c r="B8" s="79"/>
      <c r="C8" s="148"/>
      <c r="D8" s="13"/>
      <c r="E8" s="98"/>
    </row>
    <row r="9" spans="2:6" ht="24" x14ac:dyDescent="0.3">
      <c r="B9" s="80" t="s">
        <v>60</v>
      </c>
      <c r="C9" s="141"/>
      <c r="D9" s="113"/>
      <c r="E9" s="99"/>
      <c r="F9" s="114"/>
    </row>
    <row r="10" spans="2:6" x14ac:dyDescent="0.3">
      <c r="B10" s="81" t="s">
        <v>53</v>
      </c>
      <c r="C10" s="14"/>
      <c r="D10" s="101">
        <v>264865</v>
      </c>
      <c r="E10" s="100">
        <v>275031</v>
      </c>
      <c r="F10" s="114"/>
    </row>
    <row r="11" spans="2:6" x14ac:dyDescent="0.3">
      <c r="B11" s="82" t="s">
        <v>61</v>
      </c>
      <c r="C11" s="83"/>
      <c r="D11" s="101"/>
      <c r="E11" s="100"/>
      <c r="F11" s="114"/>
    </row>
    <row r="12" spans="2:6" x14ac:dyDescent="0.3">
      <c r="B12" s="68" t="s">
        <v>62</v>
      </c>
      <c r="C12" s="14">
        <v>13.14</v>
      </c>
      <c r="D12" s="101">
        <v>85033</v>
      </c>
      <c r="E12" s="100">
        <v>92091</v>
      </c>
      <c r="F12" s="114"/>
    </row>
    <row r="13" spans="2:6" x14ac:dyDescent="0.3">
      <c r="B13" s="68" t="s">
        <v>63</v>
      </c>
      <c r="C13" s="14">
        <v>16</v>
      </c>
      <c r="D13" s="101">
        <v>57948</v>
      </c>
      <c r="E13" s="100">
        <v>49450</v>
      </c>
      <c r="F13" s="114"/>
    </row>
    <row r="14" spans="2:6" ht="22.8" x14ac:dyDescent="0.3">
      <c r="B14" s="68" t="s">
        <v>64</v>
      </c>
      <c r="C14" s="14"/>
      <c r="D14" s="101">
        <v>-846</v>
      </c>
      <c r="E14" s="100">
        <v>-640</v>
      </c>
      <c r="F14" s="114"/>
    </row>
    <row r="15" spans="2:6" x14ac:dyDescent="0.3">
      <c r="B15" s="68" t="s">
        <v>65</v>
      </c>
      <c r="C15" s="14"/>
      <c r="D15" s="101">
        <v>-2673</v>
      </c>
      <c r="E15" s="100">
        <v>-32</v>
      </c>
      <c r="F15" s="114"/>
    </row>
    <row r="16" spans="2:6" x14ac:dyDescent="0.3">
      <c r="B16" s="68" t="s">
        <v>66</v>
      </c>
      <c r="C16" s="14"/>
      <c r="D16" s="101">
        <v>440</v>
      </c>
      <c r="E16" s="100" t="s">
        <v>103</v>
      </c>
      <c r="F16" s="114"/>
    </row>
    <row r="17" spans="2:7" ht="23.4" thickBot="1" x14ac:dyDescent="0.35">
      <c r="B17" s="68" t="s">
        <v>67</v>
      </c>
      <c r="C17" s="14">
        <v>18</v>
      </c>
      <c r="D17" s="101">
        <v>-2894</v>
      </c>
      <c r="E17" s="100" t="s">
        <v>103</v>
      </c>
      <c r="F17" s="114"/>
    </row>
    <row r="18" spans="2:7" ht="24" x14ac:dyDescent="0.3">
      <c r="B18" s="84" t="s">
        <v>68</v>
      </c>
      <c r="C18" s="4"/>
      <c r="D18" s="115">
        <f>SUM(D10:D17)</f>
        <v>401873</v>
      </c>
      <c r="E18" s="116">
        <f>SUM(E10:E17)</f>
        <v>415900</v>
      </c>
      <c r="F18" s="114">
        <f>SUM(D8:D17)-D18</f>
        <v>0</v>
      </c>
      <c r="G18" s="117">
        <f>SUM(E8:E17)-E18</f>
        <v>0</v>
      </c>
    </row>
    <row r="19" spans="2:7" x14ac:dyDescent="0.3">
      <c r="B19" s="82" t="s">
        <v>69</v>
      </c>
      <c r="C19" s="83"/>
      <c r="D19" s="118"/>
      <c r="E19" s="102"/>
      <c r="F19" s="114"/>
    </row>
    <row r="20" spans="2:7" x14ac:dyDescent="0.3">
      <c r="B20" s="81" t="s">
        <v>70</v>
      </c>
      <c r="C20" s="14"/>
      <c r="D20" s="101">
        <v>-6110</v>
      </c>
      <c r="E20" s="100">
        <v>3110</v>
      </c>
      <c r="F20" s="114"/>
    </row>
    <row r="21" spans="2:7" ht="22.8" x14ac:dyDescent="0.3">
      <c r="B21" s="81" t="s">
        <v>71</v>
      </c>
      <c r="C21" s="14"/>
      <c r="D21" s="101">
        <v>11728</v>
      </c>
      <c r="E21" s="100">
        <v>-69854</v>
      </c>
      <c r="F21" s="114"/>
    </row>
    <row r="22" spans="2:7" ht="22.8" x14ac:dyDescent="0.3">
      <c r="B22" s="81" t="s">
        <v>72</v>
      </c>
      <c r="C22" s="85"/>
      <c r="D22" s="101">
        <v>-4479</v>
      </c>
      <c r="E22" s="100">
        <v>-5172</v>
      </c>
      <c r="F22" s="114"/>
    </row>
    <row r="23" spans="2:7" ht="22.8" x14ac:dyDescent="0.3">
      <c r="B23" s="81" t="s">
        <v>73</v>
      </c>
      <c r="C23" s="14"/>
      <c r="D23" s="101">
        <v>9256</v>
      </c>
      <c r="E23" s="100">
        <v>-2818</v>
      </c>
      <c r="F23" s="114"/>
    </row>
    <row r="24" spans="2:7" x14ac:dyDescent="0.3">
      <c r="B24" s="81" t="s">
        <v>74</v>
      </c>
      <c r="C24" s="14"/>
      <c r="D24" s="101">
        <v>6250</v>
      </c>
      <c r="E24" s="100">
        <v>1559</v>
      </c>
      <c r="F24" s="114"/>
    </row>
    <row r="25" spans="2:7" ht="22.8" x14ac:dyDescent="0.3">
      <c r="B25" s="81" t="s">
        <v>75</v>
      </c>
      <c r="C25" s="14"/>
      <c r="D25" s="101">
        <v>-774</v>
      </c>
      <c r="E25" s="100">
        <v>-773</v>
      </c>
      <c r="F25" s="114"/>
    </row>
    <row r="26" spans="2:7" ht="23.4" thickBot="1" x14ac:dyDescent="0.35">
      <c r="B26" s="81" t="s">
        <v>76</v>
      </c>
      <c r="C26" s="14"/>
      <c r="D26" s="101">
        <v>-13069</v>
      </c>
      <c r="E26" s="100">
        <v>-2075</v>
      </c>
      <c r="F26" s="114"/>
    </row>
    <row r="27" spans="2:7" ht="24" x14ac:dyDescent="0.3">
      <c r="B27" s="84" t="s">
        <v>77</v>
      </c>
      <c r="C27" s="13"/>
      <c r="D27" s="115">
        <f>SUM(D18:D26)</f>
        <v>404675</v>
      </c>
      <c r="E27" s="116">
        <f>SUM(E18:E26)</f>
        <v>339877</v>
      </c>
      <c r="F27" s="114">
        <f>SUM(D18:D26)-D27</f>
        <v>0</v>
      </c>
      <c r="G27" s="117">
        <f>SUM(E18:E26)-E27</f>
        <v>0</v>
      </c>
    </row>
    <row r="28" spans="2:7" ht="15" thickBot="1" x14ac:dyDescent="0.35">
      <c r="B28" s="81" t="s">
        <v>78</v>
      </c>
      <c r="C28" s="11"/>
      <c r="D28" s="101">
        <v>-81378</v>
      </c>
      <c r="E28" s="100">
        <v>-95713</v>
      </c>
      <c r="F28" s="114"/>
    </row>
    <row r="29" spans="2:7" ht="24.6" thickBot="1" x14ac:dyDescent="0.35">
      <c r="B29" s="86" t="s">
        <v>79</v>
      </c>
      <c r="C29" s="5"/>
      <c r="D29" s="119">
        <f>D27+D28</f>
        <v>323297</v>
      </c>
      <c r="E29" s="103">
        <f>E27+E28</f>
        <v>244164</v>
      </c>
      <c r="F29" s="114">
        <f>D27+D28-D29</f>
        <v>0</v>
      </c>
      <c r="G29" s="117">
        <f>E27+E28-E29</f>
        <v>0</v>
      </c>
    </row>
    <row r="30" spans="2:7" ht="15" x14ac:dyDescent="0.25">
      <c r="B30" s="79"/>
      <c r="C30" s="87"/>
      <c r="D30" s="106"/>
      <c r="E30" s="104"/>
      <c r="F30" s="114"/>
    </row>
    <row r="31" spans="2:7" ht="24" x14ac:dyDescent="0.3">
      <c r="B31" s="79" t="s">
        <v>80</v>
      </c>
      <c r="C31" s="87"/>
      <c r="D31" s="106"/>
      <c r="E31" s="104"/>
      <c r="F31" s="114"/>
    </row>
    <row r="32" spans="2:7" x14ac:dyDescent="0.3">
      <c r="B32" s="68" t="s">
        <v>81</v>
      </c>
      <c r="C32" s="14"/>
      <c r="D32" s="101">
        <v>846</v>
      </c>
      <c r="E32" s="100">
        <v>640</v>
      </c>
      <c r="F32" s="114"/>
    </row>
    <row r="33" spans="2:7" x14ac:dyDescent="0.3">
      <c r="B33" s="68" t="s">
        <v>82</v>
      </c>
      <c r="C33" s="14">
        <v>3</v>
      </c>
      <c r="D33" s="101">
        <v>-192949</v>
      </c>
      <c r="E33" s="100">
        <v>-154308</v>
      </c>
      <c r="F33" s="114"/>
    </row>
    <row r="34" spans="2:7" x14ac:dyDescent="0.3">
      <c r="B34" s="68" t="s">
        <v>83</v>
      </c>
      <c r="C34" s="14"/>
      <c r="D34" s="101">
        <v>-7464</v>
      </c>
      <c r="E34" s="100">
        <v>-2470</v>
      </c>
      <c r="F34" s="114"/>
    </row>
    <row r="35" spans="2:7" ht="15" thickBot="1" x14ac:dyDescent="0.35">
      <c r="B35" s="65" t="s">
        <v>84</v>
      </c>
      <c r="C35" s="11"/>
      <c r="D35" s="107">
        <v>25000</v>
      </c>
      <c r="E35" s="105" t="s">
        <v>103</v>
      </c>
      <c r="F35" s="114"/>
    </row>
    <row r="36" spans="2:7" ht="21" customHeight="1" thickBot="1" x14ac:dyDescent="0.35">
      <c r="B36" s="88" t="s">
        <v>85</v>
      </c>
      <c r="C36" s="11"/>
      <c r="D36" s="120">
        <f>SUM(D32:D35)</f>
        <v>-174567</v>
      </c>
      <c r="E36" s="109">
        <f>SUM(E32:E35)</f>
        <v>-156138</v>
      </c>
      <c r="F36" s="114">
        <f>SUM(D32:D35)-D36</f>
        <v>0</v>
      </c>
      <c r="G36" s="117">
        <f>SUM(E32:E35)-E36</f>
        <v>0</v>
      </c>
    </row>
    <row r="37" spans="2:7" x14ac:dyDescent="0.3">
      <c r="B37" s="79"/>
      <c r="C37" s="14"/>
      <c r="D37" s="106"/>
      <c r="E37" s="104"/>
      <c r="F37" s="114"/>
    </row>
    <row r="38" spans="2:7" ht="27" customHeight="1" x14ac:dyDescent="0.3">
      <c r="B38" s="79" t="s">
        <v>86</v>
      </c>
      <c r="C38" s="14"/>
      <c r="D38" s="106"/>
      <c r="E38" s="104"/>
      <c r="F38" s="114"/>
    </row>
    <row r="39" spans="2:7" ht="18.75" customHeight="1" x14ac:dyDescent="0.3">
      <c r="B39" s="52" t="s">
        <v>111</v>
      </c>
      <c r="C39" s="89"/>
      <c r="D39" s="101">
        <v>-51363</v>
      </c>
      <c r="E39" s="100">
        <v>-40414</v>
      </c>
      <c r="F39" s="114"/>
    </row>
    <row r="40" spans="2:7" ht="30" customHeight="1" x14ac:dyDescent="0.3">
      <c r="B40" s="52" t="s">
        <v>112</v>
      </c>
      <c r="C40" s="89">
        <v>10</v>
      </c>
      <c r="D40" s="101">
        <v>400000</v>
      </c>
      <c r="E40" s="100" t="s">
        <v>103</v>
      </c>
      <c r="F40" s="114"/>
    </row>
    <row r="41" spans="2:7" x14ac:dyDescent="0.3">
      <c r="B41" s="52" t="s">
        <v>88</v>
      </c>
      <c r="C41" s="89">
        <v>10</v>
      </c>
      <c r="D41" s="101">
        <v>-6525</v>
      </c>
      <c r="E41" s="100" t="s">
        <v>103</v>
      </c>
      <c r="F41" s="114"/>
    </row>
    <row r="42" spans="2:7" x14ac:dyDescent="0.3">
      <c r="B42" s="52" t="s">
        <v>113</v>
      </c>
      <c r="C42" s="89"/>
      <c r="D42" s="101">
        <v>-92505</v>
      </c>
      <c r="E42" s="100" t="s">
        <v>103</v>
      </c>
      <c r="F42" s="114"/>
    </row>
    <row r="43" spans="2:7" ht="20.399999999999999" x14ac:dyDescent="0.3">
      <c r="B43" s="52" t="s">
        <v>114</v>
      </c>
      <c r="C43" s="89"/>
      <c r="D43" s="101">
        <v>39</v>
      </c>
      <c r="E43" s="100" t="s">
        <v>103</v>
      </c>
      <c r="F43" s="114"/>
    </row>
    <row r="44" spans="2:7" ht="20.399999999999999" x14ac:dyDescent="0.3">
      <c r="B44" s="52" t="s">
        <v>87</v>
      </c>
      <c r="C44" s="89"/>
      <c r="D44" s="101">
        <v>-606</v>
      </c>
      <c r="E44" s="100">
        <v>-529</v>
      </c>
      <c r="F44" s="114"/>
    </row>
    <row r="45" spans="2:7" x14ac:dyDescent="0.3">
      <c r="B45" s="52" t="s">
        <v>115</v>
      </c>
      <c r="C45" s="89">
        <v>9</v>
      </c>
      <c r="D45" s="101">
        <v>4108</v>
      </c>
      <c r="E45" s="100" t="s">
        <v>103</v>
      </c>
      <c r="F45" s="114"/>
    </row>
    <row r="46" spans="2:7" x14ac:dyDescent="0.3">
      <c r="B46" s="52" t="s">
        <v>99</v>
      </c>
      <c r="C46" s="89"/>
      <c r="D46" s="101" t="s">
        <v>103</v>
      </c>
      <c r="E46" s="100">
        <v>-10000</v>
      </c>
      <c r="F46" s="114"/>
    </row>
    <row r="47" spans="2:7" ht="15" thickBot="1" x14ac:dyDescent="0.35">
      <c r="B47" s="90" t="s">
        <v>116</v>
      </c>
      <c r="C47" s="77"/>
      <c r="D47" s="107">
        <v>-104000</v>
      </c>
      <c r="E47" s="105">
        <v>-60000</v>
      </c>
      <c r="F47" s="114"/>
    </row>
    <row r="48" spans="2:7" ht="27" customHeight="1" thickBot="1" x14ac:dyDescent="0.35">
      <c r="B48" s="88" t="s">
        <v>89</v>
      </c>
      <c r="C48" s="6"/>
      <c r="D48" s="120">
        <f>SUM(D39:D47)</f>
        <v>149148</v>
      </c>
      <c r="E48" s="109">
        <f>SUM(E39:E47)</f>
        <v>-110943</v>
      </c>
      <c r="F48" s="114">
        <f>SUM(D39:D47)-D48</f>
        <v>0</v>
      </c>
      <c r="G48" s="117">
        <f>SUM(E39:E47)-E48</f>
        <v>0</v>
      </c>
    </row>
    <row r="49" spans="2:7" x14ac:dyDescent="0.3">
      <c r="B49" s="80"/>
      <c r="C49" s="87"/>
      <c r="D49" s="106"/>
      <c r="E49" s="104"/>
      <c r="F49" s="114"/>
    </row>
    <row r="50" spans="2:7" ht="23.4" thickBot="1" x14ac:dyDescent="0.35">
      <c r="B50" s="91" t="s">
        <v>90</v>
      </c>
      <c r="C50" s="6"/>
      <c r="D50" s="121">
        <v>-991</v>
      </c>
      <c r="E50" s="108"/>
      <c r="F50" s="114"/>
    </row>
    <row r="51" spans="2:7" ht="22.8" x14ac:dyDescent="0.3">
      <c r="B51" s="81" t="s">
        <v>91</v>
      </c>
      <c r="C51" s="87"/>
      <c r="D51" s="106">
        <v>296887</v>
      </c>
      <c r="E51" s="104">
        <v>-22917</v>
      </c>
      <c r="F51" s="114"/>
    </row>
    <row r="52" spans="2:7" ht="23.4" thickBot="1" x14ac:dyDescent="0.35">
      <c r="B52" s="91" t="s">
        <v>92</v>
      </c>
      <c r="C52" s="6"/>
      <c r="D52" s="120">
        <v>170447</v>
      </c>
      <c r="E52" s="109">
        <v>164979</v>
      </c>
      <c r="F52" s="114"/>
    </row>
    <row r="53" spans="2:7" ht="24" x14ac:dyDescent="0.3">
      <c r="B53" s="92" t="s">
        <v>93</v>
      </c>
      <c r="C53" s="93"/>
      <c r="D53" s="110">
        <f>D52+D51</f>
        <v>467334</v>
      </c>
      <c r="E53" s="111">
        <f>E52+E51</f>
        <v>142062</v>
      </c>
      <c r="F53" s="114">
        <f>D29+D36+D48+D50-D51</f>
        <v>0</v>
      </c>
      <c r="G53" s="117">
        <f>E29+E36+E48+E50-E51</f>
        <v>0</v>
      </c>
    </row>
    <row r="54" spans="2:7" x14ac:dyDescent="0.3">
      <c r="B54" s="2"/>
      <c r="D54" s="114"/>
      <c r="E54" s="114"/>
      <c r="F54" s="114"/>
    </row>
  </sheetData>
  <mergeCells count="5">
    <mergeCell ref="B5:B6"/>
    <mergeCell ref="C5:C6"/>
    <mergeCell ref="D5:E5"/>
    <mergeCell ref="D6:E6"/>
    <mergeCell ref="C8:C9"/>
  </mergeCells>
  <pageMargins left="0.59" right="0.22" top="0.56000000000000005" bottom="0.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Баланс_30-09-2014</vt:lpstr>
      <vt:lpstr>Отчет о прибылях и убытках</vt:lpstr>
      <vt:lpstr>Отчет о движении капитала</vt:lpstr>
      <vt:lpstr>Отчет о движении денег</vt:lpstr>
      <vt:lpstr>'Баланс_30-09-2014'!BIP_SEL006</vt:lpstr>
      <vt:lpstr>'Баланс_30-09-2014'!BIP_SEL009</vt:lpstr>
      <vt:lpstr>'Отчет о прибылях и убытках'!BIP_SEL013</vt:lpstr>
      <vt:lpstr>'Отчет о прибылях и убытках'!BIP_SEL014</vt:lpstr>
      <vt:lpstr>'Отчет о движении денег'!BIP_SEL021</vt:lpstr>
      <vt:lpstr>'Отчет о движении денег'!BIP_SEL022</vt:lpstr>
      <vt:lpstr>'Отчет о движении капитала'!BIP_SEL029</vt:lpstr>
      <vt:lpstr>'Отчет о движении капитала'!BIP_SEL030</vt:lpstr>
      <vt:lpstr>'Баланс_30-09-2014'!Область_печати</vt:lpstr>
      <vt:lpstr>'Отчет о движении денег'!Область_печати</vt:lpstr>
      <vt:lpstr>'Отчет о движении капитала'!Область_печати</vt:lpstr>
      <vt:lpstr>'Отчет о прибылях и убытках'!Область_печати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Klyova</dc:creator>
  <cp:lastModifiedBy>Zhanar Makatova</cp:lastModifiedBy>
  <cp:lastPrinted>2014-11-26T13:10:00Z</cp:lastPrinted>
  <dcterms:created xsi:type="dcterms:W3CDTF">2014-08-29T13:24:10Z</dcterms:created>
  <dcterms:modified xsi:type="dcterms:W3CDTF">2014-12-02T06:49:16Z</dcterms:modified>
</cp:coreProperties>
</file>