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filterPrivacy="1"/>
  <xr:revisionPtr revIDLastSave="0" documentId="13_ncr:1_{2E75B62E-6A02-472B-8D42-C9E95CD5D501}" xr6:coauthVersionLast="37" xr6:coauthVersionMax="37" xr10:uidLastSave="{00000000-0000-0000-0000-000000000000}"/>
  <bookViews>
    <workbookView xWindow="0" yWindow="0" windowWidth="22260" windowHeight="12648" xr2:uid="{00000000-000D-0000-FFFF-FFFF00000000}"/>
  </bookViews>
  <sheets>
    <sheet name="ББ" sheetId="1" r:id="rId1"/>
    <sheet name="ОПиУ" sheetId="2" r:id="rId2"/>
    <sheet name="ДДС" sheetId="3" r:id="rId3"/>
    <sheet name="Капитал" sheetId="4" r:id="rId4"/>
  </sheets>
  <externalReferences>
    <externalReference r:id="rId5"/>
  </externalReferenc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9" i="4" l="1"/>
  <c r="C20" i="4" s="1"/>
  <c r="D20" i="4" s="1"/>
  <c r="D17" i="4"/>
  <c r="D19" i="4" s="1"/>
  <c r="B15" i="4"/>
  <c r="D15" i="4" s="1"/>
  <c r="D14" i="4"/>
  <c r="C14" i="4"/>
  <c r="C15" i="4" s="1"/>
  <c r="D12" i="4"/>
  <c r="D11" i="4"/>
  <c r="C47" i="3"/>
  <c r="B47" i="3"/>
  <c r="C42" i="3"/>
  <c r="B42" i="3"/>
  <c r="C18" i="3"/>
  <c r="C32" i="3" s="1"/>
  <c r="C35" i="3" s="1"/>
  <c r="C48" i="3" s="1"/>
  <c r="B18" i="3"/>
  <c r="B32" i="3" s="1"/>
  <c r="B35" i="3" s="1"/>
  <c r="B48" i="3" s="1"/>
  <c r="B51" i="3" s="1"/>
  <c r="D16" i="2"/>
  <c r="D14" i="2"/>
  <c r="C12" i="2"/>
  <c r="C18" i="2" s="1"/>
  <c r="C21" i="2" s="1"/>
  <c r="C23" i="2" s="1"/>
  <c r="C25" i="2" s="1"/>
  <c r="C26" i="2" s="1"/>
  <c r="D10" i="2"/>
  <c r="D12" i="2" s="1"/>
  <c r="D18" i="2" s="1"/>
  <c r="D21" i="2" s="1"/>
  <c r="D23" i="2" s="1"/>
  <c r="D25" i="2" s="1"/>
  <c r="D26" i="2" s="1"/>
  <c r="D46" i="1"/>
  <c r="C46" i="1"/>
  <c r="D45" i="1"/>
  <c r="D44" i="1"/>
  <c r="D43" i="1"/>
  <c r="D42" i="1"/>
  <c r="D41" i="1"/>
  <c r="C41" i="1"/>
  <c r="D40" i="1"/>
  <c r="C38" i="1"/>
  <c r="D37" i="1"/>
  <c r="D36" i="1"/>
  <c r="D38" i="1" s="1"/>
  <c r="C31" i="1"/>
  <c r="D30" i="1"/>
  <c r="D31" i="1" s="1"/>
  <c r="D24" i="1"/>
  <c r="C25" i="1"/>
  <c r="D23" i="1"/>
  <c r="D22" i="1"/>
  <c r="D21" i="1"/>
  <c r="D20" i="1"/>
  <c r="D19" i="1"/>
  <c r="D18" i="1"/>
  <c r="D17" i="1"/>
  <c r="C15" i="1"/>
  <c r="D14" i="1"/>
  <c r="D13" i="1"/>
  <c r="D12" i="1"/>
  <c r="D11" i="1"/>
  <c r="D15" i="1" l="1"/>
  <c r="C26" i="1"/>
  <c r="D47" i="1"/>
  <c r="D48" i="1" s="1"/>
  <c r="D49" i="1" s="1"/>
  <c r="D25" i="1"/>
  <c r="C47" i="1"/>
  <c r="C48" i="1" s="1"/>
  <c r="C49" i="1" s="1"/>
  <c r="C50" i="1" l="1"/>
  <c r="D26" i="1"/>
  <c r="D50" i="1" s="1"/>
</calcChain>
</file>

<file path=xl/sharedStrings.xml><?xml version="1.0" encoding="utf-8"?>
<sst xmlns="http://schemas.openxmlformats.org/spreadsheetml/2006/main" count="164" uniqueCount="127">
  <si>
    <t>АО "Жалтырбулак"</t>
  </si>
  <si>
    <t>ПРОМЕЖУТОЧНЫЙ СОКРАЩЕННЫЙ НЕКОНСОЛИДИРОВАННЫЙ</t>
  </si>
  <si>
    <t>ОТЧЕТ О ФИНАНСОВОМ ПОЛОЖЕНИИ</t>
  </si>
  <si>
    <t>По состоянию на 30 сентября 2022 года</t>
  </si>
  <si>
    <t>В тыс.тенге</t>
  </si>
  <si>
    <t>Показатели</t>
  </si>
  <si>
    <t xml:space="preserve">Прим. </t>
  </si>
  <si>
    <t xml:space="preserve"> 30 сентября 2022 года</t>
  </si>
  <si>
    <t xml:space="preserve"> 31 декабря 2021 года (аудировано)</t>
  </si>
  <si>
    <t xml:space="preserve">АКТИВЫ </t>
  </si>
  <si>
    <t>Долгосрочные активы</t>
  </si>
  <si>
    <t>Основные средства</t>
  </si>
  <si>
    <t>Нематериальные активы</t>
  </si>
  <si>
    <t>НДС к возмещению, долгосрочная часть</t>
  </si>
  <si>
    <t>Прочие долгосрочные активы</t>
  </si>
  <si>
    <t>Текущие активы</t>
  </si>
  <si>
    <t>Запасы</t>
  </si>
  <si>
    <t xml:space="preserve">Авансы выданные </t>
  </si>
  <si>
    <t>Дебиторская задолженность</t>
  </si>
  <si>
    <t>Предоплата по КПН</t>
  </si>
  <si>
    <t>НДС к возмещению</t>
  </si>
  <si>
    <t>Передоплата по прочим налогам и другим платежам в бюджет</t>
  </si>
  <si>
    <t>Денежные средства и их эквиваленты</t>
  </si>
  <si>
    <t>Прочие текущие активы</t>
  </si>
  <si>
    <t xml:space="preserve">ИТОГО АКТИВОВ </t>
  </si>
  <si>
    <t xml:space="preserve">КАПИТАЛ </t>
  </si>
  <si>
    <t>Уставный капитал</t>
  </si>
  <si>
    <t>Накопленные убытки</t>
  </si>
  <si>
    <t>ИТОГО КАПИТАЛ</t>
  </si>
  <si>
    <r>
      <t>ОБ</t>
    </r>
    <r>
      <rPr>
        <b/>
        <sz val="10"/>
        <rFont val="Arial"/>
        <family val="2"/>
        <charset val="204"/>
      </rPr>
      <t>ЯЗАТЕЛЬСТВА</t>
    </r>
  </si>
  <si>
    <t>Долгосрочные обязательства</t>
  </si>
  <si>
    <t xml:space="preserve">Займы, долгосрочная часть </t>
  </si>
  <si>
    <t>Обязательства по прочим налогам и другим платежам в бюджет, долгосрочная часть</t>
  </si>
  <si>
    <t>Обязательства по восстановлению участка</t>
  </si>
  <si>
    <t>Текущие обязательства</t>
  </si>
  <si>
    <t xml:space="preserve">Займы, текущая часть </t>
  </si>
  <si>
    <t>Кредиторская задолженность</t>
  </si>
  <si>
    <t>Обязательства по договорам</t>
  </si>
  <si>
    <t>КПН к оплате</t>
  </si>
  <si>
    <t>Обязательства по прочим налогам и другим платежам в бюджет</t>
  </si>
  <si>
    <t>Обязательства по контракту на недропользование</t>
  </si>
  <si>
    <t>Прочие текущие обязательства</t>
  </si>
  <si>
    <t xml:space="preserve">ИТОГО ОБЯЗАТЕЛЬСТВА </t>
  </si>
  <si>
    <t>ИТОГО КАПИТАЛ И ОБЯЗАТЕЛЬСТВА</t>
  </si>
  <si>
    <t>Балансовая стоимость акции, тенге</t>
  </si>
  <si>
    <t xml:space="preserve">Руководитель                                                Сейдуллаев Алимбек Адайбекович </t>
  </si>
  <si>
    <t xml:space="preserve">                                                                             (фамилия, имя, отчество)</t>
  </si>
  <si>
    <t>(подпись)</t>
  </si>
  <si>
    <t>Главный бухгалтер                                      Ниетбаева Гульнар Мукановна</t>
  </si>
  <si>
    <t xml:space="preserve">                                                                        (фамилия, имя, отчество)</t>
  </si>
  <si>
    <t>ОТЧЕТ О СОВОКУПНОМ ДОХОДЕ</t>
  </si>
  <si>
    <t>За девять мясяцев, закончившиеся 30 сентября 2022 года</t>
  </si>
  <si>
    <t>За девять месяцев, закончившиеся</t>
  </si>
  <si>
    <t xml:space="preserve"> 30 сентября 2021 года </t>
  </si>
  <si>
    <t>Доходы</t>
  </si>
  <si>
    <t>Себестоимость</t>
  </si>
  <si>
    <t xml:space="preserve">Валовая прибыль </t>
  </si>
  <si>
    <t>Расходы по реализации</t>
  </si>
  <si>
    <t>Общие и административные расходы</t>
  </si>
  <si>
    <t>Изменения в резервах</t>
  </si>
  <si>
    <t>Доходы / (убытки) по курсовой разнице, нетто</t>
  </si>
  <si>
    <t>Прочие доходы / (расходы), нетто</t>
  </si>
  <si>
    <t xml:space="preserve">Операционная прибыль </t>
  </si>
  <si>
    <t>Доходы по финансированию</t>
  </si>
  <si>
    <t>Затраты по финансированию</t>
  </si>
  <si>
    <t>Прибыль/ (убыток) до налогобложения</t>
  </si>
  <si>
    <t>Расходы по корпоративному подоходному налогу</t>
  </si>
  <si>
    <t>Чистая прибыль / (убыток) за период</t>
  </si>
  <si>
    <t>Прочий совокупный доход</t>
  </si>
  <si>
    <t>Итого совокупный доход / (убыток) за период</t>
  </si>
  <si>
    <t>Убыток на акцию</t>
  </si>
  <si>
    <t>Главный бухгалтер                                        Ниетбаева Гульнар Мукановна</t>
  </si>
  <si>
    <t>ОТЧЕТ О ДВИЖЕНИИ ДЕНЕЖНЫХ СРЕДСТВ (косвенный метод)</t>
  </si>
  <si>
    <t>Наименование показателей</t>
  </si>
  <si>
    <t>ОПЕРАЦИОННАЯ ДЕЯТЕЛЬНОСТЬ:</t>
  </si>
  <si>
    <t>Убыток до налогообложения</t>
  </si>
  <si>
    <t>Корректировки на:</t>
  </si>
  <si>
    <t>Износ и амортизация</t>
  </si>
  <si>
    <t>Изменение в резерве</t>
  </si>
  <si>
    <t>Доходы / (убытки) от курсовой разницы, нетто</t>
  </si>
  <si>
    <t>Изменения в оборотном капитале:</t>
  </si>
  <si>
    <t>изменения в запасах</t>
  </si>
  <si>
    <t>Изменение в авансах выданных</t>
  </si>
  <si>
    <t>Изменение в дебиторской задолженности</t>
  </si>
  <si>
    <t xml:space="preserve">Изменение в НДС к возмещению </t>
  </si>
  <si>
    <t>Изменение в предоплате по прочим налогам и другим платежам в бюджет</t>
  </si>
  <si>
    <t>Изменение в прочих текущих активах</t>
  </si>
  <si>
    <t>Изменение в кредиторской задолженности</t>
  </si>
  <si>
    <t>Изменение в авансах полученных</t>
  </si>
  <si>
    <t>Изменение в обязательствах по прочим налогам и другим платежам в бюджет</t>
  </si>
  <si>
    <t>Изменение в прочих текущих обязательствах</t>
  </si>
  <si>
    <t>Изменение в обязательствах по контракту</t>
  </si>
  <si>
    <t>Изменение в НДС к оплате</t>
  </si>
  <si>
    <t>Корпоративный подоходный налог уплаченный</t>
  </si>
  <si>
    <t>Проценты оплаченные</t>
  </si>
  <si>
    <t>Чистые денежные потоки от операционной деятельности</t>
  </si>
  <si>
    <t>ИНВЕСТИЦИОННАЯ ДЕЯТЕЛЬНОСТЬ:</t>
  </si>
  <si>
    <t>Приобретение основных средств</t>
  </si>
  <si>
    <t>Приобретение активов по разведке и оценке</t>
  </si>
  <si>
    <t>Размещение денежных средств, ограниченных в использовании</t>
  </si>
  <si>
    <t>Снятие денежных средств с депозитов</t>
  </si>
  <si>
    <t>Чистые денежные потоки от инвестиционной деятельности</t>
  </si>
  <si>
    <t>ФИНАНСОВАЯ ДЕЯТЕЛЬНОСТЬ:</t>
  </si>
  <si>
    <t>Поступления от займов</t>
  </si>
  <si>
    <t>Погашение займов</t>
  </si>
  <si>
    <t>Чистые денежные потоки от финансовой деятельности</t>
  </si>
  <si>
    <t>Чистое изменение в денежных средствах и их эквивалентах</t>
  </si>
  <si>
    <t>Курсовая разница по денежным средствам и их эквивалентам</t>
  </si>
  <si>
    <t>Денежные средства и их эквиваленты на начало года</t>
  </si>
  <si>
    <t>Денежные средства и их эквиваленты на конец года</t>
  </si>
  <si>
    <t xml:space="preserve">Руководитель                                                 Сейдуллаев Алимбек Адайбекович </t>
  </si>
  <si>
    <t xml:space="preserve">ОТЧЕТ ОБ ИЗМЕНЕНИЯХ В КАПИТАЛЕ </t>
  </si>
  <si>
    <t>Показатель</t>
  </si>
  <si>
    <t>Нераспределенный убыток</t>
  </si>
  <si>
    <t>ИТОГО</t>
  </si>
  <si>
    <t xml:space="preserve">На 01.01 2021 </t>
  </si>
  <si>
    <t>Чистая прибыль/ (убыток) за период</t>
  </si>
  <si>
    <t>Итого совокупный доход 
(стр. 040+/-стр. 050)</t>
  </si>
  <si>
    <t>На 30.09.2021</t>
  </si>
  <si>
    <t xml:space="preserve">На 31.12. 2021 </t>
  </si>
  <si>
    <t>Чистая прибыль/убыток за период</t>
  </si>
  <si>
    <t xml:space="preserve">На 30.09.2022 </t>
  </si>
  <si>
    <t>Руководитель</t>
  </si>
  <si>
    <t xml:space="preserve">Сейдуллаев Алимбек Адайбекович </t>
  </si>
  <si>
    <t>(фамилия, имя, отчество)</t>
  </si>
  <si>
    <t>Главный бухгалтер</t>
  </si>
  <si>
    <t xml:space="preserve"> Ниетбаева Гульнар Мукановна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</si>
</sst>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,"/>
    <numFmt numFmtId="165" formatCode="#,##0.00,"/>
    <numFmt numFmtId="166" formatCode="_ * #,##0.00_)_ ;_ * \(#,##0.00\)_ ;_ * &quot;-&quot;??_)_ ;_ @_ "/>
    <numFmt numFmtId="167" formatCode="_ * #,##0_)_ ;_ * \(#,##0\)_ ;_ * &quot;-&quot;??_)_ ;_ @_ 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i/>
      <u/>
      <sz val="12"/>
      <color theme="1"/>
      <name val="Times New Roman"/>
      <family val="1"/>
      <charset val="204"/>
    </font>
    <font>
      <sz val="9"/>
      <name val="Arial"/>
      <family val="2"/>
      <charset val="204"/>
    </font>
    <font>
      <sz val="6"/>
      <name val="Arial"/>
      <family val="2"/>
      <charset val="204"/>
    </font>
    <font>
      <sz val="11"/>
      <color theme="1"/>
      <name val="Arial"/>
      <family val="2"/>
      <charset val="204"/>
    </font>
    <font>
      <b/>
      <sz val="11"/>
      <color theme="1"/>
      <name val="Times New Roman"/>
      <family val="1"/>
      <charset val="204"/>
    </font>
    <font>
      <b/>
      <i/>
      <sz val="9"/>
      <name val="Arial"/>
      <family val="2"/>
      <charset val="204"/>
    </font>
    <font>
      <b/>
      <sz val="12"/>
      <name val="Arial"/>
      <family val="2"/>
      <charset val="204"/>
    </font>
    <font>
      <b/>
      <sz val="9"/>
      <name val="Arial"/>
      <family val="2"/>
      <charset val="204"/>
    </font>
    <font>
      <i/>
      <sz val="9"/>
      <name val="Arial"/>
      <family val="2"/>
      <charset val="204"/>
    </font>
    <font>
      <b/>
      <sz val="10"/>
      <name val="Arial"/>
      <family val="2"/>
      <charset val="204"/>
    </font>
    <font>
      <i/>
      <sz val="8"/>
      <name val="Arial"/>
      <family val="2"/>
      <charset val="204"/>
    </font>
    <font>
      <b/>
      <sz val="9"/>
      <color theme="1"/>
      <name val="Arial"/>
      <family val="2"/>
      <charset val="204"/>
    </font>
    <font>
      <b/>
      <i/>
      <u/>
      <sz val="11"/>
      <color theme="1"/>
      <name val="Times New Roman"/>
      <family val="1"/>
      <charset val="204"/>
    </font>
    <font>
      <sz val="9"/>
      <color theme="1"/>
      <name val="Calibri"/>
      <family val="2"/>
      <scheme val="minor"/>
    </font>
    <font>
      <sz val="9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8"/>
      <name val="Arial"/>
      <family val="2"/>
      <charset val="204"/>
    </font>
    <font>
      <b/>
      <sz val="11"/>
      <color theme="1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1"/>
    </font>
    <font>
      <b/>
      <sz val="9"/>
      <name val="Arial"/>
      <family val="2"/>
      <charset val="178"/>
    </font>
    <font>
      <sz val="9"/>
      <color theme="1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2" fillId="0" borderId="0"/>
    <xf numFmtId="166" fontId="21" fillId="0" borderId="0" applyFont="0" applyFill="0" applyBorder="0" applyAlignment="0" applyProtection="0"/>
  </cellStyleXfs>
  <cellXfs count="166">
    <xf numFmtId="0" fontId="0" fillId="0" borderId="0" xfId="0"/>
    <xf numFmtId="0" fontId="3" fillId="0" borderId="0" xfId="0" applyFont="1" applyAlignment="1">
      <alignment horizontal="left"/>
    </xf>
    <xf numFmtId="0" fontId="4" fillId="0" borderId="0" xfId="0" applyNumberFormat="1" applyFont="1" applyAlignment="1">
      <alignment horizontal="center" vertical="center"/>
    </xf>
    <xf numFmtId="0" fontId="5" fillId="0" borderId="0" xfId="0" applyNumberFormat="1" applyFont="1" applyAlignment="1">
      <alignment horizontal="center" vertical="center" wrapText="1"/>
    </xf>
    <xf numFmtId="0" fontId="6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2" borderId="0" xfId="0" applyNumberFormat="1" applyFont="1" applyFill="1" applyAlignment="1">
      <alignment wrapText="1"/>
    </xf>
    <xf numFmtId="0" fontId="9" fillId="0" borderId="0" xfId="0" applyNumberFormat="1" applyFont="1" applyAlignment="1">
      <alignment horizontal="center" vertical="center"/>
    </xf>
    <xf numFmtId="0" fontId="7" fillId="2" borderId="0" xfId="0" applyFont="1" applyFill="1" applyAlignment="1">
      <alignment horizontal="left"/>
    </xf>
    <xf numFmtId="0" fontId="10" fillId="2" borderId="0" xfId="0" applyNumberFormat="1" applyFont="1" applyFill="1" applyAlignment="1">
      <alignment horizontal="center" vertical="center"/>
    </xf>
    <xf numFmtId="0" fontId="10" fillId="0" borderId="0" xfId="0" applyNumberFormat="1" applyFont="1" applyAlignment="1">
      <alignment horizontal="center" vertical="center"/>
    </xf>
    <xf numFmtId="0" fontId="11" fillId="2" borderId="0" xfId="0" applyNumberFormat="1" applyFont="1" applyFill="1" applyBorder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0" fillId="2" borderId="1" xfId="0" applyNumberFormat="1" applyFont="1" applyFill="1" applyBorder="1" applyAlignment="1">
      <alignment horizontal="center" vertical="center"/>
    </xf>
    <xf numFmtId="0" fontId="10" fillId="2" borderId="2" xfId="0" applyNumberFormat="1" applyFont="1" applyFill="1" applyBorder="1" applyAlignment="1">
      <alignment horizontal="center" vertical="center" wrapText="1"/>
    </xf>
    <xf numFmtId="0" fontId="10" fillId="2" borderId="1" xfId="0" applyNumberFormat="1" applyFont="1" applyFill="1" applyBorder="1" applyAlignment="1">
      <alignment horizontal="left" vertical="center"/>
    </xf>
    <xf numFmtId="0" fontId="10" fillId="2" borderId="1" xfId="0" applyNumberFormat="1" applyFont="1" applyFill="1" applyBorder="1" applyAlignment="1">
      <alignment horizontal="center" vertical="center" wrapText="1"/>
    </xf>
    <xf numFmtId="0" fontId="10" fillId="2" borderId="2" xfId="0" applyNumberFormat="1" applyFont="1" applyFill="1" applyBorder="1" applyAlignment="1">
      <alignment horizontal="left" vertical="center"/>
    </xf>
    <xf numFmtId="0" fontId="10" fillId="2" borderId="2" xfId="0" applyNumberFormat="1" applyFont="1" applyFill="1" applyBorder="1" applyAlignment="1">
      <alignment horizontal="center" vertical="center"/>
    </xf>
    <xf numFmtId="164" fontId="10" fillId="2" borderId="2" xfId="1" applyNumberFormat="1" applyFont="1" applyFill="1" applyBorder="1" applyAlignment="1">
      <alignment horizontal="right" vertical="center"/>
    </xf>
    <xf numFmtId="0" fontId="4" fillId="2" borderId="2" xfId="0" applyNumberFormat="1" applyFont="1" applyFill="1" applyBorder="1" applyAlignment="1">
      <alignment horizontal="left" vertical="center"/>
    </xf>
    <xf numFmtId="164" fontId="4" fillId="0" borderId="2" xfId="1" applyNumberFormat="1" applyFont="1" applyFill="1" applyBorder="1" applyAlignment="1">
      <alignment horizontal="right" vertical="center"/>
    </xf>
    <xf numFmtId="0" fontId="4" fillId="2" borderId="3" xfId="0" applyNumberFormat="1" applyFont="1" applyFill="1" applyBorder="1" applyAlignment="1">
      <alignment horizontal="left" vertical="center"/>
    </xf>
    <xf numFmtId="0" fontId="10" fillId="2" borderId="3" xfId="0" applyNumberFormat="1" applyFont="1" applyFill="1" applyBorder="1" applyAlignment="1">
      <alignment horizontal="center" vertical="center"/>
    </xf>
    <xf numFmtId="0" fontId="4" fillId="2" borderId="4" xfId="0" applyNumberFormat="1" applyFont="1" applyFill="1" applyBorder="1" applyAlignment="1">
      <alignment horizontal="left" vertical="center"/>
    </xf>
    <xf numFmtId="0" fontId="10" fillId="2" borderId="5" xfId="0" applyNumberFormat="1" applyFont="1" applyFill="1" applyBorder="1" applyAlignment="1">
      <alignment horizontal="center" vertical="center"/>
    </xf>
    <xf numFmtId="164" fontId="10" fillId="2" borderId="5" xfId="1" applyNumberFormat="1" applyFont="1" applyFill="1" applyBorder="1" applyAlignment="1">
      <alignment horizontal="right" vertical="center"/>
    </xf>
    <xf numFmtId="0" fontId="10" fillId="2" borderId="4" xfId="0" applyNumberFormat="1" applyFont="1" applyFill="1" applyBorder="1" applyAlignment="1">
      <alignment horizontal="left" vertical="center"/>
    </xf>
    <xf numFmtId="164" fontId="10" fillId="2" borderId="5" xfId="0" applyNumberFormat="1" applyFont="1" applyFill="1" applyBorder="1" applyAlignment="1">
      <alignment horizontal="right" vertical="center"/>
    </xf>
    <xf numFmtId="0" fontId="4" fillId="2" borderId="6" xfId="0" applyNumberFormat="1" applyFont="1" applyFill="1" applyBorder="1" applyAlignment="1">
      <alignment horizontal="left" vertical="center"/>
    </xf>
    <xf numFmtId="0" fontId="10" fillId="2" borderId="6" xfId="0" applyNumberFormat="1" applyFont="1" applyFill="1" applyBorder="1" applyAlignment="1">
      <alignment horizontal="center" vertical="center"/>
    </xf>
    <xf numFmtId="164" fontId="4" fillId="0" borderId="2" xfId="0" applyNumberFormat="1" applyFont="1" applyBorder="1" applyAlignment="1">
      <alignment horizontal="right" vertical="center"/>
    </xf>
    <xf numFmtId="0" fontId="4" fillId="2" borderId="7" xfId="0" applyNumberFormat="1" applyFont="1" applyFill="1" applyBorder="1" applyAlignment="1">
      <alignment horizontal="left" vertical="center"/>
    </xf>
    <xf numFmtId="0" fontId="10" fillId="2" borderId="7" xfId="0" applyNumberFormat="1" applyFont="1" applyFill="1" applyBorder="1" applyAlignment="1">
      <alignment horizontal="center" vertical="center"/>
    </xf>
    <xf numFmtId="0" fontId="4" fillId="0" borderId="7" xfId="0" applyNumberFormat="1" applyFont="1" applyBorder="1" applyAlignment="1">
      <alignment horizontal="left" vertical="center"/>
    </xf>
    <xf numFmtId="0" fontId="4" fillId="2" borderId="8" xfId="0" applyNumberFormat="1" applyFont="1" applyFill="1" applyBorder="1" applyAlignment="1">
      <alignment horizontal="left" vertical="center"/>
    </xf>
    <xf numFmtId="0" fontId="10" fillId="2" borderId="9" xfId="0" applyNumberFormat="1" applyFont="1" applyFill="1" applyBorder="1" applyAlignment="1">
      <alignment horizontal="center" vertical="center"/>
    </xf>
    <xf numFmtId="164" fontId="10" fillId="2" borderId="10" xfId="0" applyNumberFormat="1" applyFont="1" applyFill="1" applyBorder="1" applyAlignment="1">
      <alignment horizontal="right" vertical="center"/>
    </xf>
    <xf numFmtId="0" fontId="10" fillId="2" borderId="8" xfId="0" applyNumberFormat="1" applyFont="1" applyFill="1" applyBorder="1" applyAlignment="1">
      <alignment horizontal="left" vertical="center"/>
    </xf>
    <xf numFmtId="0" fontId="10" fillId="2" borderId="11" xfId="0" applyNumberFormat="1" applyFont="1" applyFill="1" applyBorder="1" applyAlignment="1">
      <alignment horizontal="left" vertical="center"/>
    </xf>
    <xf numFmtId="0" fontId="10" fillId="2" borderId="11" xfId="0" applyNumberFormat="1" applyFont="1" applyFill="1" applyBorder="1" applyAlignment="1">
      <alignment horizontal="center" vertical="center"/>
    </xf>
    <xf numFmtId="164" fontId="10" fillId="2" borderId="6" xfId="1" applyNumberFormat="1" applyFont="1" applyFill="1" applyBorder="1" applyAlignment="1">
      <alignment horizontal="right" vertical="center"/>
    </xf>
    <xf numFmtId="164" fontId="10" fillId="2" borderId="6" xfId="0" applyNumberFormat="1" applyFont="1" applyFill="1" applyBorder="1" applyAlignment="1">
      <alignment horizontal="right" vertical="center"/>
    </xf>
    <xf numFmtId="164" fontId="10" fillId="2" borderId="2" xfId="0" applyNumberFormat="1" applyFont="1" applyFill="1" applyBorder="1" applyAlignment="1">
      <alignment horizontal="right" vertical="center"/>
    </xf>
    <xf numFmtId="164" fontId="4" fillId="2" borderId="2" xfId="0" applyNumberFormat="1" applyFont="1" applyFill="1" applyBorder="1" applyAlignment="1">
      <alignment horizontal="right" vertical="center"/>
    </xf>
    <xf numFmtId="164" fontId="4" fillId="2" borderId="3" xfId="1" applyNumberFormat="1" applyFont="1" applyFill="1" applyBorder="1" applyAlignment="1">
      <alignment horizontal="right" vertical="center"/>
    </xf>
    <xf numFmtId="0" fontId="6" fillId="2" borderId="12" xfId="0" applyFont="1" applyFill="1" applyBorder="1" applyAlignment="1">
      <alignment horizontal="left"/>
    </xf>
    <xf numFmtId="164" fontId="4" fillId="2" borderId="2" xfId="1" applyNumberFormat="1" applyFont="1" applyFill="1" applyBorder="1" applyAlignment="1">
      <alignment horizontal="right" vertical="center"/>
    </xf>
    <xf numFmtId="0" fontId="4" fillId="2" borderId="2" xfId="0" applyNumberFormat="1" applyFont="1" applyFill="1" applyBorder="1" applyAlignment="1">
      <alignment horizontal="left" vertical="top" wrapText="1"/>
    </xf>
    <xf numFmtId="0" fontId="10" fillId="2" borderId="9" xfId="0" applyNumberFormat="1" applyFont="1" applyFill="1" applyBorder="1" applyAlignment="1">
      <alignment horizontal="left" vertical="center"/>
    </xf>
    <xf numFmtId="0" fontId="4" fillId="2" borderId="11" xfId="0" applyNumberFormat="1" applyFont="1" applyFill="1" applyBorder="1" applyAlignment="1">
      <alignment horizontal="left" vertical="center"/>
    </xf>
    <xf numFmtId="0" fontId="4" fillId="2" borderId="2" xfId="0" applyNumberFormat="1" applyFont="1" applyFill="1" applyBorder="1" applyAlignment="1">
      <alignment horizontal="left" vertical="center" wrapText="1"/>
    </xf>
    <xf numFmtId="0" fontId="10" fillId="2" borderId="13" xfId="0" applyNumberFormat="1" applyFont="1" applyFill="1" applyBorder="1" applyAlignment="1">
      <alignment horizontal="center" vertical="center"/>
    </xf>
    <xf numFmtId="0" fontId="10" fillId="2" borderId="6" xfId="0" applyNumberFormat="1" applyFont="1" applyFill="1" applyBorder="1" applyAlignment="1">
      <alignment horizontal="left" vertical="center"/>
    </xf>
    <xf numFmtId="4" fontId="10" fillId="2" borderId="2" xfId="0" applyNumberFormat="1" applyFont="1" applyFill="1" applyBorder="1" applyAlignment="1">
      <alignment horizontal="right" vertical="center"/>
    </xf>
    <xf numFmtId="0" fontId="10" fillId="0" borderId="14" xfId="0" applyNumberFormat="1" applyFont="1" applyFill="1" applyBorder="1" applyAlignment="1">
      <alignment horizontal="left" vertical="center"/>
    </xf>
    <xf numFmtId="0" fontId="10" fillId="2" borderId="14" xfId="0" applyNumberFormat="1" applyFont="1" applyFill="1" applyBorder="1" applyAlignment="1">
      <alignment horizontal="left" vertical="center"/>
    </xf>
    <xf numFmtId="164" fontId="4" fillId="2" borderId="14" xfId="0" applyNumberFormat="1" applyFont="1" applyFill="1" applyBorder="1" applyAlignment="1">
      <alignment horizontal="center" vertical="center"/>
    </xf>
    <xf numFmtId="0" fontId="13" fillId="2" borderId="0" xfId="0" applyNumberFormat="1" applyFont="1" applyFill="1" applyAlignment="1">
      <alignment horizontal="left" vertical="center"/>
    </xf>
    <xf numFmtId="164" fontId="13" fillId="2" borderId="0" xfId="0" applyNumberFormat="1" applyFont="1" applyFill="1" applyAlignment="1">
      <alignment horizontal="center" vertical="center"/>
    </xf>
    <xf numFmtId="0" fontId="13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4" fillId="2" borderId="0" xfId="0" applyNumberFormat="1" applyFont="1" applyFill="1" applyAlignment="1">
      <alignment horizontal="center"/>
    </xf>
    <xf numFmtId="0" fontId="8" fillId="2" borderId="0" xfId="0" applyNumberFormat="1" applyFont="1" applyFill="1" applyAlignment="1">
      <alignment horizontal="center" wrapText="1"/>
    </xf>
    <xf numFmtId="0" fontId="0" fillId="0" borderId="0" xfId="0" applyAlignment="1">
      <alignment horizontal="center" wrapText="1"/>
    </xf>
    <xf numFmtId="164" fontId="4" fillId="0" borderId="2" xfId="0" applyNumberFormat="1" applyFont="1" applyFill="1" applyBorder="1" applyAlignment="1">
      <alignment horizontal="right" vertical="center"/>
    </xf>
    <xf numFmtId="164" fontId="4" fillId="0" borderId="16" xfId="0" applyNumberFormat="1" applyFont="1" applyBorder="1" applyAlignment="1">
      <alignment horizontal="right" vertical="center"/>
    </xf>
    <xf numFmtId="0" fontId="4" fillId="2" borderId="6" xfId="0" applyNumberFormat="1" applyFont="1" applyFill="1" applyBorder="1" applyAlignment="1">
      <alignment horizontal="left" vertical="top"/>
    </xf>
    <xf numFmtId="0" fontId="10" fillId="2" borderId="6" xfId="0" applyNumberFormat="1" applyFont="1" applyFill="1" applyBorder="1" applyAlignment="1">
      <alignment horizontal="center" vertical="top"/>
    </xf>
    <xf numFmtId="164" fontId="4" fillId="0" borderId="17" xfId="0" applyNumberFormat="1" applyFont="1" applyBorder="1" applyAlignment="1">
      <alignment horizontal="right" vertical="center"/>
    </xf>
    <xf numFmtId="164" fontId="10" fillId="0" borderId="2" xfId="0" applyNumberFormat="1" applyFont="1" applyFill="1" applyBorder="1" applyAlignment="1">
      <alignment horizontal="right" vertical="center"/>
    </xf>
    <xf numFmtId="0" fontId="4" fillId="2" borderId="18" xfId="0" applyNumberFormat="1" applyFont="1" applyFill="1" applyBorder="1" applyAlignment="1">
      <alignment horizontal="left" vertical="center"/>
    </xf>
    <xf numFmtId="0" fontId="10" fillId="2" borderId="18" xfId="0" applyNumberFormat="1" applyFont="1" applyFill="1" applyBorder="1" applyAlignment="1">
      <alignment horizontal="center" vertical="center"/>
    </xf>
    <xf numFmtId="164" fontId="4" fillId="2" borderId="3" xfId="0" applyNumberFormat="1" applyFont="1" applyFill="1" applyBorder="1" applyAlignment="1">
      <alignment horizontal="right" vertical="center"/>
    </xf>
    <xf numFmtId="164" fontId="4" fillId="0" borderId="19" xfId="0" applyNumberFormat="1" applyFont="1" applyBorder="1" applyAlignment="1">
      <alignment horizontal="right" vertical="center"/>
    </xf>
    <xf numFmtId="0" fontId="6" fillId="2" borderId="2" xfId="0" applyFont="1" applyFill="1" applyBorder="1"/>
    <xf numFmtId="164" fontId="4" fillId="2" borderId="6" xfId="0" applyNumberFormat="1" applyFont="1" applyFill="1" applyBorder="1" applyAlignment="1">
      <alignment horizontal="right" vertical="center"/>
    </xf>
    <xf numFmtId="164" fontId="4" fillId="0" borderId="2" xfId="0" quotePrefix="1" applyNumberFormat="1" applyFont="1" applyFill="1" applyBorder="1" applyAlignment="1">
      <alignment horizontal="right" vertical="center"/>
    </xf>
    <xf numFmtId="0" fontId="10" fillId="2" borderId="6" xfId="0" applyNumberFormat="1" applyFont="1" applyFill="1" applyBorder="1" applyAlignment="1">
      <alignment horizontal="left" vertical="top"/>
    </xf>
    <xf numFmtId="164" fontId="10" fillId="0" borderId="17" xfId="0" applyNumberFormat="1" applyFont="1" applyBorder="1" applyAlignment="1">
      <alignment horizontal="right" vertical="center"/>
    </xf>
    <xf numFmtId="0" fontId="14" fillId="2" borderId="2" xfId="0" applyFont="1" applyFill="1" applyBorder="1"/>
    <xf numFmtId="0" fontId="14" fillId="2" borderId="2" xfId="0" applyFont="1" applyFill="1" applyBorder="1" applyAlignment="1">
      <alignment horizontal="center"/>
    </xf>
    <xf numFmtId="164" fontId="14" fillId="2" borderId="2" xfId="0" applyNumberFormat="1" applyFont="1" applyFill="1" applyBorder="1"/>
    <xf numFmtId="0" fontId="4" fillId="2" borderId="1" xfId="0" applyNumberFormat="1" applyFont="1" applyFill="1" applyBorder="1" applyAlignment="1">
      <alignment horizontal="left" vertical="center"/>
    </xf>
    <xf numFmtId="165" fontId="4" fillId="2" borderId="2" xfId="0" applyNumberFormat="1" applyFont="1" applyFill="1" applyBorder="1" applyAlignment="1">
      <alignment horizontal="right" vertical="center"/>
    </xf>
    <xf numFmtId="0" fontId="10" fillId="2" borderId="0" xfId="0" applyNumberFormat="1" applyFont="1" applyFill="1" applyBorder="1" applyAlignment="1">
      <alignment horizontal="left" vertical="center"/>
    </xf>
    <xf numFmtId="164" fontId="10" fillId="2" borderId="0" xfId="0" applyNumberFormat="1" applyFont="1" applyFill="1" applyBorder="1" applyAlignment="1">
      <alignment horizontal="right" vertical="center"/>
    </xf>
    <xf numFmtId="3" fontId="10" fillId="2" borderId="0" xfId="0" applyNumberFormat="1" applyFont="1" applyFill="1" applyBorder="1" applyAlignment="1">
      <alignment horizontal="right" vertical="center"/>
    </xf>
    <xf numFmtId="4" fontId="10" fillId="2" borderId="0" xfId="0" applyNumberFormat="1" applyFont="1" applyFill="1" applyBorder="1" applyAlignment="1">
      <alignment horizontal="right" vertical="center"/>
    </xf>
    <xf numFmtId="3" fontId="6" fillId="2" borderId="0" xfId="0" applyNumberFormat="1" applyFont="1" applyFill="1" applyAlignment="1">
      <alignment horizontal="left"/>
    </xf>
    <xf numFmtId="164" fontId="6" fillId="2" borderId="0" xfId="0" applyNumberFormat="1" applyFont="1" applyFill="1" applyAlignment="1">
      <alignment horizontal="left"/>
    </xf>
    <xf numFmtId="0" fontId="4" fillId="2" borderId="0" xfId="0" applyNumberFormat="1" applyFont="1" applyFill="1" applyAlignment="1">
      <alignment horizontal="center" vertical="center"/>
    </xf>
    <xf numFmtId="164" fontId="4" fillId="2" borderId="0" xfId="0" applyNumberFormat="1" applyFont="1" applyFill="1" applyAlignment="1">
      <alignment horizontal="center" vertical="center"/>
    </xf>
    <xf numFmtId="3" fontId="4" fillId="2" borderId="0" xfId="0" applyNumberFormat="1" applyFont="1" applyFill="1" applyAlignment="1">
      <alignment horizontal="center" vertical="center"/>
    </xf>
    <xf numFmtId="0" fontId="15" fillId="0" borderId="0" xfId="0" applyFont="1" applyAlignment="1">
      <alignment horizontal="left"/>
    </xf>
    <xf numFmtId="0" fontId="16" fillId="0" borderId="0" xfId="2" applyFont="1" applyAlignment="1"/>
    <xf numFmtId="0" fontId="17" fillId="0" borderId="0" xfId="2" applyFont="1" applyAlignment="1">
      <alignment horizontal="right" vertical="center"/>
    </xf>
    <xf numFmtId="0" fontId="17" fillId="0" borderId="0" xfId="2" applyFont="1" applyAlignment="1">
      <alignment horizontal="center" vertical="center"/>
    </xf>
    <xf numFmtId="0" fontId="18" fillId="3" borderId="2" xfId="2" applyFont="1" applyFill="1" applyBorder="1" applyAlignment="1">
      <alignment horizontal="center" vertical="top"/>
    </xf>
    <xf numFmtId="0" fontId="18" fillId="3" borderId="2" xfId="2" applyFont="1" applyFill="1" applyBorder="1" applyAlignment="1">
      <alignment vertical="top"/>
    </xf>
    <xf numFmtId="0" fontId="17" fillId="3" borderId="2" xfId="2" applyFont="1" applyFill="1" applyBorder="1" applyAlignment="1">
      <alignment vertical="top"/>
    </xf>
    <xf numFmtId="3" fontId="19" fillId="3" borderId="2" xfId="2" applyNumberFormat="1" applyFont="1" applyFill="1" applyBorder="1" applyAlignment="1">
      <alignment vertical="top"/>
    </xf>
    <xf numFmtId="3" fontId="19" fillId="0" borderId="2" xfId="2" applyNumberFormat="1" applyFont="1" applyFill="1" applyBorder="1" applyAlignment="1">
      <alignment vertical="top"/>
    </xf>
    <xf numFmtId="3" fontId="20" fillId="0" borderId="2" xfId="2" applyNumberFormat="1" applyFont="1" applyFill="1" applyBorder="1" applyAlignment="1">
      <alignment vertical="top"/>
    </xf>
    <xf numFmtId="0" fontId="19" fillId="3" borderId="2" xfId="2" applyFont="1" applyFill="1" applyBorder="1" applyAlignment="1">
      <alignment vertical="top"/>
    </xf>
    <xf numFmtId="0" fontId="19" fillId="0" borderId="2" xfId="2" applyFont="1" applyFill="1" applyBorder="1" applyAlignment="1">
      <alignment vertical="top"/>
    </xf>
    <xf numFmtId="3" fontId="19" fillId="2" borderId="2" xfId="2" applyNumberFormat="1" applyFont="1" applyFill="1" applyBorder="1" applyAlignment="1">
      <alignment vertical="top"/>
    </xf>
    <xf numFmtId="3" fontId="20" fillId="3" borderId="2" xfId="2" applyNumberFormat="1" applyFont="1" applyFill="1" applyBorder="1" applyAlignment="1">
      <alignment vertical="top"/>
    </xf>
    <xf numFmtId="0" fontId="20" fillId="3" borderId="2" xfId="2" applyFont="1" applyFill="1" applyBorder="1" applyAlignment="1">
      <alignment vertical="top"/>
    </xf>
    <xf numFmtId="167" fontId="19" fillId="0" borderId="2" xfId="3" applyNumberFormat="1" applyFont="1" applyBorder="1"/>
    <xf numFmtId="167" fontId="19" fillId="3" borderId="2" xfId="2" applyNumberFormat="1" applyFont="1" applyFill="1" applyBorder="1" applyAlignment="1">
      <alignment vertical="top"/>
    </xf>
    <xf numFmtId="167" fontId="20" fillId="3" borderId="2" xfId="2" applyNumberFormat="1" applyFont="1" applyFill="1" applyBorder="1" applyAlignment="1">
      <alignment vertical="top"/>
    </xf>
    <xf numFmtId="167" fontId="20" fillId="0" borderId="20" xfId="3" applyNumberFormat="1" applyFont="1" applyBorder="1"/>
    <xf numFmtId="0" fontId="17" fillId="0" borderId="0" xfId="2" applyFont="1" applyAlignment="1">
      <alignment horizontal="justify" vertical="center"/>
    </xf>
    <xf numFmtId="3" fontId="16" fillId="0" borderId="0" xfId="2" applyNumberFormat="1" applyFont="1" applyAlignment="1"/>
    <xf numFmtId="167" fontId="16" fillId="0" borderId="0" xfId="2" applyNumberFormat="1" applyFont="1" applyAlignment="1"/>
    <xf numFmtId="0" fontId="22" fillId="2" borderId="0" xfId="0" applyNumberFormat="1" applyFont="1" applyFill="1" applyBorder="1" applyAlignment="1">
      <alignment horizontal="left" vertical="top" wrapText="1"/>
    </xf>
    <xf numFmtId="0" fontId="6" fillId="2" borderId="0" xfId="0" applyFont="1" applyFill="1" applyAlignment="1">
      <alignment horizontal="left" vertical="top"/>
    </xf>
    <xf numFmtId="3" fontId="6" fillId="2" borderId="0" xfId="0" applyNumberFormat="1" applyFont="1" applyFill="1" applyAlignment="1">
      <alignment horizontal="left" vertical="top"/>
    </xf>
    <xf numFmtId="0" fontId="9" fillId="2" borderId="0" xfId="0" applyNumberFormat="1" applyFont="1" applyFill="1" applyAlignment="1">
      <alignment horizontal="left" vertical="top"/>
    </xf>
    <xf numFmtId="0" fontId="10" fillId="2" borderId="0" xfId="0" applyNumberFormat="1" applyFont="1" applyFill="1" applyAlignment="1">
      <alignment horizontal="left" vertical="top"/>
    </xf>
    <xf numFmtId="3" fontId="14" fillId="2" borderId="0" xfId="0" applyNumberFormat="1" applyFont="1" applyFill="1" applyAlignment="1">
      <alignment horizontal="left" vertical="top"/>
    </xf>
    <xf numFmtId="0" fontId="23" fillId="2" borderId="0" xfId="0" applyFont="1" applyFill="1" applyAlignment="1">
      <alignment horizontal="left" vertical="top"/>
    </xf>
    <xf numFmtId="0" fontId="4" fillId="0" borderId="23" xfId="0" applyFont="1" applyFill="1" applyBorder="1" applyAlignment="1">
      <alignment horizontal="left" vertical="top" wrapText="1"/>
    </xf>
    <xf numFmtId="0" fontId="24" fillId="0" borderId="24" xfId="0" applyFont="1" applyFill="1" applyBorder="1" applyAlignment="1">
      <alignment horizontal="left" vertical="top"/>
    </xf>
    <xf numFmtId="1" fontId="25" fillId="0" borderId="25" xfId="0" applyNumberFormat="1" applyFont="1" applyFill="1" applyBorder="1" applyAlignment="1">
      <alignment horizontal="center" vertical="top"/>
    </xf>
    <xf numFmtId="1" fontId="25" fillId="0" borderId="1" xfId="0" applyNumberFormat="1" applyFont="1" applyFill="1" applyBorder="1" applyAlignment="1">
      <alignment horizontal="center" vertical="top"/>
    </xf>
    <xf numFmtId="1" fontId="25" fillId="0" borderId="2" xfId="0" applyNumberFormat="1" applyFont="1" applyFill="1" applyBorder="1" applyAlignment="1">
      <alignment horizontal="center" vertical="top"/>
    </xf>
    <xf numFmtId="0" fontId="26" fillId="0" borderId="25" xfId="0" applyFont="1" applyFill="1" applyBorder="1" applyAlignment="1">
      <alignment horizontal="left" vertical="top" wrapText="1"/>
    </xf>
    <xf numFmtId="164" fontId="4" fillId="0" borderId="15" xfId="0" applyNumberFormat="1" applyFont="1" applyFill="1" applyBorder="1" applyAlignment="1">
      <alignment horizontal="right" vertical="top"/>
    </xf>
    <xf numFmtId="0" fontId="4" fillId="0" borderId="25" xfId="0" applyFont="1" applyFill="1" applyBorder="1" applyAlignment="1">
      <alignment horizontal="left" vertical="top" wrapText="1"/>
    </xf>
    <xf numFmtId="0" fontId="4" fillId="0" borderId="15" xfId="0" applyFont="1" applyFill="1" applyBorder="1" applyAlignment="1">
      <alignment horizontal="right" vertical="top"/>
    </xf>
    <xf numFmtId="4" fontId="27" fillId="2" borderId="0" xfId="0" applyNumberFormat="1" applyFont="1" applyFill="1" applyAlignment="1">
      <alignment horizontal="left" vertical="top"/>
    </xf>
    <xf numFmtId="0" fontId="4" fillId="0" borderId="26" xfId="0" applyFont="1" applyFill="1" applyBorder="1" applyAlignment="1">
      <alignment horizontal="left" vertical="top" wrapText="1"/>
    </xf>
    <xf numFmtId="0" fontId="4" fillId="0" borderId="27" xfId="0" applyFont="1" applyFill="1" applyBorder="1" applyAlignment="1">
      <alignment horizontal="right" vertical="top"/>
    </xf>
    <xf numFmtId="164" fontId="4" fillId="0" borderId="27" xfId="0" applyNumberFormat="1" applyFont="1" applyFill="1" applyBorder="1" applyAlignment="1">
      <alignment horizontal="right" vertical="top"/>
    </xf>
    <xf numFmtId="0" fontId="10" fillId="0" borderId="8" xfId="0" applyFont="1" applyFill="1" applyBorder="1" applyAlignment="1">
      <alignment horizontal="left" vertical="top" wrapText="1"/>
    </xf>
    <xf numFmtId="0" fontId="10" fillId="0" borderId="4" xfId="0" applyFont="1" applyFill="1" applyBorder="1" applyAlignment="1">
      <alignment horizontal="right" vertical="top"/>
    </xf>
    <xf numFmtId="164" fontId="4" fillId="0" borderId="28" xfId="0" applyNumberFormat="1" applyFont="1" applyFill="1" applyBorder="1" applyAlignment="1">
      <alignment horizontal="right" vertical="top"/>
    </xf>
    <xf numFmtId="0" fontId="26" fillId="0" borderId="4" xfId="0" applyFont="1" applyFill="1" applyBorder="1" applyAlignment="1">
      <alignment horizontal="left" vertical="top" wrapText="1"/>
    </xf>
    <xf numFmtId="164" fontId="10" fillId="0" borderId="10" xfId="0" applyNumberFormat="1" applyFont="1" applyFill="1" applyBorder="1" applyAlignment="1">
      <alignment horizontal="right" vertical="top"/>
    </xf>
    <xf numFmtId="164" fontId="10" fillId="0" borderId="28" xfId="0" applyNumberFormat="1" applyFont="1" applyFill="1" applyBorder="1" applyAlignment="1">
      <alignment horizontal="right" vertical="top"/>
    </xf>
    <xf numFmtId="0" fontId="10" fillId="0" borderId="29" xfId="0" applyFont="1" applyFill="1" applyBorder="1" applyAlignment="1">
      <alignment horizontal="left" vertical="top" wrapText="1"/>
    </xf>
    <xf numFmtId="164" fontId="10" fillId="0" borderId="30" xfId="0" applyNumberFormat="1" applyFont="1" applyFill="1" applyBorder="1" applyAlignment="1">
      <alignment horizontal="right" vertical="top"/>
    </xf>
    <xf numFmtId="0" fontId="4" fillId="0" borderId="3" xfId="0" applyFont="1" applyFill="1" applyBorder="1" applyAlignment="1">
      <alignment horizontal="right" vertical="top"/>
    </xf>
    <xf numFmtId="0" fontId="10" fillId="0" borderId="3" xfId="0" applyFont="1" applyFill="1" applyBorder="1" applyAlignment="1">
      <alignment horizontal="right" vertical="top"/>
    </xf>
    <xf numFmtId="164" fontId="4" fillId="0" borderId="10" xfId="0" applyNumberFormat="1" applyFont="1" applyFill="1" applyBorder="1" applyAlignment="1">
      <alignment horizontal="right" vertical="top"/>
    </xf>
    <xf numFmtId="0" fontId="10" fillId="0" borderId="4" xfId="0" applyFont="1" applyFill="1" applyBorder="1" applyAlignment="1">
      <alignment horizontal="left" vertical="top" wrapText="1"/>
    </xf>
    <xf numFmtId="0" fontId="4" fillId="2" borderId="0" xfId="0" applyNumberFormat="1" applyFont="1" applyFill="1" applyAlignment="1">
      <alignment horizontal="left" vertical="top"/>
    </xf>
    <xf numFmtId="3" fontId="6" fillId="2" borderId="14" xfId="0" applyNumberFormat="1" applyFont="1" applyFill="1" applyBorder="1" applyAlignment="1">
      <alignment horizontal="center"/>
    </xf>
    <xf numFmtId="3" fontId="28" fillId="2" borderId="0" xfId="0" applyNumberFormat="1" applyFont="1" applyFill="1" applyAlignment="1">
      <alignment horizontal="left"/>
    </xf>
    <xf numFmtId="0" fontId="13" fillId="2" borderId="0" xfId="0" applyNumberFormat="1" applyFont="1" applyFill="1" applyBorder="1" applyAlignment="1">
      <alignment horizontal="center" vertical="center"/>
    </xf>
    <xf numFmtId="3" fontId="6" fillId="2" borderId="0" xfId="0" applyNumberFormat="1" applyFont="1" applyFill="1" applyAlignment="1">
      <alignment horizontal="center"/>
    </xf>
    <xf numFmtId="3" fontId="6" fillId="2" borderId="14" xfId="0" applyNumberFormat="1" applyFont="1" applyFill="1" applyBorder="1" applyAlignment="1">
      <alignment horizontal="left"/>
    </xf>
    <xf numFmtId="3" fontId="4" fillId="2" borderId="0" xfId="0" applyNumberFormat="1" applyFont="1" applyFill="1" applyBorder="1" applyAlignment="1">
      <alignment horizontal="left" vertical="top"/>
    </xf>
    <xf numFmtId="0" fontId="6" fillId="2" borderId="0" xfId="0" applyFont="1" applyFill="1" applyBorder="1" applyAlignment="1">
      <alignment horizontal="left" vertical="top"/>
    </xf>
    <xf numFmtId="0" fontId="10" fillId="0" borderId="1" xfId="0" applyFont="1" applyFill="1" applyBorder="1" applyAlignment="1">
      <alignment horizontal="center" vertical="top" wrapText="1"/>
    </xf>
    <xf numFmtId="0" fontId="10" fillId="0" borderId="2" xfId="0" applyFont="1" applyFill="1" applyBorder="1" applyAlignment="1">
      <alignment horizontal="center" vertical="top" wrapText="1"/>
    </xf>
    <xf numFmtId="0" fontId="12" fillId="0" borderId="22" xfId="0" applyFont="1" applyFill="1" applyBorder="1" applyAlignment="1">
      <alignment horizontal="left" vertical="top"/>
    </xf>
    <xf numFmtId="3" fontId="14" fillId="2" borderId="1" xfId="0" applyNumberFormat="1" applyFont="1" applyFill="1" applyBorder="1" applyAlignment="1">
      <alignment horizontal="center" vertical="center"/>
    </xf>
    <xf numFmtId="3" fontId="14" fillId="2" borderId="15" xfId="0" applyNumberFormat="1" applyFont="1" applyFill="1" applyBorder="1" applyAlignment="1">
      <alignment horizontal="center" vertical="center"/>
    </xf>
    <xf numFmtId="3" fontId="4" fillId="2" borderId="21" xfId="0" applyNumberFormat="1" applyFont="1" applyFill="1" applyBorder="1" applyAlignment="1">
      <alignment horizontal="right" vertical="top"/>
    </xf>
    <xf numFmtId="0" fontId="10" fillId="0" borderId="14" xfId="0" applyNumberFormat="1" applyFont="1" applyFill="1" applyBorder="1" applyAlignment="1">
      <alignment horizontal="center" vertical="center"/>
    </xf>
    <xf numFmtId="0" fontId="13" fillId="2" borderId="31" xfId="0" applyNumberFormat="1" applyFont="1" applyFill="1" applyBorder="1" applyAlignment="1">
      <alignment horizontal="center" vertical="center"/>
    </xf>
    <xf numFmtId="0" fontId="10" fillId="2" borderId="14" xfId="0" applyNumberFormat="1" applyFont="1" applyFill="1" applyBorder="1" applyAlignment="1">
      <alignment horizontal="center" vertical="center"/>
    </xf>
  </cellXfs>
  <cellStyles count="4">
    <cellStyle name="Обычный" xfId="0" builtinId="0"/>
    <cellStyle name="Обычный 4" xfId="1" xr:uid="{9CD8984F-819C-434C-ACDF-46C63D367BFF}"/>
    <cellStyle name="Обычный 6" xfId="2" xr:uid="{0D1B395E-26FA-4F89-A0BF-86FC0A9A68CC}"/>
    <cellStyle name="Финансовый 2" xfId="3" xr:uid="{6DA0E88F-5918-4CD6-8EFC-CB88511638C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%20Kase%20&#1060;&#1080;&#1085;&#1086;&#1090;&#1095;&#1077;&#1090;%20%20&#1103;&#1085;&#1074;&#1072;&#1088;&#1100;-&#1089;&#1077;&#1085;&#1090;&#1103;&#1073;&#1088;&#1100;%202022%20&#1075;&#1086;&#1076;&#107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Б "/>
      <sheetName val="ОПиУ"/>
      <sheetName val="ДДС "/>
      <sheetName val="Капитал   "/>
      <sheetName val="ДДС косвен за 9 мес 2021"/>
      <sheetName val="ДДС косвен за 9 мес 2022"/>
      <sheetName val="ОСВ 9мес2022"/>
      <sheetName val="ОСВ за 9 мес 2021"/>
      <sheetName val="ДДС косвен за 9 мес 2022 копия"/>
      <sheetName val="ОСВ 1 пг 2021"/>
    </sheetNames>
    <sheetDataSet>
      <sheetData sheetId="0"/>
      <sheetData sheetId="1"/>
      <sheetData sheetId="2"/>
      <sheetData sheetId="3"/>
      <sheetData sheetId="4"/>
      <sheetData sheetId="5"/>
      <sheetData sheetId="6">
        <row r="6">
          <cell r="B6">
            <v>191932.15</v>
          </cell>
        </row>
        <row r="13">
          <cell r="B13">
            <v>580733953.14999998</v>
          </cell>
        </row>
        <row r="14">
          <cell r="B14">
            <v>540031.78</v>
          </cell>
        </row>
        <row r="17">
          <cell r="B17">
            <v>217691.6</v>
          </cell>
        </row>
        <row r="19">
          <cell r="B19">
            <v>277157542.79000002</v>
          </cell>
        </row>
        <row r="29">
          <cell r="B29">
            <v>4827219.09</v>
          </cell>
        </row>
        <row r="30">
          <cell r="B30">
            <v>114655270.69</v>
          </cell>
        </row>
        <row r="33">
          <cell r="B33">
            <v>10345603.83</v>
          </cell>
        </row>
        <row r="35">
          <cell r="B35">
            <v>85209071.230000004</v>
          </cell>
        </row>
        <row r="36">
          <cell r="B36">
            <v>6735720.9199999999</v>
          </cell>
        </row>
        <row r="37">
          <cell r="C37">
            <v>4673263.84</v>
          </cell>
        </row>
        <row r="38">
          <cell r="B38">
            <v>78200000</v>
          </cell>
        </row>
        <row r="41">
          <cell r="H41">
            <v>2478161598.7799997</v>
          </cell>
        </row>
        <row r="44">
          <cell r="B44">
            <v>12844194.84</v>
          </cell>
        </row>
        <row r="52">
          <cell r="B52">
            <v>3932902.59</v>
          </cell>
        </row>
        <row r="53">
          <cell r="B53">
            <v>331497870</v>
          </cell>
        </row>
        <row r="54">
          <cell r="C54">
            <v>1278978418.3199999</v>
          </cell>
        </row>
        <row r="56">
          <cell r="C56">
            <v>99053057.819999993</v>
          </cell>
        </row>
        <row r="57">
          <cell r="C57">
            <v>13217335</v>
          </cell>
        </row>
        <row r="64">
          <cell r="C64">
            <v>4683223.87</v>
          </cell>
        </row>
        <row r="71">
          <cell r="C71">
            <v>353138720.73000002</v>
          </cell>
          <cell r="G71">
            <v>432691505.69999999</v>
          </cell>
        </row>
        <row r="72">
          <cell r="C72">
            <v>16310512.16</v>
          </cell>
          <cell r="G72">
            <v>17400182.010000002</v>
          </cell>
        </row>
        <row r="73">
          <cell r="C73">
            <v>6364064.9100000001</v>
          </cell>
          <cell r="G73">
            <v>6331643.9100000001</v>
          </cell>
        </row>
        <row r="78">
          <cell r="C78">
            <v>269711727.66000003</v>
          </cell>
        </row>
        <row r="79">
          <cell r="C79">
            <v>18326939.66</v>
          </cell>
          <cell r="G79">
            <v>14664097.369999999</v>
          </cell>
        </row>
        <row r="84">
          <cell r="C84">
            <v>947987692.25</v>
          </cell>
        </row>
        <row r="86">
          <cell r="C86">
            <v>3284991705.73</v>
          </cell>
        </row>
        <row r="89">
          <cell r="C89">
            <v>37700667</v>
          </cell>
        </row>
        <row r="94">
          <cell r="C94">
            <v>-2593608088.3299999</v>
          </cell>
        </row>
      </sheetData>
      <sheetData sheetId="7">
        <row r="87">
          <cell r="G87">
            <v>88284637</v>
          </cell>
        </row>
        <row r="98">
          <cell r="D98">
            <v>1386335520.23</v>
          </cell>
        </row>
      </sheetData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D60"/>
  <sheetViews>
    <sheetView tabSelected="1" workbookViewId="0">
      <selection activeCell="C26" sqref="C26"/>
    </sheetView>
  </sheetViews>
  <sheetFormatPr defaultRowHeight="14.4" x14ac:dyDescent="0.3"/>
  <cols>
    <col min="1" max="1" width="48.5546875" customWidth="1"/>
    <col min="3" max="3" width="20.6640625" customWidth="1"/>
    <col min="4" max="4" width="21.77734375" customWidth="1"/>
  </cols>
  <sheetData>
    <row r="2" spans="1:4" ht="16.2" x14ac:dyDescent="0.35">
      <c r="A2" s="1" t="s">
        <v>0</v>
      </c>
      <c r="B2" s="2"/>
      <c r="C2" s="3"/>
      <c r="D2" s="4"/>
    </row>
    <row r="3" spans="1:4" x14ac:dyDescent="0.3">
      <c r="A3" s="5" t="s">
        <v>1</v>
      </c>
      <c r="B3" s="6"/>
      <c r="C3" s="7"/>
      <c r="D3" s="4"/>
    </row>
    <row r="4" spans="1:4" ht="15.6" x14ac:dyDescent="0.3">
      <c r="A4" s="5" t="s">
        <v>2</v>
      </c>
      <c r="B4" s="8"/>
      <c r="C4" s="8"/>
      <c r="D4" s="4"/>
    </row>
    <row r="5" spans="1:4" ht="15.6" x14ac:dyDescent="0.3">
      <c r="A5" s="9" t="s">
        <v>3</v>
      </c>
      <c r="B5" s="8"/>
      <c r="C5" s="8"/>
      <c r="D5" s="4"/>
    </row>
    <row r="6" spans="1:4" x14ac:dyDescent="0.3">
      <c r="A6" s="10"/>
      <c r="B6" s="10"/>
      <c r="C6" s="11"/>
      <c r="D6" s="4"/>
    </row>
    <row r="7" spans="1:4" x14ac:dyDescent="0.3">
      <c r="A7" s="12" t="s">
        <v>4</v>
      </c>
      <c r="B7" s="13"/>
      <c r="C7" s="13"/>
      <c r="D7" s="4"/>
    </row>
    <row r="8" spans="1:4" ht="24" x14ac:dyDescent="0.3">
      <c r="A8" s="14" t="s">
        <v>5</v>
      </c>
      <c r="B8" s="14" t="s">
        <v>6</v>
      </c>
      <c r="C8" s="15" t="s">
        <v>7</v>
      </c>
      <c r="D8" s="15" t="s">
        <v>8</v>
      </c>
    </row>
    <row r="9" spans="1:4" x14ac:dyDescent="0.3">
      <c r="A9" s="16" t="s">
        <v>9</v>
      </c>
      <c r="B9" s="14"/>
      <c r="C9" s="17"/>
      <c r="D9" s="15"/>
    </row>
    <row r="10" spans="1:4" x14ac:dyDescent="0.3">
      <c r="A10" s="18" t="s">
        <v>10</v>
      </c>
      <c r="B10" s="19"/>
      <c r="C10" s="20"/>
      <c r="D10" s="20"/>
    </row>
    <row r="11" spans="1:4" x14ac:dyDescent="0.3">
      <c r="A11" s="21" t="s">
        <v>11</v>
      </c>
      <c r="B11" s="19">
        <v>5</v>
      </c>
      <c r="C11" s="20">
        <v>2027031000</v>
      </c>
      <c r="D11" s="22">
        <f>'[1]ОСВ 9мес2022'!H41</f>
        <v>2478161598.7799997</v>
      </c>
    </row>
    <row r="12" spans="1:4" x14ac:dyDescent="0.3">
      <c r="A12" s="21" t="s">
        <v>12</v>
      </c>
      <c r="B12" s="19"/>
      <c r="C12" s="20">
        <v>3211000</v>
      </c>
      <c r="D12" s="22">
        <f>'[1]ОСВ 9мес2022'!B44</f>
        <v>12844194.84</v>
      </c>
    </row>
    <row r="13" spans="1:4" x14ac:dyDescent="0.3">
      <c r="A13" s="21" t="s">
        <v>13</v>
      </c>
      <c r="B13" s="19"/>
      <c r="C13" s="20">
        <v>331498000</v>
      </c>
      <c r="D13" s="22">
        <f>'[1]ОСВ 9мес2022'!B53</f>
        <v>331497870</v>
      </c>
    </row>
    <row r="14" spans="1:4" ht="15" thickBot="1" x14ac:dyDescent="0.35">
      <c r="A14" s="23" t="s">
        <v>14</v>
      </c>
      <c r="B14" s="24">
        <v>10</v>
      </c>
      <c r="C14" s="20">
        <v>582133000</v>
      </c>
      <c r="D14" s="22">
        <f>'[1]ОСВ 9мес2022'!B52+'[1]ОСВ 9мес2022'!B38</f>
        <v>82132902.590000004</v>
      </c>
    </row>
    <row r="15" spans="1:4" ht="15" thickBot="1" x14ac:dyDescent="0.35">
      <c r="A15" s="25"/>
      <c r="B15" s="26"/>
      <c r="C15" s="27">
        <f>SUM(C11:C14)</f>
        <v>2943873000</v>
      </c>
      <c r="D15" s="27">
        <f>D11+D12+D13+D14</f>
        <v>2904636566.21</v>
      </c>
    </row>
    <row r="16" spans="1:4" ht="15" thickBot="1" x14ac:dyDescent="0.35">
      <c r="A16" s="28" t="s">
        <v>15</v>
      </c>
      <c r="B16" s="26"/>
      <c r="C16" s="29"/>
      <c r="D16" s="29"/>
    </row>
    <row r="17" spans="1:4" x14ac:dyDescent="0.3">
      <c r="A17" s="30" t="s">
        <v>16</v>
      </c>
      <c r="B17" s="31">
        <v>6</v>
      </c>
      <c r="C17" s="32">
        <v>346225456</v>
      </c>
      <c r="D17" s="32">
        <f>'[1]ОСВ 9мес2022'!B19</f>
        <v>277157542.79000002</v>
      </c>
    </row>
    <row r="18" spans="1:4" x14ac:dyDescent="0.3">
      <c r="A18" s="21" t="s">
        <v>17</v>
      </c>
      <c r="B18" s="19">
        <v>7</v>
      </c>
      <c r="C18" s="22">
        <v>22989479</v>
      </c>
      <c r="D18" s="22">
        <f>'[1]ОСВ 9мес2022'!B35-'[1]ОСВ 9мес2022'!C37</f>
        <v>80535807.390000001</v>
      </c>
    </row>
    <row r="19" spans="1:4" x14ac:dyDescent="0.3">
      <c r="A19" s="21" t="s">
        <v>18</v>
      </c>
      <c r="B19" s="19">
        <v>8</v>
      </c>
      <c r="C19" s="22">
        <v>830789838</v>
      </c>
      <c r="D19" s="22">
        <f>'[1]ОСВ 9мес2022'!B13</f>
        <v>580733953.14999998</v>
      </c>
    </row>
    <row r="20" spans="1:4" x14ac:dyDescent="0.3">
      <c r="A20" s="21" t="s">
        <v>19</v>
      </c>
      <c r="B20" s="19"/>
      <c r="C20" s="22">
        <v>19169850</v>
      </c>
      <c r="D20" s="22">
        <f>'[1]ОСВ 9мес2022'!B29</f>
        <v>4827219.09</v>
      </c>
    </row>
    <row r="21" spans="1:4" x14ac:dyDescent="0.3">
      <c r="A21" s="21" t="s">
        <v>20</v>
      </c>
      <c r="B21" s="19"/>
      <c r="C21" s="22">
        <v>142353557</v>
      </c>
      <c r="D21" s="22">
        <f>'[1]ОСВ 9мес2022'!B30</f>
        <v>114655270.69</v>
      </c>
    </row>
    <row r="22" spans="1:4" x14ac:dyDescent="0.3">
      <c r="A22" s="21" t="s">
        <v>21</v>
      </c>
      <c r="B22" s="19"/>
      <c r="C22" s="22">
        <v>10712988</v>
      </c>
      <c r="D22" s="22">
        <f>'[1]ОСВ 9мес2022'!B33</f>
        <v>10345603.83</v>
      </c>
    </row>
    <row r="23" spans="1:4" x14ac:dyDescent="0.3">
      <c r="A23" s="33" t="s">
        <v>22</v>
      </c>
      <c r="B23" s="34">
        <v>9</v>
      </c>
      <c r="C23" s="22">
        <v>3767897</v>
      </c>
      <c r="D23" s="22">
        <f>'[1]ОСВ 9мес2022'!B6</f>
        <v>191932.15</v>
      </c>
    </row>
    <row r="24" spans="1:4" ht="15" thickBot="1" x14ac:dyDescent="0.35">
      <c r="A24" s="35" t="s">
        <v>23</v>
      </c>
      <c r="B24" s="24"/>
      <c r="C24" s="22">
        <v>27255000</v>
      </c>
      <c r="D24" s="22">
        <f>'[1]ОСВ 9мес2022'!B14+'[1]ОСВ 9мес2022'!B17+'[1]ОСВ 9мес2022'!B36</f>
        <v>7493444.2999999998</v>
      </c>
    </row>
    <row r="25" spans="1:4" ht="15" thickBot="1" x14ac:dyDescent="0.35">
      <c r="A25" s="36"/>
      <c r="B25" s="37"/>
      <c r="C25" s="38">
        <f>C17+C18+C19+C20+C21+C22+C23+C24</f>
        <v>1403264065</v>
      </c>
      <c r="D25" s="29">
        <f>D17+D18+D19+D20+D21+D22+D23+D24</f>
        <v>1075940773.3899999</v>
      </c>
    </row>
    <row r="26" spans="1:4" ht="15" thickBot="1" x14ac:dyDescent="0.35">
      <c r="A26" s="39" t="s">
        <v>24</v>
      </c>
      <c r="B26" s="37"/>
      <c r="C26" s="38">
        <f>C15+C25</f>
        <v>4347137065</v>
      </c>
      <c r="D26" s="38">
        <f>D15+D25+200</f>
        <v>3980577539.5999999</v>
      </c>
    </row>
    <row r="27" spans="1:4" x14ac:dyDescent="0.3">
      <c r="A27" s="40"/>
      <c r="B27" s="41"/>
      <c r="C27" s="42"/>
      <c r="D27" s="43"/>
    </row>
    <row r="28" spans="1:4" x14ac:dyDescent="0.3">
      <c r="A28" s="18" t="s">
        <v>25</v>
      </c>
      <c r="B28" s="19"/>
      <c r="C28" s="20"/>
      <c r="D28" s="44"/>
    </row>
    <row r="29" spans="1:4" x14ac:dyDescent="0.3">
      <c r="A29" s="21" t="s">
        <v>26</v>
      </c>
      <c r="B29" s="19">
        <v>11</v>
      </c>
      <c r="C29" s="45">
        <v>186981000</v>
      </c>
      <c r="D29" s="45">
        <v>186981000</v>
      </c>
    </row>
    <row r="30" spans="1:4" ht="15" thickBot="1" x14ac:dyDescent="0.35">
      <c r="A30" s="23" t="s">
        <v>27</v>
      </c>
      <c r="B30" s="24"/>
      <c r="C30" s="46">
        <v>-3335289740</v>
      </c>
      <c r="D30" s="22">
        <f>'[1]ОСВ 9мес2022'!C94</f>
        <v>-2593608088.3299999</v>
      </c>
    </row>
    <row r="31" spans="1:4" ht="15" thickBot="1" x14ac:dyDescent="0.35">
      <c r="A31" s="28" t="s">
        <v>28</v>
      </c>
      <c r="B31" s="26"/>
      <c r="C31" s="29">
        <f>C29+C30</f>
        <v>-3148308740</v>
      </c>
      <c r="D31" s="29">
        <f>D29+D30</f>
        <v>-2406627088.3299999</v>
      </c>
    </row>
    <row r="32" spans="1:4" x14ac:dyDescent="0.3">
      <c r="A32" s="13"/>
      <c r="B32" s="13"/>
      <c r="C32" s="13"/>
      <c r="D32" s="47"/>
    </row>
    <row r="33" spans="1:4" x14ac:dyDescent="0.3">
      <c r="A33" s="18" t="s">
        <v>29</v>
      </c>
      <c r="B33" s="19"/>
      <c r="C33" s="20"/>
      <c r="D33" s="44"/>
    </row>
    <row r="34" spans="1:4" x14ac:dyDescent="0.3">
      <c r="A34" s="18" t="s">
        <v>30</v>
      </c>
      <c r="B34" s="19"/>
      <c r="C34" s="44"/>
      <c r="D34" s="44"/>
    </row>
    <row r="35" spans="1:4" x14ac:dyDescent="0.3">
      <c r="A35" s="21" t="s">
        <v>31</v>
      </c>
      <c r="B35" s="19">
        <v>12</v>
      </c>
      <c r="C35" s="48"/>
      <c r="D35" s="22"/>
    </row>
    <row r="36" spans="1:4" ht="22.8" x14ac:dyDescent="0.3">
      <c r="A36" s="49" t="s">
        <v>32</v>
      </c>
      <c r="B36" s="19"/>
      <c r="C36" s="48"/>
      <c r="D36" s="22">
        <f>'[1]ОСВ 9мес2022'!C89</f>
        <v>37700667</v>
      </c>
    </row>
    <row r="37" spans="1:4" ht="15" thickBot="1" x14ac:dyDescent="0.35">
      <c r="A37" s="23" t="s">
        <v>33</v>
      </c>
      <c r="B37" s="24">
        <v>13</v>
      </c>
      <c r="C37" s="48">
        <v>88284637</v>
      </c>
      <c r="D37" s="22">
        <f>'[1]ОСВ за 9 мес 2021'!G87</f>
        <v>88284637</v>
      </c>
    </row>
    <row r="38" spans="1:4" ht="15" thickBot="1" x14ac:dyDescent="0.35">
      <c r="A38" s="39"/>
      <c r="B38" s="50"/>
      <c r="C38" s="38">
        <f>C35+C36+C37+450</f>
        <v>88285087</v>
      </c>
      <c r="D38" s="38">
        <f>D35+D36+D37+450</f>
        <v>125985754</v>
      </c>
    </row>
    <row r="39" spans="1:4" x14ac:dyDescent="0.3">
      <c r="A39" s="18" t="s">
        <v>34</v>
      </c>
      <c r="B39" s="19"/>
      <c r="C39" s="44"/>
      <c r="D39" s="44"/>
    </row>
    <row r="40" spans="1:4" x14ac:dyDescent="0.3">
      <c r="A40" s="21" t="s">
        <v>35</v>
      </c>
      <c r="B40" s="19">
        <v>12</v>
      </c>
      <c r="C40" s="48">
        <v>4609189671</v>
      </c>
      <c r="D40" s="22">
        <f>'[1]ОСВ 9мес2022'!C86+'[1]ОСВ 9мес2022'!C54</f>
        <v>4563970124.0500002</v>
      </c>
    </row>
    <row r="41" spans="1:4" x14ac:dyDescent="0.3">
      <c r="A41" s="51" t="s">
        <v>36</v>
      </c>
      <c r="B41" s="41">
        <v>14</v>
      </c>
      <c r="C41" s="48">
        <f>'[1]ОСВ 9мес2022'!G71</f>
        <v>432691505.69999999</v>
      </c>
      <c r="D41" s="22">
        <f>'[1]ОСВ 9мес2022'!C71</f>
        <v>353138720.73000002</v>
      </c>
    </row>
    <row r="42" spans="1:4" x14ac:dyDescent="0.3">
      <c r="A42" s="21" t="s">
        <v>37</v>
      </c>
      <c r="B42" s="19">
        <v>15</v>
      </c>
      <c r="C42" s="48">
        <v>1976480619</v>
      </c>
      <c r="D42" s="22">
        <f>'[1]ОСВ 9мес2022'!C84</f>
        <v>947987692.25</v>
      </c>
    </row>
    <row r="43" spans="1:4" x14ac:dyDescent="0.3">
      <c r="A43" s="21" t="s">
        <v>38</v>
      </c>
      <c r="B43" s="19"/>
      <c r="C43" s="48">
        <v>13217335</v>
      </c>
      <c r="D43" s="22">
        <f>'[1]ОСВ 9мес2022'!C57</f>
        <v>13217335</v>
      </c>
    </row>
    <row r="44" spans="1:4" ht="22.8" x14ac:dyDescent="0.3">
      <c r="A44" s="52" t="s">
        <v>39</v>
      </c>
      <c r="B44" s="19">
        <v>17</v>
      </c>
      <c r="C44" s="48">
        <v>85801298</v>
      </c>
      <c r="D44" s="22">
        <f>'[1]ОСВ 9мес2022'!C56-'[1]ОСВ 9мес2022'!C57+'[1]ОСВ 9мес2022'!C64</f>
        <v>90518946.689999998</v>
      </c>
    </row>
    <row r="45" spans="1:4" x14ac:dyDescent="0.3">
      <c r="A45" s="21" t="s">
        <v>40</v>
      </c>
      <c r="B45" s="19">
        <v>16</v>
      </c>
      <c r="C45" s="48">
        <v>251384788</v>
      </c>
      <c r="D45" s="22">
        <f>'[1]ОСВ 9мес2022'!C78-'[1]ОСВ 9мес2022'!C79</f>
        <v>251384788.00000003</v>
      </c>
    </row>
    <row r="46" spans="1:4" ht="15" thickBot="1" x14ac:dyDescent="0.35">
      <c r="A46" s="23" t="s">
        <v>41</v>
      </c>
      <c r="B46" s="24">
        <v>18</v>
      </c>
      <c r="C46" s="48">
        <f>'[1]ОСВ 9мес2022'!G72+'[1]ОСВ 9мес2022'!G73+'[1]ОСВ 9мес2022'!G79-500</f>
        <v>38395423.289999999</v>
      </c>
      <c r="D46" s="45">
        <f>'[1]ОСВ 9мес2022'!C79+'[1]ОСВ 9мес2022'!C72+'[1]ОСВ 9мес2022'!C73-200</f>
        <v>41001316.730000004</v>
      </c>
    </row>
    <row r="47" spans="1:4" ht="15" thickBot="1" x14ac:dyDescent="0.35">
      <c r="A47" s="25"/>
      <c r="B47" s="53"/>
      <c r="C47" s="29">
        <f>SUM(C40:C46)</f>
        <v>7407160639.9899998</v>
      </c>
      <c r="D47" s="29">
        <f>SUM(D40:D46)</f>
        <v>6261218923.4499998</v>
      </c>
    </row>
    <row r="48" spans="1:4" x14ac:dyDescent="0.3">
      <c r="A48" s="54" t="s">
        <v>42</v>
      </c>
      <c r="B48" s="31"/>
      <c r="C48" s="44">
        <f>C38+C47</f>
        <v>7495445726.9899998</v>
      </c>
      <c r="D48" s="44">
        <f>D38+D47</f>
        <v>6387204677.4499998</v>
      </c>
    </row>
    <row r="49" spans="1:4" x14ac:dyDescent="0.3">
      <c r="A49" s="18" t="s">
        <v>43</v>
      </c>
      <c r="B49" s="19"/>
      <c r="C49" s="44">
        <f>C48+C31</f>
        <v>4347136986.9899998</v>
      </c>
      <c r="D49" s="44">
        <f>D48+D31</f>
        <v>3980577589.1199999</v>
      </c>
    </row>
    <row r="50" spans="1:4" x14ac:dyDescent="0.3">
      <c r="A50" s="18" t="s">
        <v>44</v>
      </c>
      <c r="B50" s="19"/>
      <c r="C50" s="55">
        <f>(C26-C12-C48)/C29*1000</f>
        <v>-16854.758836405836</v>
      </c>
      <c r="D50" s="55">
        <f>(D26-D12-D48)/C29*1000</f>
        <v>-12939.664097902996</v>
      </c>
    </row>
    <row r="51" spans="1:4" x14ac:dyDescent="0.3">
      <c r="A51" s="13"/>
      <c r="B51" s="13"/>
      <c r="C51" s="13"/>
      <c r="D51" s="13"/>
    </row>
    <row r="52" spans="1:4" x14ac:dyDescent="0.3">
      <c r="A52" s="6"/>
      <c r="B52" s="6"/>
      <c r="C52" s="6"/>
      <c r="D52" s="6"/>
    </row>
    <row r="53" spans="1:4" x14ac:dyDescent="0.3">
      <c r="A53" s="6"/>
      <c r="B53" s="6"/>
      <c r="C53" s="6"/>
      <c r="D53" s="2"/>
    </row>
    <row r="54" spans="1:4" x14ac:dyDescent="0.3">
      <c r="A54" s="56" t="s">
        <v>45</v>
      </c>
      <c r="B54" s="57"/>
      <c r="C54" s="58"/>
      <c r="D54" s="6"/>
    </row>
    <row r="55" spans="1:4" x14ac:dyDescent="0.3">
      <c r="A55" s="59" t="s">
        <v>46</v>
      </c>
      <c r="B55" s="59"/>
      <c r="C55" s="60" t="s">
        <v>47</v>
      </c>
      <c r="D55" s="6"/>
    </row>
    <row r="56" spans="1:4" x14ac:dyDescent="0.3">
      <c r="A56" s="57" t="s">
        <v>48</v>
      </c>
      <c r="B56" s="57"/>
      <c r="C56" s="58"/>
      <c r="D56" s="6"/>
    </row>
    <row r="57" spans="1:4" x14ac:dyDescent="0.3">
      <c r="A57" s="61" t="s">
        <v>49</v>
      </c>
      <c r="B57" s="61"/>
      <c r="C57" s="60" t="s">
        <v>47</v>
      </c>
      <c r="D57" s="6"/>
    </row>
    <row r="58" spans="1:4" x14ac:dyDescent="0.3">
      <c r="A58" s="62"/>
      <c r="B58" s="62"/>
      <c r="C58" s="2"/>
      <c r="D58" s="2"/>
    </row>
    <row r="59" spans="1:4" x14ac:dyDescent="0.3">
      <c r="A59" s="2"/>
      <c r="B59" s="2"/>
      <c r="C59" s="2"/>
      <c r="D59" s="2"/>
    </row>
    <row r="60" spans="1:4" x14ac:dyDescent="0.3">
      <c r="A60" s="2"/>
      <c r="B60" s="2"/>
      <c r="C60" s="2"/>
      <c r="D60" s="2"/>
    </row>
  </sheetData>
  <pageMargins left="0.11811023622047245" right="0" top="0.74803149606299213" bottom="0.74803149606299213" header="0.31496062992125984" footer="0.31496062992125984"/>
  <pageSetup paperSize="9" scale="8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DBA7C4-FF4D-49EA-A565-1E09C2820A09}">
  <dimension ref="A2:D37"/>
  <sheetViews>
    <sheetView workbookViewId="0">
      <selection activeCell="H20" sqref="H20"/>
    </sheetView>
  </sheetViews>
  <sheetFormatPr defaultRowHeight="14.4" x14ac:dyDescent="0.3"/>
  <cols>
    <col min="1" max="1" width="46.21875" customWidth="1"/>
    <col min="3" max="3" width="20.77734375" customWidth="1"/>
    <col min="4" max="4" width="22.21875" customWidth="1"/>
  </cols>
  <sheetData>
    <row r="2" spans="1:4" ht="16.2" x14ac:dyDescent="0.35">
      <c r="A2" s="1" t="s">
        <v>0</v>
      </c>
      <c r="B2" s="63"/>
      <c r="C2" s="64"/>
      <c r="D2" s="65"/>
    </row>
    <row r="3" spans="1:4" x14ac:dyDescent="0.3">
      <c r="A3" s="5" t="s">
        <v>1</v>
      </c>
      <c r="B3" s="6"/>
      <c r="C3" s="7"/>
      <c r="D3" s="7"/>
    </row>
    <row r="4" spans="1:4" ht="15.6" x14ac:dyDescent="0.3">
      <c r="A4" s="5" t="s">
        <v>50</v>
      </c>
      <c r="B4" s="8"/>
      <c r="C4" s="8"/>
      <c r="D4" s="8"/>
    </row>
    <row r="5" spans="1:4" ht="15.6" x14ac:dyDescent="0.3">
      <c r="A5" s="9" t="s">
        <v>51</v>
      </c>
      <c r="B5" s="8"/>
      <c r="C5" s="8"/>
      <c r="D5" s="8"/>
    </row>
    <row r="6" spans="1:4" x14ac:dyDescent="0.3">
      <c r="A6" s="10"/>
      <c r="B6" s="10"/>
      <c r="C6" s="10"/>
      <c r="D6" s="10"/>
    </row>
    <row r="7" spans="1:4" x14ac:dyDescent="0.3">
      <c r="A7" s="10"/>
      <c r="B7" s="10"/>
      <c r="C7" s="10"/>
      <c r="D7" s="10"/>
    </row>
    <row r="8" spans="1:4" x14ac:dyDescent="0.3">
      <c r="A8" s="12" t="s">
        <v>4</v>
      </c>
      <c r="B8" s="13"/>
      <c r="C8" s="160" t="s">
        <v>52</v>
      </c>
      <c r="D8" s="161"/>
    </row>
    <row r="9" spans="1:4" x14ac:dyDescent="0.3">
      <c r="A9" s="19" t="s">
        <v>5</v>
      </c>
      <c r="B9" s="14" t="s">
        <v>6</v>
      </c>
      <c r="C9" s="15" t="s">
        <v>7</v>
      </c>
      <c r="D9" s="15" t="s">
        <v>53</v>
      </c>
    </row>
    <row r="10" spans="1:4" x14ac:dyDescent="0.3">
      <c r="A10" s="21" t="s">
        <v>54</v>
      </c>
      <c r="B10" s="19">
        <v>19</v>
      </c>
      <c r="C10" s="66">
        <v>352063199</v>
      </c>
      <c r="D10" s="67">
        <f>'[1]ОСВ за 9 мес 2021'!D98</f>
        <v>1386335520.23</v>
      </c>
    </row>
    <row r="11" spans="1:4" x14ac:dyDescent="0.3">
      <c r="A11" s="68" t="s">
        <v>55</v>
      </c>
      <c r="B11" s="69">
        <v>20</v>
      </c>
      <c r="C11" s="66">
        <v>1018977312</v>
      </c>
      <c r="D11" s="70">
        <v>1626048574</v>
      </c>
    </row>
    <row r="12" spans="1:4" x14ac:dyDescent="0.3">
      <c r="A12" s="54" t="s">
        <v>56</v>
      </c>
      <c r="B12" s="31"/>
      <c r="C12" s="71">
        <f>C10-C11</f>
        <v>-666914113</v>
      </c>
      <c r="D12" s="71">
        <f>D10-D11</f>
        <v>-239713053.76999998</v>
      </c>
    </row>
    <row r="13" spans="1:4" x14ac:dyDescent="0.3">
      <c r="A13" s="30" t="s">
        <v>57</v>
      </c>
      <c r="B13" s="31"/>
      <c r="C13" s="45">
        <v>0</v>
      </c>
      <c r="D13" s="70">
        <v>2008928</v>
      </c>
    </row>
    <row r="14" spans="1:4" x14ac:dyDescent="0.3">
      <c r="A14" s="72" t="s">
        <v>58</v>
      </c>
      <c r="B14" s="73">
        <v>21</v>
      </c>
      <c r="C14" s="74">
        <v>172136111</v>
      </c>
      <c r="D14" s="75">
        <f>188708593-223834+1203293</f>
        <v>189688052</v>
      </c>
    </row>
    <row r="15" spans="1:4" x14ac:dyDescent="0.3">
      <c r="A15" s="21" t="s">
        <v>59</v>
      </c>
      <c r="B15" s="76"/>
      <c r="C15" s="45"/>
      <c r="D15" s="32">
        <v>7933230.0700000003</v>
      </c>
    </row>
    <row r="16" spans="1:4" x14ac:dyDescent="0.3">
      <c r="A16" s="30" t="s">
        <v>60</v>
      </c>
      <c r="B16" s="31"/>
      <c r="C16" s="77">
        <v>-36740587</v>
      </c>
      <c r="D16" s="67">
        <f>22296045-13397032</f>
        <v>8899013</v>
      </c>
    </row>
    <row r="17" spans="1:4" x14ac:dyDescent="0.3">
      <c r="A17" s="30" t="s">
        <v>61</v>
      </c>
      <c r="B17" s="31"/>
      <c r="C17" s="78">
        <v>133954180</v>
      </c>
      <c r="D17" s="70">
        <v>-89286</v>
      </c>
    </row>
    <row r="18" spans="1:4" x14ac:dyDescent="0.3">
      <c r="A18" s="79" t="s">
        <v>62</v>
      </c>
      <c r="B18" s="71"/>
      <c r="C18" s="80">
        <f>C12-C13-C14+C15+C16+C17</f>
        <v>-741836631</v>
      </c>
      <c r="D18" s="80">
        <f>D12-D13-D14+D15+D16+D17</f>
        <v>-414667076.69999999</v>
      </c>
    </row>
    <row r="19" spans="1:4" x14ac:dyDescent="0.3">
      <c r="A19" s="21" t="s">
        <v>63</v>
      </c>
      <c r="B19" s="24">
        <v>22</v>
      </c>
      <c r="C19" s="74">
        <v>154578</v>
      </c>
      <c r="D19" s="75"/>
    </row>
    <row r="20" spans="1:4" x14ac:dyDescent="0.3">
      <c r="A20" s="21" t="s">
        <v>64</v>
      </c>
      <c r="B20" s="24">
        <v>22</v>
      </c>
      <c r="C20" s="74"/>
      <c r="D20" s="75">
        <v>334182073</v>
      </c>
    </row>
    <row r="21" spans="1:4" x14ac:dyDescent="0.3">
      <c r="A21" s="81" t="s">
        <v>65</v>
      </c>
      <c r="B21" s="82"/>
      <c r="C21" s="83">
        <f>C18+C19-C20</f>
        <v>-741682053</v>
      </c>
      <c r="D21" s="83">
        <f>D18-D20</f>
        <v>-748849149.70000005</v>
      </c>
    </row>
    <row r="22" spans="1:4" x14ac:dyDescent="0.3">
      <c r="A22" s="30" t="s">
        <v>66</v>
      </c>
      <c r="B22" s="31">
        <v>23</v>
      </c>
      <c r="C22" s="45"/>
      <c r="D22" s="75">
        <v>14541160</v>
      </c>
    </row>
    <row r="23" spans="1:4" x14ac:dyDescent="0.3">
      <c r="A23" s="54" t="s">
        <v>67</v>
      </c>
      <c r="B23" s="31"/>
      <c r="C23" s="83">
        <f>C21-C22</f>
        <v>-741682053</v>
      </c>
      <c r="D23" s="83">
        <f>D21-D22</f>
        <v>-763390309.70000005</v>
      </c>
    </row>
    <row r="24" spans="1:4" x14ac:dyDescent="0.3">
      <c r="A24" s="30" t="s">
        <v>68</v>
      </c>
      <c r="B24" s="31"/>
      <c r="C24" s="45"/>
      <c r="D24" s="45"/>
    </row>
    <row r="25" spans="1:4" x14ac:dyDescent="0.3">
      <c r="A25" s="54" t="s">
        <v>69</v>
      </c>
      <c r="B25" s="31"/>
      <c r="C25" s="44">
        <f>C23</f>
        <v>-741682053</v>
      </c>
      <c r="D25" s="44">
        <f>D23</f>
        <v>-763390309.70000005</v>
      </c>
    </row>
    <row r="26" spans="1:4" x14ac:dyDescent="0.3">
      <c r="A26" s="84" t="s">
        <v>70</v>
      </c>
      <c r="B26" s="14"/>
      <c r="C26" s="85">
        <f>C25*1000/186981</f>
        <v>-3966617.2124440451</v>
      </c>
      <c r="D26" s="85">
        <f>D25*1000/186981</f>
        <v>-4082715.9427963267</v>
      </c>
    </row>
    <row r="27" spans="1:4" x14ac:dyDescent="0.3">
      <c r="A27" s="86"/>
      <c r="B27" s="86"/>
      <c r="C27" s="87"/>
      <c r="D27" s="88"/>
    </row>
    <row r="28" spans="1:4" x14ac:dyDescent="0.3">
      <c r="A28" s="86"/>
      <c r="B28" s="86"/>
      <c r="C28" s="87"/>
      <c r="D28" s="89"/>
    </row>
    <row r="29" spans="1:4" x14ac:dyDescent="0.3">
      <c r="A29" s="6"/>
      <c r="B29" s="6"/>
      <c r="C29" s="6"/>
      <c r="D29" s="13"/>
    </row>
    <row r="30" spans="1:4" x14ac:dyDescent="0.3">
      <c r="A30" s="57" t="s">
        <v>45</v>
      </c>
      <c r="B30" s="57"/>
      <c r="C30" s="58"/>
      <c r="D30" s="90"/>
    </row>
    <row r="31" spans="1:4" x14ac:dyDescent="0.3">
      <c r="A31" s="59" t="s">
        <v>46</v>
      </c>
      <c r="B31" s="59"/>
      <c r="C31" s="60" t="s">
        <v>47</v>
      </c>
      <c r="D31" s="90"/>
    </row>
    <row r="32" spans="1:4" x14ac:dyDescent="0.3">
      <c r="A32" s="57" t="s">
        <v>71</v>
      </c>
      <c r="B32" s="57"/>
      <c r="C32" s="58"/>
      <c r="D32" s="90"/>
    </row>
    <row r="33" spans="1:4" x14ac:dyDescent="0.3">
      <c r="A33" s="61" t="s">
        <v>49</v>
      </c>
      <c r="B33" s="61"/>
      <c r="C33" s="60" t="s">
        <v>47</v>
      </c>
      <c r="D33" s="90"/>
    </row>
    <row r="34" spans="1:4" x14ac:dyDescent="0.3">
      <c r="A34" s="13"/>
      <c r="B34" s="13"/>
      <c r="C34" s="91"/>
      <c r="D34" s="90"/>
    </row>
    <row r="35" spans="1:4" x14ac:dyDescent="0.3">
      <c r="A35" s="92"/>
      <c r="B35" s="92"/>
      <c r="C35" s="93"/>
      <c r="D35" s="94"/>
    </row>
    <row r="36" spans="1:4" x14ac:dyDescent="0.3">
      <c r="A36" s="92"/>
      <c r="B36" s="92"/>
      <c r="C36" s="94"/>
      <c r="D36" s="92"/>
    </row>
    <row r="37" spans="1:4" x14ac:dyDescent="0.3">
      <c r="A37" s="92"/>
      <c r="B37" s="92"/>
      <c r="C37" s="94"/>
      <c r="D37" s="92"/>
    </row>
  </sheetData>
  <mergeCells count="1">
    <mergeCell ref="C8:D8"/>
  </mergeCells>
  <pageMargins left="0" right="0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716467-6A18-484C-BCB4-27C87BB2F903}">
  <sheetPr>
    <pageSetUpPr fitToPage="1"/>
  </sheetPr>
  <dimension ref="A2:C60"/>
  <sheetViews>
    <sheetView topLeftCell="A22" workbookViewId="0">
      <selection activeCell="B52" sqref="B52"/>
    </sheetView>
  </sheetViews>
  <sheetFormatPr defaultRowHeight="14.4" x14ac:dyDescent="0.3"/>
  <cols>
    <col min="1" max="1" width="43.77734375" customWidth="1"/>
    <col min="2" max="2" width="19.44140625" customWidth="1"/>
    <col min="3" max="3" width="20.88671875" customWidth="1"/>
  </cols>
  <sheetData>
    <row r="2" spans="1:3" x14ac:dyDescent="0.3">
      <c r="A2" s="95" t="s">
        <v>0</v>
      </c>
      <c r="B2" s="96"/>
      <c r="C2" s="96"/>
    </row>
    <row r="3" spans="1:3" x14ac:dyDescent="0.3">
      <c r="A3" s="96"/>
      <c r="B3" s="97"/>
      <c r="C3" s="97"/>
    </row>
    <row r="4" spans="1:3" x14ac:dyDescent="0.3">
      <c r="A4" s="5" t="s">
        <v>1</v>
      </c>
      <c r="B4" s="5"/>
      <c r="C4" s="5"/>
    </row>
    <row r="5" spans="1:3" x14ac:dyDescent="0.3">
      <c r="A5" s="5" t="s">
        <v>72</v>
      </c>
      <c r="B5" s="95"/>
      <c r="C5" s="95"/>
    </row>
    <row r="6" spans="1:3" x14ac:dyDescent="0.3">
      <c r="A6" s="9" t="s">
        <v>51</v>
      </c>
      <c r="B6" s="5"/>
      <c r="C6" s="5"/>
    </row>
    <row r="7" spans="1:3" x14ac:dyDescent="0.3">
      <c r="A7" s="98"/>
      <c r="B7" s="98"/>
      <c r="C7" s="98"/>
    </row>
    <row r="8" spans="1:3" x14ac:dyDescent="0.3">
      <c r="A8" s="12" t="s">
        <v>4</v>
      </c>
      <c r="B8" s="160" t="s">
        <v>52</v>
      </c>
      <c r="C8" s="161"/>
    </row>
    <row r="9" spans="1:3" x14ac:dyDescent="0.3">
      <c r="A9" s="99" t="s">
        <v>73</v>
      </c>
      <c r="B9" s="15" t="s">
        <v>7</v>
      </c>
      <c r="C9" s="15" t="s">
        <v>53</v>
      </c>
    </row>
    <row r="10" spans="1:3" x14ac:dyDescent="0.3">
      <c r="A10" s="100" t="s">
        <v>74</v>
      </c>
      <c r="B10" s="100"/>
      <c r="C10" s="100"/>
    </row>
    <row r="11" spans="1:3" x14ac:dyDescent="0.3">
      <c r="A11" s="101" t="s">
        <v>75</v>
      </c>
      <c r="B11" s="102">
        <v>-741682</v>
      </c>
      <c r="C11" s="103">
        <v>-748849</v>
      </c>
    </row>
    <row r="12" spans="1:3" x14ac:dyDescent="0.3">
      <c r="A12" s="100" t="s">
        <v>76</v>
      </c>
      <c r="B12" s="102"/>
      <c r="C12" s="103"/>
    </row>
    <row r="13" spans="1:3" x14ac:dyDescent="0.3">
      <c r="A13" s="101" t="s">
        <v>77</v>
      </c>
      <c r="B13" s="102">
        <v>470075</v>
      </c>
      <c r="C13" s="103">
        <v>523897</v>
      </c>
    </row>
    <row r="14" spans="1:3" x14ac:dyDescent="0.3">
      <c r="A14" s="101" t="s">
        <v>78</v>
      </c>
      <c r="B14" s="102"/>
      <c r="C14" s="103">
        <v>-7933</v>
      </c>
    </row>
    <row r="15" spans="1:3" x14ac:dyDescent="0.3">
      <c r="A15" s="101" t="s">
        <v>79</v>
      </c>
      <c r="B15" s="102">
        <v>36741</v>
      </c>
      <c r="C15" s="103">
        <v>-8899</v>
      </c>
    </row>
    <row r="16" spans="1:3" x14ac:dyDescent="0.3">
      <c r="A16" s="101" t="s">
        <v>63</v>
      </c>
      <c r="B16" s="102"/>
      <c r="C16" s="103"/>
    </row>
    <row r="17" spans="1:3" x14ac:dyDescent="0.3">
      <c r="A17" s="101" t="s">
        <v>64</v>
      </c>
      <c r="B17" s="102"/>
      <c r="C17" s="103">
        <v>334182</v>
      </c>
    </row>
    <row r="18" spans="1:3" x14ac:dyDescent="0.3">
      <c r="A18" s="101"/>
      <c r="B18" s="104">
        <f>SUM(B11:B17)</f>
        <v>-234866</v>
      </c>
      <c r="C18" s="104">
        <f>SUM(C11:C17)</f>
        <v>92398</v>
      </c>
    </row>
    <row r="19" spans="1:3" x14ac:dyDescent="0.3">
      <c r="A19" s="100" t="s">
        <v>80</v>
      </c>
      <c r="B19" s="102"/>
      <c r="C19" s="103"/>
    </row>
    <row r="20" spans="1:3" x14ac:dyDescent="0.3">
      <c r="A20" s="101" t="s">
        <v>81</v>
      </c>
      <c r="B20" s="102">
        <v>-67140</v>
      </c>
      <c r="C20" s="103">
        <v>149623</v>
      </c>
    </row>
    <row r="21" spans="1:3" x14ac:dyDescent="0.3">
      <c r="A21" s="101" t="s">
        <v>82</v>
      </c>
      <c r="B21" s="102">
        <v>57547</v>
      </c>
      <c r="C21" s="103">
        <v>-2546</v>
      </c>
    </row>
    <row r="22" spans="1:3" x14ac:dyDescent="0.3">
      <c r="A22" s="101" t="s">
        <v>83</v>
      </c>
      <c r="B22" s="102">
        <v>-250056</v>
      </c>
      <c r="C22" s="103">
        <v>-66303</v>
      </c>
    </row>
    <row r="23" spans="1:3" x14ac:dyDescent="0.3">
      <c r="A23" s="101" t="s">
        <v>84</v>
      </c>
      <c r="B23" s="102">
        <v>-27699</v>
      </c>
      <c r="C23" s="103">
        <v>426</v>
      </c>
    </row>
    <row r="24" spans="1:3" x14ac:dyDescent="0.3">
      <c r="A24" s="101" t="s">
        <v>85</v>
      </c>
      <c r="B24" s="105">
        <v>-367</v>
      </c>
      <c r="C24" s="106">
        <v>-32</v>
      </c>
    </row>
    <row r="25" spans="1:3" x14ac:dyDescent="0.3">
      <c r="A25" s="101" t="s">
        <v>86</v>
      </c>
      <c r="B25" s="102">
        <v>-19762</v>
      </c>
      <c r="C25" s="103">
        <v>2491</v>
      </c>
    </row>
    <row r="26" spans="1:3" x14ac:dyDescent="0.3">
      <c r="A26" s="101" t="s">
        <v>87</v>
      </c>
      <c r="B26" s="102">
        <v>88091</v>
      </c>
      <c r="C26" s="107">
        <v>-232421</v>
      </c>
    </row>
    <row r="27" spans="1:3" x14ac:dyDescent="0.3">
      <c r="A27" s="101" t="s">
        <v>88</v>
      </c>
      <c r="B27" s="102">
        <v>1028493</v>
      </c>
      <c r="C27" s="103">
        <v>712294</v>
      </c>
    </row>
    <row r="28" spans="1:3" x14ac:dyDescent="0.3">
      <c r="A28" s="101" t="s">
        <v>89</v>
      </c>
      <c r="B28" s="102">
        <v>-73044</v>
      </c>
      <c r="C28" s="103">
        <v>-177403</v>
      </c>
    </row>
    <row r="29" spans="1:3" x14ac:dyDescent="0.3">
      <c r="A29" s="101" t="s">
        <v>90</v>
      </c>
      <c r="B29" s="102">
        <v>-2666</v>
      </c>
      <c r="C29" s="103">
        <v>-129074</v>
      </c>
    </row>
    <row r="30" spans="1:3" x14ac:dyDescent="0.3">
      <c r="A30" s="101" t="s">
        <v>91</v>
      </c>
      <c r="B30" s="102">
        <v>0</v>
      </c>
      <c r="C30" s="105">
        <v>0</v>
      </c>
    </row>
    <row r="31" spans="1:3" x14ac:dyDescent="0.3">
      <c r="A31" s="101" t="s">
        <v>92</v>
      </c>
      <c r="B31" s="102">
        <v>30626</v>
      </c>
      <c r="C31" s="105">
        <v>0</v>
      </c>
    </row>
    <row r="32" spans="1:3" x14ac:dyDescent="0.3">
      <c r="A32" s="101"/>
      <c r="B32" s="108">
        <f>SUM(B18:B31)</f>
        <v>529157</v>
      </c>
      <c r="C32" s="108">
        <f>SUM(C18:C31)</f>
        <v>349453</v>
      </c>
    </row>
    <row r="33" spans="1:3" x14ac:dyDescent="0.3">
      <c r="A33" s="101" t="s">
        <v>93</v>
      </c>
      <c r="B33" s="102">
        <v>-14343</v>
      </c>
      <c r="C33" s="102">
        <v>-851</v>
      </c>
    </row>
    <row r="34" spans="1:3" x14ac:dyDescent="0.3">
      <c r="A34" s="101" t="s">
        <v>94</v>
      </c>
      <c r="B34" s="105"/>
      <c r="C34" s="102">
        <v>-54498</v>
      </c>
    </row>
    <row r="35" spans="1:3" x14ac:dyDescent="0.3">
      <c r="A35" s="100" t="s">
        <v>95</v>
      </c>
      <c r="B35" s="108">
        <f>SUM(B32:B34)</f>
        <v>514814</v>
      </c>
      <c r="C35" s="108">
        <f>SUM(C32:C34)</f>
        <v>294104</v>
      </c>
    </row>
    <row r="36" spans="1:3" x14ac:dyDescent="0.3">
      <c r="A36" s="100"/>
      <c r="B36" s="108"/>
      <c r="C36" s="108"/>
    </row>
    <row r="37" spans="1:3" x14ac:dyDescent="0.3">
      <c r="A37" s="100" t="s">
        <v>96</v>
      </c>
      <c r="B37" s="100"/>
      <c r="C37" s="100"/>
    </row>
    <row r="38" spans="1:3" x14ac:dyDescent="0.3">
      <c r="A38" s="101" t="s">
        <v>97</v>
      </c>
      <c r="B38" s="102">
        <v>-11238</v>
      </c>
      <c r="C38" s="102">
        <v>-186</v>
      </c>
    </row>
    <row r="39" spans="1:3" x14ac:dyDescent="0.3">
      <c r="A39" s="101" t="s">
        <v>98</v>
      </c>
      <c r="B39" s="102"/>
      <c r="C39" s="102"/>
    </row>
    <row r="40" spans="1:3" x14ac:dyDescent="0.3">
      <c r="A40" s="101" t="s">
        <v>99</v>
      </c>
      <c r="B40" s="102">
        <v>-500000</v>
      </c>
      <c r="C40" s="102">
        <v>-1000</v>
      </c>
    </row>
    <row r="41" spans="1:3" x14ac:dyDescent="0.3">
      <c r="A41" s="101" t="s">
        <v>100</v>
      </c>
      <c r="B41" s="105"/>
      <c r="C41" s="105"/>
    </row>
    <row r="42" spans="1:3" x14ac:dyDescent="0.3">
      <c r="A42" s="100" t="s">
        <v>101</v>
      </c>
      <c r="B42" s="108">
        <f>SUM(B38:B41)</f>
        <v>-511238</v>
      </c>
      <c r="C42" s="108">
        <f>SUM(C38:C41)</f>
        <v>-1186</v>
      </c>
    </row>
    <row r="43" spans="1:3" x14ac:dyDescent="0.3">
      <c r="A43" s="100"/>
      <c r="B43" s="109"/>
      <c r="C43" s="109"/>
    </row>
    <row r="44" spans="1:3" x14ac:dyDescent="0.3">
      <c r="A44" s="100" t="s">
        <v>102</v>
      </c>
      <c r="B44" s="100"/>
      <c r="C44" s="100"/>
    </row>
    <row r="45" spans="1:3" x14ac:dyDescent="0.3">
      <c r="A45" s="101" t="s">
        <v>103</v>
      </c>
      <c r="B45" s="105"/>
      <c r="C45" s="102">
        <v>481291</v>
      </c>
    </row>
    <row r="46" spans="1:3" x14ac:dyDescent="0.3">
      <c r="A46" s="101" t="s">
        <v>104</v>
      </c>
      <c r="B46" s="105"/>
      <c r="C46" s="102">
        <v>-629173</v>
      </c>
    </row>
    <row r="47" spans="1:3" x14ac:dyDescent="0.3">
      <c r="A47" s="100" t="s">
        <v>105</v>
      </c>
      <c r="B47" s="108">
        <f>B45-B46</f>
        <v>0</v>
      </c>
      <c r="C47" s="108">
        <f>SUM(C43:C46)</f>
        <v>-147882</v>
      </c>
    </row>
    <row r="48" spans="1:3" x14ac:dyDescent="0.3">
      <c r="A48" s="101" t="s">
        <v>106</v>
      </c>
      <c r="B48" s="110">
        <f>SUM(B42,B35)</f>
        <v>3576</v>
      </c>
      <c r="C48" s="110">
        <f>C35+C42+C47</f>
        <v>145036</v>
      </c>
    </row>
    <row r="49" spans="1:3" x14ac:dyDescent="0.3">
      <c r="A49" s="101" t="s">
        <v>107</v>
      </c>
      <c r="B49" s="111"/>
      <c r="C49" s="111">
        <v>1719</v>
      </c>
    </row>
    <row r="50" spans="1:3" x14ac:dyDescent="0.3">
      <c r="A50" s="101" t="s">
        <v>108</v>
      </c>
      <c r="B50" s="112">
        <v>192</v>
      </c>
      <c r="C50" s="112">
        <v>4053</v>
      </c>
    </row>
    <row r="51" spans="1:3" ht="15" thickBot="1" x14ac:dyDescent="0.35">
      <c r="A51" s="101" t="s">
        <v>109</v>
      </c>
      <c r="B51" s="113">
        <f>SUM(B48:B50)</f>
        <v>3768</v>
      </c>
      <c r="C51" s="112">
        <v>150808</v>
      </c>
    </row>
    <row r="52" spans="1:3" ht="15" thickTop="1" x14ac:dyDescent="0.3">
      <c r="A52" s="114"/>
      <c r="B52" s="96"/>
      <c r="C52" s="115"/>
    </row>
    <row r="53" spans="1:3" x14ac:dyDescent="0.3">
      <c r="A53" s="114"/>
      <c r="B53" s="96"/>
      <c r="C53" s="116"/>
    </row>
    <row r="54" spans="1:3" x14ac:dyDescent="0.3">
      <c r="A54" s="114"/>
      <c r="B54" s="96"/>
      <c r="C54" s="96"/>
    </row>
    <row r="55" spans="1:3" x14ac:dyDescent="0.3">
      <c r="A55" s="57" t="s">
        <v>110</v>
      </c>
      <c r="B55" s="57"/>
      <c r="C55" s="58"/>
    </row>
    <row r="56" spans="1:3" x14ac:dyDescent="0.3">
      <c r="A56" s="59" t="s">
        <v>46</v>
      </c>
      <c r="B56" s="59"/>
      <c r="C56" s="60" t="s">
        <v>47</v>
      </c>
    </row>
    <row r="57" spans="1:3" x14ac:dyDescent="0.3">
      <c r="A57" s="57" t="s">
        <v>71</v>
      </c>
      <c r="B57" s="57"/>
      <c r="C57" s="58"/>
    </row>
    <row r="58" spans="1:3" x14ac:dyDescent="0.3">
      <c r="A58" s="61" t="s">
        <v>49</v>
      </c>
      <c r="B58" s="61"/>
      <c r="C58" s="60" t="s">
        <v>47</v>
      </c>
    </row>
    <row r="59" spans="1:3" x14ac:dyDescent="0.3">
      <c r="A59" s="114"/>
      <c r="B59" s="114"/>
      <c r="C59" s="114"/>
    </row>
    <row r="60" spans="1:3" x14ac:dyDescent="0.3">
      <c r="A60" s="96"/>
      <c r="B60" s="96"/>
      <c r="C60" s="96"/>
    </row>
  </sheetData>
  <mergeCells count="1">
    <mergeCell ref="B8:C8"/>
  </mergeCells>
  <pageMargins left="0" right="0" top="0.15748031496062992" bottom="0" header="0.31496062992125984" footer="0.31496062992125984"/>
  <pageSetup paperSize="9" scale="9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21EA02-8992-4F1B-970B-19F968F3DD43}">
  <dimension ref="A2:I28"/>
  <sheetViews>
    <sheetView workbookViewId="0">
      <selection activeCell="G17" sqref="G17"/>
    </sheetView>
  </sheetViews>
  <sheetFormatPr defaultRowHeight="14.4" x14ac:dyDescent="0.3"/>
  <cols>
    <col min="1" max="1" width="38" customWidth="1"/>
    <col min="2" max="2" width="16.88671875" customWidth="1"/>
    <col min="3" max="3" width="20.44140625" customWidth="1"/>
    <col min="4" max="4" width="17.5546875" customWidth="1"/>
  </cols>
  <sheetData>
    <row r="2" spans="1:9" x14ac:dyDescent="0.3">
      <c r="A2" s="95" t="s">
        <v>0</v>
      </c>
      <c r="B2" s="117"/>
      <c r="C2" s="117"/>
      <c r="D2" s="118"/>
      <c r="E2" s="118"/>
      <c r="F2" s="118"/>
      <c r="G2" s="118"/>
      <c r="H2" s="118"/>
      <c r="I2" s="118"/>
    </row>
    <row r="3" spans="1:9" x14ac:dyDescent="0.3">
      <c r="A3" s="5" t="s">
        <v>1</v>
      </c>
      <c r="B3" s="5"/>
      <c r="C3" s="119"/>
      <c r="D3" s="118"/>
      <c r="E3" s="118"/>
      <c r="F3" s="118"/>
      <c r="G3" s="118"/>
      <c r="H3" s="118"/>
      <c r="I3" s="118"/>
    </row>
    <row r="4" spans="1:9" ht="15.6" x14ac:dyDescent="0.3">
      <c r="A4" s="5" t="s">
        <v>111</v>
      </c>
      <c r="B4" s="120"/>
      <c r="C4" s="119"/>
      <c r="D4" s="118"/>
      <c r="E4" s="118"/>
      <c r="F4" s="118"/>
      <c r="G4" s="118"/>
      <c r="H4" s="118"/>
      <c r="I4" s="118"/>
    </row>
    <row r="5" spans="1:9" ht="15.6" x14ac:dyDescent="0.3">
      <c r="A5" s="9" t="s">
        <v>51</v>
      </c>
      <c r="B5" s="120"/>
      <c r="C5" s="119"/>
      <c r="D5" s="118"/>
      <c r="E5" s="118"/>
      <c r="F5" s="118"/>
      <c r="G5" s="118"/>
      <c r="H5" s="118"/>
      <c r="I5" s="118"/>
    </row>
    <row r="6" spans="1:9" x14ac:dyDescent="0.3">
      <c r="A6" s="118"/>
      <c r="B6" s="121"/>
      <c r="C6" s="122"/>
      <c r="D6" s="123"/>
      <c r="E6" s="118"/>
      <c r="F6" s="118"/>
      <c r="G6" s="118"/>
      <c r="H6" s="118"/>
      <c r="I6" s="118"/>
    </row>
    <row r="7" spans="1:9" ht="15" thickBot="1" x14ac:dyDescent="0.35">
      <c r="A7" s="12" t="s">
        <v>4</v>
      </c>
      <c r="B7" s="119"/>
      <c r="C7" s="162"/>
      <c r="D7" s="162"/>
      <c r="E7" s="118"/>
      <c r="F7" s="118"/>
      <c r="G7" s="118"/>
      <c r="H7" s="118"/>
      <c r="I7" s="118"/>
    </row>
    <row r="8" spans="1:9" x14ac:dyDescent="0.3">
      <c r="A8" s="159" t="s">
        <v>112</v>
      </c>
      <c r="B8" s="124"/>
      <c r="C8" s="124"/>
      <c r="D8" s="124"/>
      <c r="E8" s="118"/>
      <c r="F8" s="118"/>
      <c r="G8" s="118"/>
      <c r="H8" s="118"/>
      <c r="I8" s="118"/>
    </row>
    <row r="9" spans="1:9" ht="24" x14ac:dyDescent="0.3">
      <c r="A9" s="125"/>
      <c r="B9" s="157" t="s">
        <v>26</v>
      </c>
      <c r="C9" s="158" t="s">
        <v>113</v>
      </c>
      <c r="D9" s="158" t="s">
        <v>114</v>
      </c>
      <c r="E9" s="118"/>
      <c r="F9" s="118"/>
      <c r="G9" s="118"/>
      <c r="H9" s="118"/>
      <c r="I9" s="118"/>
    </row>
    <row r="10" spans="1:9" x14ac:dyDescent="0.3">
      <c r="A10" s="126">
        <v>1</v>
      </c>
      <c r="B10" s="127">
        <v>2</v>
      </c>
      <c r="C10" s="128">
        <v>3</v>
      </c>
      <c r="D10" s="128">
        <v>4</v>
      </c>
      <c r="E10" s="118"/>
      <c r="F10" s="118"/>
      <c r="G10" s="118"/>
      <c r="H10" s="118"/>
      <c r="I10" s="118"/>
    </row>
    <row r="11" spans="1:9" x14ac:dyDescent="0.3">
      <c r="A11" s="129" t="s">
        <v>115</v>
      </c>
      <c r="B11" s="130">
        <v>186981000</v>
      </c>
      <c r="C11" s="130">
        <v>-1662815218.6099999</v>
      </c>
      <c r="D11" s="130">
        <f>B11+C11</f>
        <v>-1475834218.6099999</v>
      </c>
      <c r="E11" s="118"/>
      <c r="F11" s="118"/>
      <c r="G11" s="118"/>
      <c r="H11" s="118"/>
      <c r="I11" s="118"/>
    </row>
    <row r="12" spans="1:9" x14ac:dyDescent="0.3">
      <c r="A12" s="131" t="s">
        <v>116</v>
      </c>
      <c r="B12" s="132"/>
      <c r="C12" s="130">
        <v>-763390111</v>
      </c>
      <c r="D12" s="130">
        <f t="shared" ref="D12:D17" si="0">B12+C12</f>
        <v>-763390111</v>
      </c>
      <c r="E12" s="118"/>
      <c r="F12" s="118"/>
      <c r="G12" s="118"/>
      <c r="H12" s="118"/>
      <c r="I12" s="133"/>
    </row>
    <row r="13" spans="1:9" ht="15" thickBot="1" x14ac:dyDescent="0.35">
      <c r="A13" s="134" t="s">
        <v>68</v>
      </c>
      <c r="B13" s="135"/>
      <c r="C13" s="136"/>
      <c r="D13" s="136"/>
      <c r="E13" s="118"/>
      <c r="F13" s="118"/>
      <c r="G13" s="118"/>
      <c r="H13" s="118"/>
      <c r="I13" s="118"/>
    </row>
    <row r="14" spans="1:9" ht="24.6" thickBot="1" x14ac:dyDescent="0.35">
      <c r="A14" s="137" t="s">
        <v>117</v>
      </c>
      <c r="B14" s="138"/>
      <c r="C14" s="139">
        <f>C12</f>
        <v>-763390111</v>
      </c>
      <c r="D14" s="139">
        <f t="shared" si="0"/>
        <v>-763390111</v>
      </c>
      <c r="E14" s="118"/>
      <c r="F14" s="118"/>
      <c r="G14" s="118"/>
      <c r="H14" s="118"/>
      <c r="I14" s="118"/>
    </row>
    <row r="15" spans="1:9" ht="15" thickBot="1" x14ac:dyDescent="0.35">
      <c r="A15" s="140" t="s">
        <v>118</v>
      </c>
      <c r="B15" s="141">
        <f>B11</f>
        <v>186981000</v>
      </c>
      <c r="C15" s="141">
        <f>C11+C14</f>
        <v>-2426205329.6099997</v>
      </c>
      <c r="D15" s="142">
        <f t="shared" si="0"/>
        <v>-2239224329.6099997</v>
      </c>
      <c r="E15" s="118"/>
      <c r="F15" s="118"/>
      <c r="G15" s="118"/>
      <c r="H15" s="118"/>
      <c r="I15" s="118"/>
    </row>
    <row r="16" spans="1:9" x14ac:dyDescent="0.3">
      <c r="A16" s="143" t="s">
        <v>119</v>
      </c>
      <c r="B16" s="144">
        <v>186981000</v>
      </c>
      <c r="C16" s="144">
        <v>-2593608088.3299999</v>
      </c>
      <c r="D16" s="144">
        <v>-2406627088.3299999</v>
      </c>
      <c r="E16" s="118"/>
      <c r="F16" s="118"/>
      <c r="G16" s="118"/>
      <c r="H16" s="118"/>
      <c r="I16" s="118"/>
    </row>
    <row r="17" spans="1:9" x14ac:dyDescent="0.3">
      <c r="A17" s="131" t="s">
        <v>120</v>
      </c>
      <c r="B17" s="132"/>
      <c r="C17" s="130">
        <v>-741681652</v>
      </c>
      <c r="D17" s="130">
        <f t="shared" si="0"/>
        <v>-741681652</v>
      </c>
      <c r="E17" s="118"/>
      <c r="F17" s="118"/>
      <c r="G17" s="118"/>
      <c r="H17" s="118"/>
      <c r="I17" s="118"/>
    </row>
    <row r="18" spans="1:9" ht="15" thickBot="1" x14ac:dyDescent="0.35">
      <c r="A18" s="134" t="s">
        <v>68</v>
      </c>
      <c r="B18" s="135"/>
      <c r="C18" s="145"/>
      <c r="D18" s="146"/>
      <c r="E18" s="118"/>
      <c r="F18" s="118"/>
      <c r="G18" s="118"/>
      <c r="H18" s="118"/>
      <c r="I18" s="118"/>
    </row>
    <row r="19" spans="1:9" ht="24.6" thickBot="1" x14ac:dyDescent="0.35">
      <c r="A19" s="137" t="s">
        <v>117</v>
      </c>
      <c r="B19" s="147"/>
      <c r="C19" s="147">
        <f>SUM(C17:C18)</f>
        <v>-741681652</v>
      </c>
      <c r="D19" s="139">
        <f>SUM(D17:D18)</f>
        <v>-741681652</v>
      </c>
      <c r="E19" s="118"/>
      <c r="F19" s="118"/>
      <c r="G19" s="118"/>
      <c r="H19" s="118"/>
      <c r="I19" s="118"/>
    </row>
    <row r="20" spans="1:9" ht="15" thickBot="1" x14ac:dyDescent="0.35">
      <c r="A20" s="148" t="s">
        <v>121</v>
      </c>
      <c r="B20" s="141">
        <v>186981000</v>
      </c>
      <c r="C20" s="141">
        <f>C16+C19</f>
        <v>-3335289740.3299999</v>
      </c>
      <c r="D20" s="142">
        <f t="shared" ref="D20" si="1">B20+C20</f>
        <v>-3148308740.3299999</v>
      </c>
      <c r="E20" s="118"/>
      <c r="F20" s="118"/>
      <c r="G20" s="118"/>
      <c r="H20" s="118"/>
      <c r="I20" s="118"/>
    </row>
    <row r="21" spans="1:9" x14ac:dyDescent="0.3">
      <c r="A21" s="118"/>
      <c r="B21" s="119"/>
      <c r="C21" s="119"/>
      <c r="D21" s="118"/>
      <c r="E21" s="118"/>
      <c r="F21" s="118"/>
      <c r="G21" s="118"/>
      <c r="H21" s="118"/>
      <c r="I21" s="118"/>
    </row>
    <row r="22" spans="1:9" x14ac:dyDescent="0.3">
      <c r="A22" s="149" t="s">
        <v>122</v>
      </c>
      <c r="B22" s="163" t="s">
        <v>123</v>
      </c>
      <c r="C22" s="163"/>
      <c r="D22" s="163"/>
      <c r="E22" s="163"/>
      <c r="F22" s="163"/>
      <c r="G22" s="163"/>
      <c r="H22" s="163"/>
      <c r="I22" s="150"/>
    </row>
    <row r="23" spans="1:9" x14ac:dyDescent="0.3">
      <c r="A23" s="118"/>
      <c r="B23" s="164" t="s">
        <v>124</v>
      </c>
      <c r="C23" s="164"/>
      <c r="D23" s="164"/>
      <c r="E23" s="164"/>
      <c r="F23" s="164"/>
      <c r="G23" s="164"/>
      <c r="H23" s="164"/>
      <c r="I23" s="151" t="s">
        <v>47</v>
      </c>
    </row>
    <row r="24" spans="1:9" x14ac:dyDescent="0.3">
      <c r="A24" s="118"/>
      <c r="B24" s="152"/>
      <c r="C24" s="152"/>
      <c r="D24" s="152"/>
      <c r="E24" s="152"/>
      <c r="F24" s="152"/>
      <c r="G24" s="152"/>
      <c r="H24" s="152"/>
      <c r="I24" s="153"/>
    </row>
    <row r="25" spans="1:9" x14ac:dyDescent="0.3">
      <c r="A25" s="149" t="s">
        <v>125</v>
      </c>
      <c r="B25" s="165" t="s">
        <v>126</v>
      </c>
      <c r="C25" s="165"/>
      <c r="D25" s="165"/>
      <c r="E25" s="165"/>
      <c r="F25" s="165"/>
      <c r="G25" s="165"/>
      <c r="H25" s="165"/>
      <c r="I25" s="154"/>
    </row>
    <row r="26" spans="1:9" x14ac:dyDescent="0.3">
      <c r="A26" s="118"/>
      <c r="B26" s="164" t="s">
        <v>124</v>
      </c>
      <c r="C26" s="164"/>
      <c r="D26" s="164"/>
      <c r="E26" s="164"/>
      <c r="F26" s="164"/>
      <c r="G26" s="164"/>
      <c r="H26" s="164"/>
      <c r="I26" s="151" t="s">
        <v>47</v>
      </c>
    </row>
    <row r="27" spans="1:9" x14ac:dyDescent="0.3">
      <c r="A27" s="149"/>
      <c r="B27" s="92"/>
      <c r="C27" s="92"/>
      <c r="D27" s="92"/>
      <c r="E27" s="92"/>
      <c r="F27" s="92"/>
      <c r="G27" s="92"/>
      <c r="H27" s="92"/>
      <c r="I27" s="94"/>
    </row>
    <row r="28" spans="1:9" x14ac:dyDescent="0.3">
      <c r="A28" s="149"/>
      <c r="B28" s="155"/>
      <c r="C28" s="155"/>
      <c r="D28" s="156"/>
      <c r="E28" s="156"/>
      <c r="F28" s="156"/>
      <c r="G28" s="156"/>
      <c r="H28" s="156"/>
      <c r="I28" s="156"/>
    </row>
  </sheetData>
  <mergeCells count="5">
    <mergeCell ref="C7:D7"/>
    <mergeCell ref="B22:H22"/>
    <mergeCell ref="B23:H23"/>
    <mergeCell ref="B25:H25"/>
    <mergeCell ref="B26:H26"/>
  </mergeCells>
  <pageMargins left="0" right="0" top="0.74803149606299213" bottom="0.74803149606299213" header="0.31496062992125984" footer="0.31496062992125984"/>
  <pageSetup paperSize="9"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ББ</vt:lpstr>
      <vt:lpstr>ОПиУ</vt:lpstr>
      <vt:lpstr>ДДС</vt:lpstr>
      <vt:lpstr>Капитал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2022-10-31T11:54:29Z</dcterms:modified>
</cp:coreProperties>
</file>