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20.2\shared\Бухгалтерия\2. Жалтырбулак АО\КАSЕ\КАсе 2023\Консолидированная\"/>
    </mc:Choice>
  </mc:AlternateContent>
  <xr:revisionPtr revIDLastSave="0" documentId="13_ncr:1_{DDFCDBA7-C7B5-4CE8-A9D7-F92F35C89791}" xr6:coauthVersionLast="47" xr6:coauthVersionMax="47" xr10:uidLastSave="{00000000-0000-0000-0000-000000000000}"/>
  <bookViews>
    <workbookView xWindow="28680" yWindow="-120" windowWidth="29040" windowHeight="15840" activeTab="3" xr2:uid="{97E8EF84-2049-4A4D-954B-67E95569B410}"/>
  </bookViews>
  <sheets>
    <sheet name="ББ_CONS" sheetId="1" r:id="rId1"/>
    <sheet name="ОПиУ_CONS" sheetId="3" r:id="rId2"/>
    <sheet name="ДДС_CONS" sheetId="4" r:id="rId3"/>
    <sheet name="Капитал_CONS" sheetId="5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5" l="1"/>
  <c r="C16" i="5"/>
  <c r="D16" i="5" s="1"/>
  <c r="D18" i="5" s="1"/>
  <c r="C15" i="5"/>
  <c r="C19" i="5" s="1"/>
  <c r="D19" i="5" s="1"/>
  <c r="B15" i="5"/>
  <c r="C14" i="5"/>
  <c r="D14" i="5" s="1"/>
  <c r="D12" i="5"/>
  <c r="D11" i="5"/>
  <c r="B47" i="4"/>
  <c r="C47" i="4"/>
  <c r="B42" i="4"/>
  <c r="B35" i="4"/>
  <c r="B32" i="4"/>
  <c r="B18" i="4"/>
  <c r="C42" i="4"/>
  <c r="C18" i="4"/>
  <c r="C32" i="4" s="1"/>
  <c r="C35" i="4" s="1"/>
  <c r="J21" i="3"/>
  <c r="J23" i="3"/>
  <c r="J26" i="3"/>
  <c r="J25" i="3"/>
  <c r="K21" i="3"/>
  <c r="J18" i="3"/>
  <c r="J11" i="3"/>
  <c r="C9" i="3"/>
  <c r="D9" i="3"/>
  <c r="E9" i="3"/>
  <c r="F9" i="3"/>
  <c r="G9" i="3"/>
  <c r="H9" i="3"/>
  <c r="C10" i="3"/>
  <c r="D10" i="3"/>
  <c r="F10" i="3" s="1"/>
  <c r="E10" i="3"/>
  <c r="G10" i="3"/>
  <c r="H10" i="3"/>
  <c r="H11" i="3" s="1"/>
  <c r="H18" i="3" s="1"/>
  <c r="H21" i="3" s="1"/>
  <c r="H23" i="3" s="1"/>
  <c r="H25" i="3" s="1"/>
  <c r="H26" i="3" s="1"/>
  <c r="C11" i="3"/>
  <c r="E11" i="3"/>
  <c r="G11" i="3"/>
  <c r="I11" i="3"/>
  <c r="E12" i="3"/>
  <c r="F12" i="3" s="1"/>
  <c r="C13" i="3"/>
  <c r="F13" i="3" s="1"/>
  <c r="D13" i="3"/>
  <c r="E13" i="3"/>
  <c r="F14" i="3"/>
  <c r="C15" i="3"/>
  <c r="D15" i="3"/>
  <c r="F15" i="3" s="1"/>
  <c r="E15" i="3"/>
  <c r="F16" i="3"/>
  <c r="C17" i="3"/>
  <c r="F17" i="3" s="1"/>
  <c r="D17" i="3"/>
  <c r="E17" i="3"/>
  <c r="C18" i="3"/>
  <c r="G18" i="3"/>
  <c r="G21" i="3" s="1"/>
  <c r="G23" i="3" s="1"/>
  <c r="G25" i="3" s="1"/>
  <c r="G26" i="3" s="1"/>
  <c r="I18" i="3"/>
  <c r="I21" i="3" s="1"/>
  <c r="I23" i="3" s="1"/>
  <c r="I25" i="3" s="1"/>
  <c r="I26" i="3" s="1"/>
  <c r="C19" i="3"/>
  <c r="E19" i="3"/>
  <c r="F19" i="3" s="1"/>
  <c r="F20" i="3"/>
  <c r="F22" i="3"/>
  <c r="F24" i="3"/>
  <c r="K11" i="3"/>
  <c r="K18" i="3" s="1"/>
  <c r="K23" i="3" s="1"/>
  <c r="K25" i="3" s="1"/>
  <c r="K26" i="3" s="1"/>
  <c r="C51" i="1"/>
  <c r="C42" i="1"/>
  <c r="C35" i="1"/>
  <c r="C29" i="1"/>
  <c r="C19" i="1"/>
  <c r="D19" i="1"/>
  <c r="D51" i="1"/>
  <c r="D42" i="1"/>
  <c r="D52" i="1" s="1"/>
  <c r="D35" i="1"/>
  <c r="D29" i="1"/>
  <c r="D15" i="5" l="1"/>
  <c r="C48" i="4"/>
  <c r="C51" i="4" s="1"/>
  <c r="B48" i="4"/>
  <c r="B51" i="4" s="1"/>
  <c r="C52" i="1"/>
  <c r="C21" i="3"/>
  <c r="E18" i="3"/>
  <c r="E21" i="3" s="1"/>
  <c r="E23" i="3" s="1"/>
  <c r="E25" i="3" s="1"/>
  <c r="E26" i="3" s="1"/>
  <c r="D11" i="3"/>
  <c r="C53" i="1"/>
  <c r="D30" i="1"/>
  <c r="D54" i="1" s="1"/>
  <c r="D53" i="1"/>
  <c r="C30" i="1"/>
  <c r="C23" i="3" l="1"/>
  <c r="D18" i="3"/>
  <c r="F11" i="3"/>
  <c r="D21" i="3" l="1"/>
  <c r="F18" i="3"/>
  <c r="C25" i="3"/>
  <c r="C26" i="3" l="1"/>
  <c r="D23" i="3"/>
  <c r="F21" i="3"/>
  <c r="D25" i="3" l="1"/>
  <c r="F23" i="3"/>
  <c r="C54" i="1"/>
  <c r="D26" i="3" l="1"/>
  <c r="F25" i="3"/>
  <c r="F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13" authorId="0" shapeId="0" xr:uid="{90E8F5EF-1F71-44AD-9A8A-CE1BEEA82A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списание ТМЗ прошлого года, которые были элиминированы в аудиторском отчете</t>
        </r>
      </text>
    </comment>
  </commentList>
</comments>
</file>

<file path=xl/sharedStrings.xml><?xml version="1.0" encoding="utf-8"?>
<sst xmlns="http://schemas.openxmlformats.org/spreadsheetml/2006/main" count="166" uniqueCount="133">
  <si>
    <t>АО "Жалтырбулак"</t>
  </si>
  <si>
    <t>ПРОМЕЖУТОЧНЫЙ СОКРАЩЕННЫЙ КОНСОЛИДИРОВАННЫЙ</t>
  </si>
  <si>
    <t>ОТЧЕТ О ФИНАНСОВОМ ПОЛОЖЕНИИ</t>
  </si>
  <si>
    <t>По состоянию на 31 марта 2023 года</t>
  </si>
  <si>
    <t>В тыс.тенге</t>
  </si>
  <si>
    <t>Показатели</t>
  </si>
  <si>
    <t xml:space="preserve">Прим. </t>
  </si>
  <si>
    <t xml:space="preserve"> 31 марта 2023 года</t>
  </si>
  <si>
    <t xml:space="preserve"> 31 декабря 2022 года </t>
  </si>
  <si>
    <t xml:space="preserve">АКТИВЫ </t>
  </si>
  <si>
    <t>Долгосрочные активы</t>
  </si>
  <si>
    <t>Активы по разведке и оценке</t>
  </si>
  <si>
    <t>Средства, ограниченные в использовании</t>
  </si>
  <si>
    <t>Основные средства</t>
  </si>
  <si>
    <t>Нематериальные активы</t>
  </si>
  <si>
    <t xml:space="preserve">Инвестиции              </t>
  </si>
  <si>
    <t>НДС к возмещению, долгосрочная часть</t>
  </si>
  <si>
    <t xml:space="preserve">Долгосрочная дебиторская задолженность                    </t>
  </si>
  <si>
    <t>Прочие долгосрочные активы</t>
  </si>
  <si>
    <t>Текущие активы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</si>
  <si>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</si>
  <si>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</si>
  <si>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</si>
  <si>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</si>
  <si>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НДС к возмещению</t>
  </si>
  <si>
    <t>Передоплата по прочим налогам и другим платежам в бюджет</t>
  </si>
  <si>
    <t>Денежные средства и их эквиваленты</t>
  </si>
  <si>
    <t>Прочие текущие активы</t>
  </si>
  <si>
    <t xml:space="preserve">ИТОГО АКТИВОВ </t>
  </si>
  <si>
    <t xml:space="preserve">КАПИТАЛ </t>
  </si>
  <si>
    <t>Уставный капитал</t>
  </si>
  <si>
    <t>Накопленные убытки</t>
  </si>
  <si>
    <t>ИТОГО КАПИТАЛ</t>
  </si>
  <si>
    <r>
      <t>ОБ</t>
    </r>
    <r>
      <rPr>
        <b/>
        <sz val="10"/>
        <rFont val="Arial"/>
        <family val="2"/>
        <charset val="204"/>
      </rPr>
      <t>ЯЗАТЕЛЬСТВА</t>
    </r>
  </si>
  <si>
    <t>Долгосрочные обязательства</t>
  </si>
  <si>
    <t xml:space="preserve">Займы, долгосрочная часть </t>
  </si>
  <si>
    <t>Обязательства по прочим налогам и другим платежам в бюджет, долгосрочная часть</t>
  </si>
  <si>
    <t>Обязательства по восстановлению участка</t>
  </si>
  <si>
    <t>Текущие обязательства</t>
  </si>
  <si>
    <t xml:space="preserve">Займы, текущая часть </t>
  </si>
  <si>
    <t>Кредиторская задолженность</t>
  </si>
  <si>
    <t>Авансы полученные</t>
  </si>
  <si>
    <t>КПН к оплате</t>
  </si>
  <si>
    <t>Обязательства по прочим налогам и другим платежам в бюджет</t>
  </si>
  <si>
    <t>Обязательства по контракту на недропользование</t>
  </si>
  <si>
    <t>Прочие текущие обязательства</t>
  </si>
  <si>
    <t xml:space="preserve">ИТОГО ОБЯЗАТЕЛЬСТВА </t>
  </si>
  <si>
    <t>ИТОГО КАПИТАЛ И ОБЯЗАТЕЛЬСТВА</t>
  </si>
  <si>
    <t>Балансовая стоимость акции, тенге</t>
  </si>
  <si>
    <t xml:space="preserve">Руководитель                                                Сейдуллаев Алимбек Адайбекович </t>
  </si>
  <si>
    <t xml:space="preserve">                                                                             (фамилия, имя, отчество)</t>
  </si>
  <si>
    <t>(подпись)</t>
  </si>
  <si>
    <t>Главный бухгалтер                                      Ниетбаева Гульнар Мукановна</t>
  </si>
  <si>
    <t xml:space="preserve">                                                                        (фамилия, имя, отчество)</t>
  </si>
  <si>
    <t>на 31.03.2022</t>
  </si>
  <si>
    <t>ОТЧЕТ О СОВОКУПНОМ ДОХОДЕ</t>
  </si>
  <si>
    <t>За три мясяца, закончившиеся 31 марта 2023 года</t>
  </si>
  <si>
    <t>За три месяца, закончившиеся</t>
  </si>
  <si>
    <t xml:space="preserve"> 31 марта 2022 года </t>
  </si>
  <si>
    <t>Доходы</t>
  </si>
  <si>
    <t>Себестоимость</t>
  </si>
  <si>
    <t xml:space="preserve">Валовая прибыль </t>
  </si>
  <si>
    <t>Расходы по реализации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</si>
  <si>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</si>
  <si>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</si>
  <si>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</si>
  <si>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прибыль от выгодной покупки</t>
  </si>
  <si>
    <t>Прочие доходы / (расходы), нетто</t>
  </si>
  <si>
    <t xml:space="preserve">Операционная прибыль </t>
  </si>
  <si>
    <t>Доходы по финансированию</t>
  </si>
  <si>
    <t>Затраты по финансированию</t>
  </si>
  <si>
    <t>Прибыль/ (убыток) до налогобложения</t>
  </si>
  <si>
    <t>Расходы по корпоративному подоходному налогу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</si>
  <si>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</si>
  <si>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</si>
  <si>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</si>
  <si>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Убыток на акцию</t>
  </si>
  <si>
    <t>Главный бухгалтер                                        Ниетбаева Гульнар Мукановна</t>
  </si>
  <si>
    <t>ОТЧЕТ О ДВИЖЕНИИ ДЕНЕЖНЫХ СРЕДСТВ (косвенный метод)</t>
  </si>
  <si>
    <t>Наименование показателей</t>
  </si>
  <si>
    <t xml:space="preserve"> 31 марта 2022 года</t>
  </si>
  <si>
    <t>ОПЕРАЦИОННАЯ ДЕЯТЕЛЬНОСТЬ:</t>
  </si>
  <si>
    <t>Убыток до налогообложения</t>
  </si>
  <si>
    <t>Корректировки на:</t>
  </si>
  <si>
    <t>Износ и амортизация</t>
  </si>
  <si>
    <t>Изменение в резерве</t>
  </si>
  <si>
    <t>Доходы / (убытки) от курсовой разницы, нетто</t>
  </si>
  <si>
    <t>Изменения в оборотном капитале: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</si>
  <si>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</si>
  <si>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</si>
  <si>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</si>
  <si>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</si>
  <si>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</si>
  <si>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</si>
  <si>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</si>
  <si>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авансах полученных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</si>
  <si>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</si>
  <si>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</si>
  <si>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Изменение в обязательствах по контракту</t>
  </si>
  <si>
    <t>Изменение в НДС к оплате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</si>
  <si>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</si>
  <si>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</si>
  <si>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</si>
  <si>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</si>
  <si>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основных средств</t>
  </si>
  <si>
    <t>Приобретение активов по разведке и оценке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</si>
  <si>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</si>
  <si>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</si>
  <si>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</si>
  <si>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</si>
  <si>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</si>
  <si>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</si>
  <si>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</si>
  <si>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</si>
  <si>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Курсовая разница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</si>
  <si>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</si>
  <si>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</si>
  <si>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Руководитель                                                 Сейдуллаев Алимбек Адайбекович </t>
  </si>
  <si>
    <t xml:space="preserve">ОТЧЕТ ОБ ИЗМЕНЕНИЯХ В КАПИТАЛЕ </t>
  </si>
  <si>
    <t>Показатель</t>
  </si>
  <si>
    <t>Нераспределенный убыток</t>
  </si>
  <si>
    <t>ИТОГО</t>
  </si>
  <si>
    <t xml:space="preserve">На 01.01 2022 </t>
  </si>
  <si>
    <t>Чистая прибыль/ (убыток) за период</t>
  </si>
  <si>
    <t>Итого совокупный доход 
(стр. 040+/-стр. 050)</t>
  </si>
  <si>
    <t xml:space="preserve">На 31.12. 2022 </t>
  </si>
  <si>
    <t>Чистая прибыль/убыток за период</t>
  </si>
  <si>
    <t>На 31.03.2023</t>
  </si>
  <si>
    <t>Руководитель</t>
  </si>
  <si>
    <t xml:space="preserve">Сейдуллаев Алимбек Адайбекович </t>
  </si>
  <si>
    <t>(фамилия, имя, отчество)</t>
  </si>
  <si>
    <t>Главный бухгалтер</t>
  </si>
  <si>
    <t xml:space="preserve"> Ниетбаева Гульнар Мукановна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</si>
</sst>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,"/>
    <numFmt numFmtId="165" formatCode="_-* #,##0_-;\-* #,##0_-;_-* &quot;-&quot;??_-;_-@_-"/>
    <numFmt numFmtId="166" formatCode="_ * #,##0_)_ ;_ * \(#,##0\)_ ;_ * &quot;-&quot;??_)_ ;_ @_ "/>
    <numFmt numFmtId="167" formatCode="_ * #,##0.00_)_ ;_ * \(#,##0.00\)_ ;_ * &quot;-&quot;??_)_ ;_ @_ "/>
    <numFmt numFmtId="170" formatCode="#,##0.00,"/>
    <numFmt numFmtId="171" formatCode="_ * #,##0_)_ ;_ \(#,##0,\);_ * &quot;-&quot;??_)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u/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178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0" fontId="2" fillId="0" borderId="0"/>
  </cellStyleXfs>
  <cellXfs count="19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164" fontId="10" fillId="2" borderId="4" xfId="2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164" fontId="12" fillId="2" borderId="4" xfId="2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165" fontId="10" fillId="2" borderId="7" xfId="1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64" fontId="10" fillId="2" borderId="0" xfId="0" applyNumberFormat="1" applyFont="1" applyFill="1" applyAlignment="1">
      <alignment horizontal="right" vertical="center"/>
    </xf>
    <xf numFmtId="0" fontId="4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164" fontId="13" fillId="2" borderId="4" xfId="2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left"/>
    </xf>
    <xf numFmtId="164" fontId="10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3" fontId="10" fillId="2" borderId="1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0" fillId="2" borderId="13" xfId="1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/>
    </xf>
    <xf numFmtId="164" fontId="13" fillId="2" borderId="12" xfId="2" applyNumberFormat="1" applyFont="1" applyFill="1" applyBorder="1" applyAlignment="1">
      <alignment horizontal="right" vertical="center"/>
    </xf>
    <xf numFmtId="3" fontId="0" fillId="0" borderId="9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5" fontId="10" fillId="2" borderId="12" xfId="1" applyNumberFormat="1" applyFont="1" applyFill="1" applyBorder="1" applyAlignment="1">
      <alignment horizontal="right" vertical="center"/>
    </xf>
    <xf numFmtId="3" fontId="10" fillId="2" borderId="13" xfId="0" applyNumberFormat="1" applyFont="1" applyFill="1" applyBorder="1" applyAlignment="1">
      <alignment horizontal="right" vertical="center"/>
    </xf>
    <xf numFmtId="165" fontId="10" fillId="0" borderId="7" xfId="1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center" vertical="top"/>
    </xf>
    <xf numFmtId="164" fontId="4" fillId="0" borderId="20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4" fillId="2" borderId="16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 vertical="center"/>
    </xf>
    <xf numFmtId="0" fontId="7" fillId="2" borderId="4" xfId="0" applyFont="1" applyFill="1" applyBorder="1"/>
    <xf numFmtId="164" fontId="4" fillId="0" borderId="3" xfId="0" applyNumberFormat="1" applyFont="1" applyBorder="1" applyAlignment="1">
      <alignment horizontal="right" vertical="center"/>
    </xf>
    <xf numFmtId="164" fontId="4" fillId="0" borderId="4" xfId="0" quotePrefix="1" applyNumberFormat="1" applyFont="1" applyBorder="1" applyAlignment="1">
      <alignment horizontal="right" vertical="center"/>
    </xf>
    <xf numFmtId="0" fontId="10" fillId="2" borderId="9" xfId="0" applyFont="1" applyFill="1" applyBorder="1" applyAlignment="1">
      <alignment horizontal="left" vertical="top"/>
    </xf>
    <xf numFmtId="164" fontId="10" fillId="0" borderId="20" xfId="0" applyNumberFormat="1" applyFont="1" applyBorder="1" applyAlignment="1">
      <alignment horizontal="right" vertic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/>
    <xf numFmtId="164" fontId="13" fillId="2" borderId="3" xfId="0" applyNumberFormat="1" applyFont="1" applyFill="1" applyBorder="1"/>
    <xf numFmtId="164" fontId="4" fillId="2" borderId="3" xfId="0" applyNumberFormat="1" applyFont="1" applyFill="1" applyBorder="1" applyAlignment="1">
      <alignment horizontal="right" vertical="center"/>
    </xf>
    <xf numFmtId="164" fontId="10" fillId="2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170" fontId="4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0" fillId="0" borderId="0" xfId="0" applyNumberFormat="1"/>
    <xf numFmtId="0" fontId="19" fillId="0" borderId="0" xfId="0" applyFont="1" applyAlignment="1">
      <alignment horizontal="left"/>
    </xf>
    <xf numFmtId="0" fontId="20" fillId="0" borderId="0" xfId="4" applyFont="1"/>
    <xf numFmtId="0" fontId="21" fillId="0" borderId="0" xfId="4" applyFont="1" applyAlignment="1">
      <alignment horizontal="right" vertical="center"/>
    </xf>
    <xf numFmtId="0" fontId="21" fillId="0" borderId="0" xfId="4" applyFont="1" applyAlignment="1">
      <alignment horizontal="center" vertical="center"/>
    </xf>
    <xf numFmtId="0" fontId="22" fillId="3" borderId="4" xfId="4" applyFont="1" applyFill="1" applyBorder="1" applyAlignment="1">
      <alignment horizontal="center" vertical="top"/>
    </xf>
    <xf numFmtId="0" fontId="22" fillId="3" borderId="4" xfId="4" applyFont="1" applyFill="1" applyBorder="1" applyAlignment="1">
      <alignment vertical="top"/>
    </xf>
    <xf numFmtId="0" fontId="21" fillId="3" borderId="4" xfId="4" applyFont="1" applyFill="1" applyBorder="1" applyAlignment="1">
      <alignment vertical="top"/>
    </xf>
    <xf numFmtId="3" fontId="23" fillId="0" borderId="4" xfId="4" applyNumberFormat="1" applyFont="1" applyBorder="1" applyAlignment="1">
      <alignment vertical="top"/>
    </xf>
    <xf numFmtId="3" fontId="23" fillId="3" borderId="4" xfId="4" applyNumberFormat="1" applyFont="1" applyFill="1" applyBorder="1" applyAlignment="1">
      <alignment vertical="top"/>
    </xf>
    <xf numFmtId="171" fontId="20" fillId="0" borderId="4" xfId="3" applyNumberFormat="1" applyFont="1" applyBorder="1"/>
    <xf numFmtId="3" fontId="24" fillId="0" borderId="4" xfId="4" applyNumberFormat="1" applyFont="1" applyBorder="1" applyAlignment="1">
      <alignment vertical="top"/>
    </xf>
    <xf numFmtId="0" fontId="25" fillId="0" borderId="0" xfId="0" applyFont="1"/>
    <xf numFmtId="0" fontId="23" fillId="0" borderId="4" xfId="4" applyFont="1" applyBorder="1" applyAlignment="1">
      <alignment vertical="top"/>
    </xf>
    <xf numFmtId="0" fontId="21" fillId="0" borderId="4" xfId="4" applyFont="1" applyBorder="1" applyAlignment="1">
      <alignment vertical="top"/>
    </xf>
    <xf numFmtId="3" fontId="23" fillId="2" borderId="4" xfId="4" applyNumberFormat="1" applyFont="1" applyFill="1" applyBorder="1" applyAlignment="1">
      <alignment vertical="top"/>
    </xf>
    <xf numFmtId="0" fontId="23" fillId="3" borderId="4" xfId="4" applyFont="1" applyFill="1" applyBorder="1" applyAlignment="1">
      <alignment vertical="top"/>
    </xf>
    <xf numFmtId="3" fontId="24" fillId="3" borderId="4" xfId="4" applyNumberFormat="1" applyFont="1" applyFill="1" applyBorder="1" applyAlignment="1">
      <alignment vertical="top"/>
    </xf>
    <xf numFmtId="0" fontId="24" fillId="3" borderId="4" xfId="4" applyFont="1" applyFill="1" applyBorder="1" applyAlignment="1">
      <alignment vertical="top"/>
    </xf>
    <xf numFmtId="166" fontId="23" fillId="0" borderId="4" xfId="3" applyNumberFormat="1" applyFont="1" applyBorder="1"/>
    <xf numFmtId="166" fontId="23" fillId="3" borderId="4" xfId="4" applyNumberFormat="1" applyFont="1" applyFill="1" applyBorder="1" applyAlignment="1">
      <alignment vertical="top"/>
    </xf>
    <xf numFmtId="166" fontId="24" fillId="3" borderId="4" xfId="4" applyNumberFormat="1" applyFont="1" applyFill="1" applyBorder="1" applyAlignment="1">
      <alignment vertical="top"/>
    </xf>
    <xf numFmtId="166" fontId="24" fillId="0" borderId="22" xfId="3" applyNumberFormat="1" applyFont="1" applyBorder="1"/>
    <xf numFmtId="0" fontId="21" fillId="0" borderId="0" xfId="4" applyFont="1" applyAlignment="1">
      <alignment horizontal="justify" vertical="center"/>
    </xf>
    <xf numFmtId="164" fontId="20" fillId="0" borderId="0" xfId="4" applyNumberFormat="1" applyFont="1"/>
    <xf numFmtId="3" fontId="20" fillId="0" borderId="0" xfId="4" applyNumberFormat="1" applyFont="1"/>
    <xf numFmtId="166" fontId="20" fillId="0" borderId="0" xfId="4" applyNumberFormat="1" applyFont="1"/>
    <xf numFmtId="0" fontId="2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3" fontId="7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3" fillId="2" borderId="0" xfId="0" applyNumberFormat="1" applyFont="1" applyFill="1" applyAlignment="1">
      <alignment horizontal="left" vertical="top"/>
    </xf>
    <xf numFmtId="0" fontId="27" fillId="2" borderId="0" xfId="0" applyFont="1" applyFill="1" applyAlignment="1">
      <alignment horizontal="left" vertical="top"/>
    </xf>
    <xf numFmtId="3" fontId="4" fillId="2" borderId="23" xfId="0" applyNumberFormat="1" applyFont="1" applyFill="1" applyBorder="1" applyAlignment="1">
      <alignment horizontal="right" vertical="top"/>
    </xf>
    <xf numFmtId="0" fontId="15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29" fillId="0" borderId="27" xfId="0" applyNumberFormat="1" applyFont="1" applyBorder="1" applyAlignment="1">
      <alignment horizontal="center" vertical="top"/>
    </xf>
    <xf numFmtId="1" fontId="29" fillId="0" borderId="1" xfId="0" applyNumberFormat="1" applyFont="1" applyBorder="1" applyAlignment="1">
      <alignment horizontal="center" vertical="top"/>
    </xf>
    <xf numFmtId="1" fontId="29" fillId="0" borderId="4" xfId="0" applyNumberFormat="1" applyFont="1" applyBorder="1" applyAlignment="1">
      <alignment horizontal="center" vertical="top"/>
    </xf>
    <xf numFmtId="0" fontId="30" fillId="2" borderId="27" xfId="0" applyFont="1" applyFill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/>
    </xf>
    <xf numFmtId="0" fontId="4" fillId="0" borderId="2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/>
    </xf>
    <xf numFmtId="4" fontId="12" fillId="2" borderId="0" xfId="0" applyNumberFormat="1" applyFont="1" applyFill="1" applyAlignment="1">
      <alignment horizontal="left" vertical="top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/>
    </xf>
    <xf numFmtId="164" fontId="4" fillId="0" borderId="29" xfId="0" applyNumberFormat="1" applyFont="1" applyBorder="1" applyAlignment="1">
      <alignment horizontal="right" vertical="top"/>
    </xf>
    <xf numFmtId="0" fontId="10" fillId="0" borderId="1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right" vertical="top"/>
    </xf>
    <xf numFmtId="164" fontId="4" fillId="0" borderId="30" xfId="0" applyNumberFormat="1" applyFont="1" applyBorder="1" applyAlignment="1">
      <alignment horizontal="right" vertical="top"/>
    </xf>
    <xf numFmtId="0" fontId="10" fillId="2" borderId="31" xfId="0" applyFont="1" applyFill="1" applyBorder="1" applyAlignment="1">
      <alignment horizontal="left" vertical="top" wrapText="1"/>
    </xf>
    <xf numFmtId="164" fontId="10" fillId="0" borderId="13" xfId="0" applyNumberFormat="1" applyFont="1" applyBorder="1" applyAlignment="1">
      <alignment horizontal="right" vertical="top"/>
    </xf>
    <xf numFmtId="164" fontId="10" fillId="0" borderId="30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164" fontId="4" fillId="0" borderId="13" xfId="0" applyNumberFormat="1" applyFont="1" applyBorder="1" applyAlignment="1">
      <alignment horizontal="right" vertical="top"/>
    </xf>
    <xf numFmtId="0" fontId="10" fillId="2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7" fillId="2" borderId="18" xfId="0" applyNumberFormat="1" applyFont="1" applyFill="1" applyBorder="1" applyAlignment="1">
      <alignment horizontal="center"/>
    </xf>
    <xf numFmtId="3" fontId="31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 vertical="top"/>
    </xf>
    <xf numFmtId="0" fontId="10" fillId="0" borderId="18" xfId="0" applyFont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left"/>
    </xf>
  </cellXfs>
  <cellStyles count="5">
    <cellStyle name="Обычный" xfId="0" builtinId="0"/>
    <cellStyle name="Обычный 4" xfId="2" xr:uid="{1D94E3A8-17FF-408E-B6A0-F83B0BDBD2A3}"/>
    <cellStyle name="Обычный 6" xfId="4" xr:uid="{91B33CFE-03D7-41CA-8D9D-698EE86948FE}"/>
    <cellStyle name="Финансовый" xfId="1" builtinId="3"/>
    <cellStyle name="Финансовый 2" xfId="3" xr:uid="{32310B30-D4C0-4586-97C9-EFC3746DB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26.20.2\shared\&#1041;&#1091;&#1093;&#1075;&#1072;&#1083;&#1090;&#1077;&#1088;&#1080;&#1103;\2.%20&#1046;&#1072;&#1083;&#1090;&#1099;&#1088;&#1073;&#1091;&#1083;&#1072;&#1082;%20&#1040;&#1054;\&#1050;&#1040;S&#1045;\&#1050;&#1040;&#1089;&#1077;%202023\&#1050;&#1086;&#1085;&#1089;&#1086;&#1083;&#1080;&#1076;&#1080;&#1088;&#1086;&#1074;&#1072;&#1085;&#1085;&#1072;&#1103;\&#1060;&#1080;&#1085;&#1086;&#1090;&#1095;&#1077;&#1090;_CONS_%20&#1079;&#1072;%201%20&#1082;&#1074;&#1072;&#1088;&#1090;&#1072;&#1083;%20%202023%20&#1075;&#1086;&#1076;&#1072;%20&#1040;&#1054;%20&#1046;&#1041;.xlsx" TargetMode="External"/><Relationship Id="rId1" Type="http://schemas.openxmlformats.org/officeDocument/2006/relationships/externalLinkPath" Target="&#1060;&#1080;&#1085;&#1086;&#1090;&#1095;&#1077;&#1090;_CONS_%20&#1079;&#1072;%201%20&#1082;&#1074;&#1072;&#1088;&#1090;&#1072;&#1083;%20%202023%20&#1075;&#1086;&#1076;&#1072;%20&#1040;&#1054;%20&#1046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Б_CONS"/>
      <sheetName val="ОПиУ_CONS"/>
      <sheetName val="ДДС_CONS"/>
      <sheetName val="ДДС_свод"/>
      <sheetName val="Капитал_CONS"/>
      <sheetName val="Св. стороны"/>
      <sheetName val="ОСВ1кв23 БОКЕ"/>
      <sheetName val="ОСВ1кв23 ГМК"/>
      <sheetName val="ОСВ 1кв2023 ЖБ"/>
      <sheetName val="ББ"/>
      <sheetName val="ОПиУ"/>
      <sheetName val="ДДС"/>
      <sheetName val="Капитал"/>
    </sheetNames>
    <sheetDataSet>
      <sheetData sheetId="0"/>
      <sheetData sheetId="1">
        <row r="26">
          <cell r="J26">
            <v>-201864049.70000008</v>
          </cell>
        </row>
      </sheetData>
      <sheetData sheetId="2"/>
      <sheetData sheetId="3"/>
      <sheetData sheetId="4"/>
      <sheetData sheetId="5"/>
      <sheetData sheetId="6">
        <row r="47">
          <cell r="D47">
            <v>70743994.219999999</v>
          </cell>
        </row>
        <row r="87">
          <cell r="E87">
            <v>1245484097.28</v>
          </cell>
        </row>
        <row r="89">
          <cell r="D89">
            <v>663703.97</v>
          </cell>
        </row>
        <row r="91">
          <cell r="E91">
            <v>892.86</v>
          </cell>
        </row>
        <row r="92">
          <cell r="D92">
            <v>562546.5</v>
          </cell>
        </row>
        <row r="93">
          <cell r="E93">
            <v>33711.32</v>
          </cell>
        </row>
        <row r="95">
          <cell r="E95">
            <v>873419731.58000004</v>
          </cell>
        </row>
        <row r="97">
          <cell r="D97">
            <v>2121428.58</v>
          </cell>
        </row>
        <row r="98">
          <cell r="D98">
            <v>63882614.329999998</v>
          </cell>
        </row>
        <row r="102">
          <cell r="M102">
            <v>2021912.17</v>
          </cell>
        </row>
        <row r="103">
          <cell r="D103">
            <v>564220.63</v>
          </cell>
        </row>
        <row r="104">
          <cell r="E104">
            <v>40495.699999999997</v>
          </cell>
        </row>
      </sheetData>
      <sheetData sheetId="7">
        <row r="93">
          <cell r="E93">
            <v>467264883.5</v>
          </cell>
        </row>
        <row r="95">
          <cell r="E95">
            <v>65491581.439999998</v>
          </cell>
        </row>
        <row r="96">
          <cell r="E96">
            <v>3521142.84</v>
          </cell>
        </row>
        <row r="97">
          <cell r="E97">
            <v>99346.55</v>
          </cell>
        </row>
        <row r="99">
          <cell r="E99">
            <v>642530779.14999998</v>
          </cell>
        </row>
        <row r="100">
          <cell r="E100">
            <v>90495069.060000002</v>
          </cell>
        </row>
        <row r="104">
          <cell r="E104">
            <v>65024523.649999999</v>
          </cell>
        </row>
        <row r="105">
          <cell r="E105">
            <v>12652.96</v>
          </cell>
        </row>
      </sheetData>
      <sheetData sheetId="8">
        <row r="87">
          <cell r="E87">
            <v>134613523.37</v>
          </cell>
        </row>
        <row r="89">
          <cell r="D89">
            <v>57810.09</v>
          </cell>
        </row>
        <row r="91">
          <cell r="D91">
            <v>27351539.989999998</v>
          </cell>
        </row>
        <row r="93">
          <cell r="D93">
            <v>281251768.93000001</v>
          </cell>
        </row>
        <row r="95">
          <cell r="D95">
            <v>48590060.780000001</v>
          </cell>
        </row>
        <row r="97">
          <cell r="D97">
            <v>12177447.51</v>
          </cell>
        </row>
        <row r="98">
          <cell r="D98">
            <v>56954.5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D07F-906B-4C08-8B1D-76CF9AA72660}">
  <sheetPr>
    <pageSetUpPr fitToPage="1"/>
  </sheetPr>
  <dimension ref="A2:F64"/>
  <sheetViews>
    <sheetView topLeftCell="A28" workbookViewId="0">
      <selection activeCell="H40" sqref="H40"/>
    </sheetView>
  </sheetViews>
  <sheetFormatPr defaultRowHeight="15" x14ac:dyDescent="0.25"/>
  <cols>
    <col min="1" max="1" width="48.5703125" customWidth="1"/>
    <col min="3" max="3" width="15.85546875" customWidth="1"/>
    <col min="4" max="4" width="20.42578125" customWidth="1"/>
    <col min="6" max="6" width="9.5703125" bestFit="1" customWidth="1"/>
  </cols>
  <sheetData>
    <row r="2" spans="1:4" ht="15.75" x14ac:dyDescent="0.25">
      <c r="A2" s="1" t="s">
        <v>0</v>
      </c>
      <c r="B2" s="2"/>
      <c r="C2" s="3"/>
      <c r="D2" s="2"/>
    </row>
    <row r="3" spans="1:4" x14ac:dyDescent="0.25">
      <c r="A3" s="4" t="s">
        <v>1</v>
      </c>
      <c r="B3" s="5"/>
      <c r="C3" s="6"/>
      <c r="D3" s="5"/>
    </row>
    <row r="4" spans="1:4" ht="15.75" x14ac:dyDescent="0.25">
      <c r="A4" s="4" t="s">
        <v>2</v>
      </c>
      <c r="B4" s="7"/>
      <c r="C4" s="7"/>
      <c r="D4" s="7"/>
    </row>
    <row r="5" spans="1:4" ht="15.75" x14ac:dyDescent="0.25">
      <c r="A5" s="8" t="s">
        <v>3</v>
      </c>
      <c r="B5" s="7"/>
      <c r="C5" s="7"/>
      <c r="D5" s="7"/>
    </row>
    <row r="6" spans="1:4" x14ac:dyDescent="0.25">
      <c r="A6" s="9"/>
      <c r="B6" s="9"/>
      <c r="C6" s="10"/>
      <c r="D6" s="9"/>
    </row>
    <row r="7" spans="1:4" x14ac:dyDescent="0.25">
      <c r="A7" s="11" t="s">
        <v>4</v>
      </c>
      <c r="B7" s="12"/>
      <c r="C7" s="12"/>
      <c r="D7" s="12"/>
    </row>
    <row r="8" spans="1:4" ht="28.5" customHeight="1" x14ac:dyDescent="0.25">
      <c r="A8" s="13" t="s">
        <v>5</v>
      </c>
      <c r="B8" s="13" t="s">
        <v>6</v>
      </c>
      <c r="C8" s="17" t="s">
        <v>54</v>
      </c>
      <c r="D8" s="18" t="s">
        <v>8</v>
      </c>
    </row>
    <row r="9" spans="1:4" x14ac:dyDescent="0.25">
      <c r="A9" s="19" t="s">
        <v>9</v>
      </c>
      <c r="B9" s="13"/>
      <c r="C9" s="20"/>
      <c r="D9" s="13"/>
    </row>
    <row r="10" spans="1:4" x14ac:dyDescent="0.25">
      <c r="A10" s="21" t="s">
        <v>10</v>
      </c>
      <c r="B10" s="22"/>
      <c r="C10" s="23"/>
      <c r="D10" s="22"/>
    </row>
    <row r="11" spans="1:4" x14ac:dyDescent="0.25">
      <c r="A11" s="24" t="s">
        <v>11</v>
      </c>
      <c r="B11" s="22"/>
      <c r="C11" s="26">
        <v>1632038</v>
      </c>
      <c r="D11" s="26">
        <v>1631480</v>
      </c>
    </row>
    <row r="12" spans="1:4" x14ac:dyDescent="0.25">
      <c r="A12" s="24" t="s">
        <v>12</v>
      </c>
      <c r="B12" s="22"/>
      <c r="C12" s="26">
        <v>114805</v>
      </c>
      <c r="D12" s="26">
        <v>114805</v>
      </c>
    </row>
    <row r="13" spans="1:4" x14ac:dyDescent="0.25">
      <c r="A13" s="24" t="s">
        <v>13</v>
      </c>
      <c r="B13" s="22"/>
      <c r="C13" s="26">
        <v>2766752</v>
      </c>
      <c r="D13" s="26">
        <v>2980131</v>
      </c>
    </row>
    <row r="14" spans="1:4" x14ac:dyDescent="0.25">
      <c r="A14" s="24" t="s">
        <v>14</v>
      </c>
      <c r="B14" s="22"/>
      <c r="C14" s="26">
        <v>6647</v>
      </c>
      <c r="D14" s="26">
        <v>6545</v>
      </c>
    </row>
    <row r="15" spans="1:4" x14ac:dyDescent="0.25">
      <c r="A15" s="24" t="s">
        <v>15</v>
      </c>
      <c r="B15" s="22"/>
      <c r="C15" s="26"/>
      <c r="D15" s="26"/>
    </row>
    <row r="16" spans="1:4" x14ac:dyDescent="0.25">
      <c r="A16" s="24" t="s">
        <v>16</v>
      </c>
      <c r="B16" s="22"/>
      <c r="C16" s="26">
        <v>505000</v>
      </c>
      <c r="D16" s="26">
        <v>505000</v>
      </c>
    </row>
    <row r="17" spans="1:4" x14ac:dyDescent="0.25">
      <c r="A17" s="24" t="s">
        <v>17</v>
      </c>
      <c r="B17" s="22"/>
      <c r="C17" s="26"/>
      <c r="D17" s="26"/>
    </row>
    <row r="18" spans="1:4" ht="15.75" thickBot="1" x14ac:dyDescent="0.3">
      <c r="A18" s="27" t="s">
        <v>18</v>
      </c>
      <c r="B18" s="28"/>
      <c r="C18" s="26">
        <v>107310</v>
      </c>
      <c r="D18" s="26"/>
    </row>
    <row r="19" spans="1:4" ht="15.75" thickBot="1" x14ac:dyDescent="0.3">
      <c r="A19" s="29"/>
      <c r="B19" s="30"/>
      <c r="C19" s="31">
        <f>SUM(C11:C18)</f>
        <v>5132552</v>
      </c>
      <c r="D19" s="31">
        <f>SUM(D11:D18)</f>
        <v>5237961</v>
      </c>
    </row>
    <row r="20" spans="1:4" ht="15.75" thickBot="1" x14ac:dyDescent="0.3">
      <c r="A20" s="32" t="s">
        <v>19</v>
      </c>
      <c r="B20" s="30"/>
      <c r="C20" s="72"/>
      <c r="D20" s="71"/>
    </row>
    <row r="21" spans="1:4" x14ac:dyDescent="0.25">
      <c r="A21" s="33" t="s">
        <v>20</v>
      </c>
      <c r="B21" s="34"/>
      <c r="C21" s="73">
        <v>509553</v>
      </c>
      <c r="D21" s="26">
        <v>609445</v>
      </c>
    </row>
    <row r="22" spans="1:4" x14ac:dyDescent="0.25">
      <c r="A22" s="24" t="s">
        <v>21</v>
      </c>
      <c r="B22" s="22"/>
      <c r="C22" s="74">
        <v>350746</v>
      </c>
      <c r="D22" s="26">
        <v>184549</v>
      </c>
    </row>
    <row r="23" spans="1:4" x14ac:dyDescent="0.25">
      <c r="A23" s="24" t="s">
        <v>22</v>
      </c>
      <c r="B23" s="22"/>
      <c r="C23" s="74">
        <v>405749</v>
      </c>
      <c r="D23" s="26">
        <v>114584</v>
      </c>
    </row>
    <row r="24" spans="1:4" x14ac:dyDescent="0.25">
      <c r="A24" s="24" t="s">
        <v>23</v>
      </c>
      <c r="B24" s="22"/>
      <c r="C24" s="74">
        <v>4344</v>
      </c>
      <c r="D24" s="26">
        <v>302</v>
      </c>
    </row>
    <row r="25" spans="1:4" x14ac:dyDescent="0.25">
      <c r="A25" s="24" t="s">
        <v>24</v>
      </c>
      <c r="B25" s="22"/>
      <c r="C25" s="74">
        <v>1754207</v>
      </c>
      <c r="D25" s="26">
        <v>1784488</v>
      </c>
    </row>
    <row r="26" spans="1:4" x14ac:dyDescent="0.25">
      <c r="A26" s="24" t="s">
        <v>25</v>
      </c>
      <c r="B26" s="22"/>
      <c r="C26" s="74">
        <v>32025</v>
      </c>
      <c r="D26" s="26">
        <v>24525</v>
      </c>
    </row>
    <row r="27" spans="1:4" x14ac:dyDescent="0.25">
      <c r="A27" s="36" t="s">
        <v>26</v>
      </c>
      <c r="B27" s="37"/>
      <c r="C27" s="74">
        <v>965</v>
      </c>
      <c r="D27" s="26">
        <v>8168</v>
      </c>
    </row>
    <row r="28" spans="1:4" ht="15.75" thickBot="1" x14ac:dyDescent="0.3">
      <c r="A28" s="38" t="s">
        <v>27</v>
      </c>
      <c r="B28" s="28"/>
      <c r="C28" s="75">
        <v>33729</v>
      </c>
      <c r="D28" s="26">
        <v>48120</v>
      </c>
    </row>
    <row r="29" spans="1:4" ht="15.75" thickBot="1" x14ac:dyDescent="0.3">
      <c r="A29" s="40"/>
      <c r="B29" s="41"/>
      <c r="C29" s="76">
        <f>C21+C22+C23+C24+C25+C26+C27+C28</f>
        <v>3091318</v>
      </c>
      <c r="D29" s="70">
        <f>D21+D22+D23+D24+D25+D26+D27+D28</f>
        <v>2774181</v>
      </c>
    </row>
    <row r="30" spans="1:4" ht="15.75" thickBot="1" x14ac:dyDescent="0.3">
      <c r="A30" s="42" t="s">
        <v>28</v>
      </c>
      <c r="B30" s="41"/>
      <c r="C30" s="78">
        <f>C19+C29</f>
        <v>8223870</v>
      </c>
      <c r="D30" s="78">
        <f>D19+D29</f>
        <v>8012142</v>
      </c>
    </row>
    <row r="31" spans="1:4" x14ac:dyDescent="0.25">
      <c r="A31" s="43"/>
      <c r="B31" s="44"/>
      <c r="C31" s="45"/>
      <c r="D31" s="44"/>
    </row>
    <row r="32" spans="1:4" x14ac:dyDescent="0.25">
      <c r="A32" s="21" t="s">
        <v>29</v>
      </c>
      <c r="B32" s="22"/>
      <c r="C32" s="45"/>
      <c r="D32" s="22"/>
    </row>
    <row r="33" spans="1:6" x14ac:dyDescent="0.25">
      <c r="A33" s="24" t="s">
        <v>30</v>
      </c>
      <c r="B33" s="22"/>
      <c r="C33" s="26">
        <v>186981</v>
      </c>
      <c r="D33" s="26">
        <v>186981</v>
      </c>
    </row>
    <row r="34" spans="1:6" ht="12" customHeight="1" thickBot="1" x14ac:dyDescent="0.3">
      <c r="A34" s="27" t="s">
        <v>31</v>
      </c>
      <c r="B34" s="22"/>
      <c r="C34" s="26">
        <v>-2357548</v>
      </c>
      <c r="D34" s="26">
        <v>-2155684</v>
      </c>
      <c r="F34" s="118"/>
    </row>
    <row r="35" spans="1:6" ht="15.75" thickBot="1" x14ac:dyDescent="0.3">
      <c r="A35" s="32" t="s">
        <v>32</v>
      </c>
      <c r="B35" s="47"/>
      <c r="C35" s="77">
        <f>SUM(C33:C34)</f>
        <v>-2170567</v>
      </c>
      <c r="D35" s="77">
        <f>SUM(D33:D34)</f>
        <v>-1968703</v>
      </c>
    </row>
    <row r="36" spans="1:6" x14ac:dyDescent="0.25">
      <c r="A36" s="12"/>
      <c r="B36" s="12"/>
      <c r="C36" s="45"/>
      <c r="D36" s="12"/>
    </row>
    <row r="37" spans="1:6" x14ac:dyDescent="0.25">
      <c r="A37" s="21" t="s">
        <v>33</v>
      </c>
      <c r="B37" s="22"/>
      <c r="C37" s="25"/>
      <c r="D37" s="22"/>
    </row>
    <row r="38" spans="1:6" x14ac:dyDescent="0.25">
      <c r="A38" s="21" t="s">
        <v>34</v>
      </c>
      <c r="B38" s="22"/>
      <c r="C38" s="25"/>
      <c r="D38" s="22"/>
    </row>
    <row r="39" spans="1:6" x14ac:dyDescent="0.25">
      <c r="A39" s="24" t="s">
        <v>35</v>
      </c>
      <c r="B39" s="22"/>
      <c r="C39" s="26">
        <v>1333544</v>
      </c>
      <c r="D39" s="26">
        <v>1428544</v>
      </c>
    </row>
    <row r="40" spans="1:6" ht="24" x14ac:dyDescent="0.25">
      <c r="A40" s="51" t="s">
        <v>36</v>
      </c>
      <c r="B40" s="22"/>
      <c r="C40" s="25"/>
      <c r="D40" s="52"/>
    </row>
    <row r="41" spans="1:6" ht="15.75" thickBot="1" x14ac:dyDescent="0.3">
      <c r="A41" s="27" t="s">
        <v>37</v>
      </c>
      <c r="B41" s="28"/>
      <c r="C41" s="26">
        <v>346689</v>
      </c>
      <c r="D41" s="26">
        <v>346689</v>
      </c>
    </row>
    <row r="42" spans="1:6" ht="15.75" thickBot="1" x14ac:dyDescent="0.3">
      <c r="A42" s="42"/>
      <c r="B42" s="53"/>
      <c r="C42" s="48">
        <f>C39+C40+C41</f>
        <v>1680233</v>
      </c>
      <c r="D42" s="48">
        <f>D39+D40+D41</f>
        <v>1775233</v>
      </c>
    </row>
    <row r="43" spans="1:6" x14ac:dyDescent="0.25">
      <c r="A43" s="21" t="s">
        <v>38</v>
      </c>
      <c r="B43" s="22"/>
      <c r="C43" s="45"/>
      <c r="D43" s="22"/>
    </row>
    <row r="44" spans="1:6" x14ac:dyDescent="0.25">
      <c r="A44" s="24" t="s">
        <v>39</v>
      </c>
      <c r="B44" s="22"/>
      <c r="C44" s="26">
        <v>5018459</v>
      </c>
      <c r="D44" s="26">
        <v>4921590</v>
      </c>
    </row>
    <row r="45" spans="1:6" x14ac:dyDescent="0.25">
      <c r="A45" s="54" t="s">
        <v>40</v>
      </c>
      <c r="B45" s="44"/>
      <c r="C45" s="26">
        <v>1710747</v>
      </c>
      <c r="D45" s="26">
        <v>1292186</v>
      </c>
    </row>
    <row r="46" spans="1:6" x14ac:dyDescent="0.25">
      <c r="A46" s="24" t="s">
        <v>41</v>
      </c>
      <c r="B46" s="22"/>
      <c r="C46" s="26">
        <v>174111</v>
      </c>
      <c r="D46" s="26">
        <v>30188</v>
      </c>
    </row>
    <row r="47" spans="1:6" x14ac:dyDescent="0.25">
      <c r="A47" s="24" t="s">
        <v>42</v>
      </c>
      <c r="B47" s="22"/>
      <c r="C47" s="26">
        <v>229271</v>
      </c>
      <c r="D47" s="26">
        <v>260764</v>
      </c>
    </row>
    <row r="48" spans="1:6" ht="24" x14ac:dyDescent="0.25">
      <c r="A48" s="55" t="s">
        <v>43</v>
      </c>
      <c r="B48" s="22"/>
      <c r="C48" s="26">
        <v>1194455</v>
      </c>
      <c r="D48" s="26">
        <v>1402224</v>
      </c>
    </row>
    <row r="49" spans="1:5" x14ac:dyDescent="0.25">
      <c r="A49" s="24" t="s">
        <v>44</v>
      </c>
      <c r="B49" s="22"/>
      <c r="C49" s="26">
        <v>221499</v>
      </c>
      <c r="D49" s="26">
        <v>221499</v>
      </c>
    </row>
    <row r="50" spans="1:5" ht="15.75" thickBot="1" x14ac:dyDescent="0.3">
      <c r="A50" s="27" t="s">
        <v>45</v>
      </c>
      <c r="B50" s="28"/>
      <c r="C50" s="26">
        <v>165662</v>
      </c>
      <c r="D50" s="26">
        <v>77161</v>
      </c>
    </row>
    <row r="51" spans="1:5" ht="15.75" thickBot="1" x14ac:dyDescent="0.3">
      <c r="A51" s="29"/>
      <c r="B51" s="56"/>
      <c r="C51" s="48">
        <f>SUM(C44:C50)</f>
        <v>8714204</v>
      </c>
      <c r="D51" s="48">
        <f>SUM(D44:D50)</f>
        <v>8205612</v>
      </c>
    </row>
    <row r="52" spans="1:5" x14ac:dyDescent="0.25">
      <c r="A52" s="57" t="s">
        <v>46</v>
      </c>
      <c r="B52" s="34"/>
      <c r="C52" s="58">
        <f>C42+C51</f>
        <v>10394437</v>
      </c>
      <c r="D52" s="58">
        <f>D42+D51</f>
        <v>9980845</v>
      </c>
    </row>
    <row r="53" spans="1:5" x14ac:dyDescent="0.25">
      <c r="A53" s="21" t="s">
        <v>47</v>
      </c>
      <c r="B53" s="13"/>
      <c r="C53" s="79">
        <f>C52+C35</f>
        <v>8223870</v>
      </c>
      <c r="D53" s="79">
        <f>D52+D35</f>
        <v>8012142</v>
      </c>
      <c r="E53" s="80"/>
    </row>
    <row r="54" spans="1:5" x14ac:dyDescent="0.25">
      <c r="A54" s="21" t="s">
        <v>48</v>
      </c>
      <c r="B54" s="22"/>
      <c r="C54" s="59">
        <f>(C30-C14-C52)/C33*1000+0.01</f>
        <v>-11644.028699119162</v>
      </c>
      <c r="D54" s="59">
        <f>(D30-D14-D52)/D33*1000+0.01</f>
        <v>-10563.886866526545</v>
      </c>
    </row>
    <row r="55" spans="1:5" x14ac:dyDescent="0.25">
      <c r="A55" s="12"/>
      <c r="B55" s="12"/>
      <c r="C55" s="60"/>
      <c r="D55" s="60"/>
    </row>
    <row r="56" spans="1:5" x14ac:dyDescent="0.25">
      <c r="A56" s="5"/>
      <c r="B56" s="5"/>
      <c r="C56" s="5"/>
      <c r="D56" s="5"/>
    </row>
    <row r="57" spans="1:5" x14ac:dyDescent="0.25">
      <c r="A57" s="5"/>
      <c r="B57" s="5"/>
      <c r="C57" s="5"/>
      <c r="D57" s="5"/>
    </row>
    <row r="58" spans="1:5" x14ac:dyDescent="0.25">
      <c r="A58" s="62" t="s">
        <v>49</v>
      </c>
      <c r="B58" s="63"/>
      <c r="C58" s="65"/>
      <c r="D58" s="63"/>
    </row>
    <row r="59" spans="1:5" x14ac:dyDescent="0.25">
      <c r="A59" s="66" t="s">
        <v>50</v>
      </c>
      <c r="B59" s="66"/>
      <c r="C59" s="67"/>
      <c r="D59" s="66"/>
    </row>
    <row r="60" spans="1:5" x14ac:dyDescent="0.25">
      <c r="A60" s="63" t="s">
        <v>52</v>
      </c>
      <c r="B60" s="63"/>
      <c r="C60" s="65"/>
      <c r="D60" s="63"/>
    </row>
    <row r="61" spans="1:5" x14ac:dyDescent="0.25">
      <c r="A61" s="68" t="s">
        <v>53</v>
      </c>
      <c r="B61" s="68"/>
      <c r="C61" s="67"/>
      <c r="D61" s="68"/>
    </row>
    <row r="62" spans="1:5" x14ac:dyDescent="0.25">
      <c r="A62" s="69"/>
      <c r="B62" s="69"/>
      <c r="C62" s="2"/>
      <c r="D62" s="69"/>
    </row>
    <row r="63" spans="1:5" x14ac:dyDescent="0.25">
      <c r="A63" s="2"/>
      <c r="B63" s="2"/>
      <c r="C63" s="2"/>
    </row>
    <row r="64" spans="1:5" x14ac:dyDescent="0.25">
      <c r="A64" s="2"/>
      <c r="B64" s="2"/>
      <c r="C64" s="2"/>
    </row>
  </sheetData>
  <pageMargins left="0.11811023622047245" right="0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D8B-E09F-458D-B7E5-4DB7C5E1C9F8}">
  <dimension ref="A1:K37"/>
  <sheetViews>
    <sheetView workbookViewId="0">
      <selection activeCell="J22" sqref="J22"/>
    </sheetView>
  </sheetViews>
  <sheetFormatPr defaultRowHeight="15" outlineLevelCol="1" x14ac:dyDescent="0.25"/>
  <cols>
    <col min="1" max="1" width="43.7109375" customWidth="1"/>
    <col min="2" max="2" width="9.140625" customWidth="1"/>
    <col min="3" max="3" width="12.85546875" hidden="1" customWidth="1" outlineLevel="1"/>
    <col min="4" max="4" width="14" hidden="1" customWidth="1" outlineLevel="1"/>
    <col min="5" max="5" width="14.28515625" hidden="1" customWidth="1" outlineLevel="1"/>
    <col min="6" max="6" width="15.140625" hidden="1" customWidth="1" outlineLevel="1"/>
    <col min="7" max="7" width="10.85546875" hidden="1" customWidth="1" outlineLevel="1"/>
    <col min="8" max="8" width="13.5703125" hidden="1" customWidth="1" outlineLevel="1"/>
    <col min="9" max="9" width="12.5703125" hidden="1" customWidth="1" outlineLevel="1"/>
    <col min="10" max="10" width="16.5703125" customWidth="1" collapsed="1"/>
    <col min="11" max="11" width="13.42578125" customWidth="1"/>
    <col min="13" max="13" width="14.140625" customWidth="1"/>
  </cols>
  <sheetData>
    <row r="1" spans="1:11" ht="15.75" x14ac:dyDescent="0.25">
      <c r="A1" s="1" t="s">
        <v>0</v>
      </c>
      <c r="B1" s="81"/>
      <c r="C1" s="82"/>
      <c r="D1" s="82"/>
      <c r="E1" s="82"/>
      <c r="F1" s="82"/>
      <c r="G1" s="82"/>
      <c r="H1" s="82"/>
      <c r="I1" s="82"/>
      <c r="J1" s="82"/>
      <c r="K1" s="83"/>
    </row>
    <row r="2" spans="1:11" x14ac:dyDescent="0.2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spans="1:11" ht="15.75" x14ac:dyDescent="0.25">
      <c r="A3" s="4" t="s">
        <v>55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x14ac:dyDescent="0.25">
      <c r="A4" s="8" t="s">
        <v>56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6.7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1" t="s">
        <v>4</v>
      </c>
      <c r="B7" s="12"/>
      <c r="C7" s="84" t="s">
        <v>57</v>
      </c>
      <c r="D7" s="85"/>
      <c r="E7" s="85"/>
      <c r="F7" s="85"/>
      <c r="G7" s="85"/>
      <c r="H7" s="85"/>
      <c r="I7" s="85"/>
      <c r="J7" s="85"/>
      <c r="K7" s="86"/>
    </row>
    <row r="8" spans="1:11" ht="36.75" customHeight="1" x14ac:dyDescent="0.25">
      <c r="A8" s="22" t="s">
        <v>5</v>
      </c>
      <c r="B8" s="13" t="s">
        <v>6</v>
      </c>
      <c r="C8" s="14" t="s">
        <v>7</v>
      </c>
      <c r="D8" s="15"/>
      <c r="E8" s="15"/>
      <c r="F8" s="15"/>
      <c r="G8" s="15"/>
      <c r="H8" s="15"/>
      <c r="I8" s="15"/>
      <c r="J8" s="16"/>
      <c r="K8" s="18" t="s">
        <v>58</v>
      </c>
    </row>
    <row r="9" spans="1:11" x14ac:dyDescent="0.25">
      <c r="A9" s="24" t="s">
        <v>59</v>
      </c>
      <c r="B9" s="22"/>
      <c r="C9" s="35">
        <f>'[1]ОСВ 1кв2023 ЖБ'!E87</f>
        <v>134613523.37</v>
      </c>
      <c r="D9" s="35">
        <f>'[1]ОСВ1кв23 ГМК'!E93</f>
        <v>467264883.5</v>
      </c>
      <c r="E9" s="35">
        <f>'[1]ОСВ1кв23 БОКЕ'!E87-'[1]ОСВ1кв23 БОКЕ'!D47</f>
        <v>1174740103.0599999</v>
      </c>
      <c r="F9" s="35">
        <f>SUM(C9:E9)</f>
        <v>1776618509.9299998</v>
      </c>
      <c r="G9" s="35">
        <f>-35714.28-3716428.57</f>
        <v>-3752142.8499999996</v>
      </c>
      <c r="H9" s="35">
        <f>-4515000-459033454.93</f>
        <v>-463548454.93000001</v>
      </c>
      <c r="I9" s="35">
        <v>-134577809.09</v>
      </c>
      <c r="J9" s="115">
        <v>1174740</v>
      </c>
      <c r="K9" s="87">
        <v>115597857</v>
      </c>
    </row>
    <row r="10" spans="1:11" x14ac:dyDescent="0.25">
      <c r="A10" s="88" t="s">
        <v>60</v>
      </c>
      <c r="B10" s="89"/>
      <c r="C10" s="35">
        <f>'[1]ОСВ 1кв2023 ЖБ'!D93</f>
        <v>281251768.93000001</v>
      </c>
      <c r="D10" s="35">
        <f>'[1]ОСВ1кв23 ГМК'!E99</f>
        <v>642530779.14999998</v>
      </c>
      <c r="E10" s="35">
        <f>'[1]ОСВ1кв23 БОКЕ'!E95</f>
        <v>873419731.58000004</v>
      </c>
      <c r="F10" s="35">
        <f t="shared" ref="F10:F25" si="0">SUM(C10:E10)</f>
        <v>1797202279.6599998</v>
      </c>
      <c r="G10" s="35">
        <f>-35714.28-3716428.57</f>
        <v>-3752142.8499999996</v>
      </c>
      <c r="H10" s="35">
        <f>-4515000-459033454.93</f>
        <v>-463548454.93000001</v>
      </c>
      <c r="I10" s="35">
        <v>-134577809.09</v>
      </c>
      <c r="J10" s="116">
        <v>1195324</v>
      </c>
      <c r="K10" s="90">
        <v>316315181</v>
      </c>
    </row>
    <row r="11" spans="1:11" x14ac:dyDescent="0.25">
      <c r="A11" s="57" t="s">
        <v>61</v>
      </c>
      <c r="B11" s="34"/>
      <c r="C11" s="91">
        <f>C9-C10</f>
        <v>-146638245.56</v>
      </c>
      <c r="D11" s="91">
        <f t="shared" ref="D11:I11" si="1">D9-D10</f>
        <v>-175265895.64999998</v>
      </c>
      <c r="E11" s="91">
        <f t="shared" si="1"/>
        <v>301320371.4799999</v>
      </c>
      <c r="F11" s="91">
        <f t="shared" si="0"/>
        <v>-20583769.730000079</v>
      </c>
      <c r="G11" s="91">
        <f t="shared" si="1"/>
        <v>0</v>
      </c>
      <c r="H11" s="91">
        <f t="shared" si="1"/>
        <v>0</v>
      </c>
      <c r="I11" s="91">
        <f t="shared" si="1"/>
        <v>0</v>
      </c>
      <c r="J11" s="117">
        <f>J9-J10</f>
        <v>-20584</v>
      </c>
      <c r="K11" s="92">
        <f>K9-K10</f>
        <v>-200717324</v>
      </c>
    </row>
    <row r="12" spans="1:11" x14ac:dyDescent="0.25">
      <c r="A12" s="33" t="s">
        <v>62</v>
      </c>
      <c r="B12" s="34"/>
      <c r="C12" s="46"/>
      <c r="D12" s="46"/>
      <c r="E12" s="46">
        <f>'[1]ОСВ1кв23 БОКЕ'!D97</f>
        <v>2121428.58</v>
      </c>
      <c r="F12" s="35">
        <f t="shared" si="0"/>
        <v>2121428.58</v>
      </c>
      <c r="G12" s="46"/>
      <c r="H12" s="46"/>
      <c r="I12" s="46"/>
      <c r="J12" s="116">
        <v>2121</v>
      </c>
      <c r="K12" s="90"/>
    </row>
    <row r="13" spans="1:11" x14ac:dyDescent="0.25">
      <c r="A13" s="93" t="s">
        <v>63</v>
      </c>
      <c r="B13" s="94"/>
      <c r="C13" s="46">
        <f>'[1]ОСВ 1кв2023 ЖБ'!D95</f>
        <v>48590060.780000001</v>
      </c>
      <c r="D13" s="46">
        <f>'[1]ОСВ1кв23 ГМК'!E100</f>
        <v>90495069.060000002</v>
      </c>
      <c r="E13" s="46">
        <f>'[1]ОСВ1кв23 БОКЕ'!D98-'[1]ОСВ1кв23 БОКЕ'!M102</f>
        <v>61860702.159999996</v>
      </c>
      <c r="F13" s="35">
        <f t="shared" si="0"/>
        <v>200945832</v>
      </c>
      <c r="G13" s="46">
        <v>-1881000</v>
      </c>
      <c r="H13" s="46"/>
      <c r="I13" s="46"/>
      <c r="J13" s="116">
        <v>199065</v>
      </c>
      <c r="K13" s="95">
        <v>52198134</v>
      </c>
    </row>
    <row r="14" spans="1:11" x14ac:dyDescent="0.25">
      <c r="A14" s="24" t="s">
        <v>64</v>
      </c>
      <c r="B14" s="96"/>
      <c r="C14" s="46"/>
      <c r="D14" s="46"/>
      <c r="E14" s="46"/>
      <c r="F14" s="35">
        <f t="shared" si="0"/>
        <v>0</v>
      </c>
      <c r="G14" s="46"/>
      <c r="H14" s="46"/>
      <c r="I14" s="46"/>
      <c r="J14" s="116"/>
      <c r="K14" s="97"/>
    </row>
    <row r="15" spans="1:11" x14ac:dyDescent="0.25">
      <c r="A15" s="33" t="s">
        <v>65</v>
      </c>
      <c r="B15" s="34"/>
      <c r="C15" s="46">
        <f>'[1]ОСВ 1кв2023 ЖБ'!D91-'[1]ОСВ 1кв2023 ЖБ'!D97</f>
        <v>15174092.479999999</v>
      </c>
      <c r="D15" s="46">
        <f>'[1]ОСВ1кв23 ГМК'!E95-'[1]ОСВ1кв23 ГМК'!E104</f>
        <v>467057.78999999911</v>
      </c>
      <c r="E15" s="46">
        <f>'[1]ОСВ1кв23 БОКЕ'!D92-'[1]ОСВ1кв23 БОКЕ'!D103</f>
        <v>-1674.1300000000047</v>
      </c>
      <c r="F15" s="35">
        <f t="shared" si="0"/>
        <v>15639476.139999997</v>
      </c>
      <c r="G15" s="46"/>
      <c r="H15" s="46"/>
      <c r="I15" s="46"/>
      <c r="J15" s="116">
        <v>15639</v>
      </c>
      <c r="K15" s="87">
        <v>-39650091</v>
      </c>
    </row>
    <row r="16" spans="1:11" x14ac:dyDescent="0.25">
      <c r="A16" s="33" t="s">
        <v>66</v>
      </c>
      <c r="B16" s="34"/>
      <c r="C16" s="46"/>
      <c r="D16" s="46"/>
      <c r="E16" s="46"/>
      <c r="F16" s="35">
        <f t="shared" si="0"/>
        <v>0</v>
      </c>
      <c r="G16" s="46"/>
      <c r="H16" s="46"/>
      <c r="I16" s="46"/>
      <c r="J16" s="116"/>
      <c r="K16" s="87"/>
    </row>
    <row r="17" spans="1:11" x14ac:dyDescent="0.25">
      <c r="A17" s="33" t="s">
        <v>67</v>
      </c>
      <c r="B17" s="34"/>
      <c r="C17" s="98">
        <f>-'[1]ОСВ 1кв2023 ЖБ'!D98</f>
        <v>-56954.5</v>
      </c>
      <c r="D17" s="98">
        <f>'[1]ОСВ1кв23 ГМК'!E96+'[1]ОСВ1кв23 ГМК'!E97-'[1]ОСВ1кв23 ГМК'!E105</f>
        <v>3607836.4299999997</v>
      </c>
      <c r="E17" s="98">
        <f>'[1]ОСВ1кв23 БОКЕ'!E91+'[1]ОСВ1кв23 БОКЕ'!E93-'[1]ОСВ1кв23 БОКЕ'!E104</f>
        <v>-5891.5199999999968</v>
      </c>
      <c r="F17" s="35">
        <f t="shared" si="0"/>
        <v>3544990.4099999997</v>
      </c>
      <c r="G17" s="98"/>
      <c r="H17" s="98"/>
      <c r="I17" s="98"/>
      <c r="J17" s="116">
        <v>3545</v>
      </c>
      <c r="K17" s="90">
        <v>-221528</v>
      </c>
    </row>
    <row r="18" spans="1:11" x14ac:dyDescent="0.25">
      <c r="A18" s="99" t="s">
        <v>68</v>
      </c>
      <c r="B18" s="91"/>
      <c r="C18" s="91">
        <f>C11-C12-C13+C14+C15+C17</f>
        <v>-180111168.36000001</v>
      </c>
      <c r="D18" s="91">
        <f>D11-D12-D13+D14+D15+D17</f>
        <v>-261686070.48999998</v>
      </c>
      <c r="E18" s="91">
        <f>E11-E12-E13+E14+E15+E17</f>
        <v>237330675.08999991</v>
      </c>
      <c r="F18" s="91">
        <f t="shared" si="0"/>
        <v>-204466563.76000011</v>
      </c>
      <c r="G18" s="91">
        <f>G11-G12-G13+G14+G15+G17</f>
        <v>1881000</v>
      </c>
      <c r="H18" s="91">
        <f t="shared" ref="H18:I18" si="2">H11-H12-H13+H14+H15+H17</f>
        <v>0</v>
      </c>
      <c r="I18" s="91">
        <f t="shared" si="2"/>
        <v>0</v>
      </c>
      <c r="J18" s="117">
        <f>J11-J12-J13+J14+J15+J17</f>
        <v>-202586</v>
      </c>
      <c r="K18" s="100">
        <f>K11-K12-K13+K14+K15+K17</f>
        <v>-292787077</v>
      </c>
    </row>
    <row r="19" spans="1:11" x14ac:dyDescent="0.25">
      <c r="A19" s="24" t="s">
        <v>69</v>
      </c>
      <c r="B19" s="28"/>
      <c r="C19" s="46">
        <f>'[1]ОСВ 1кв2023 ЖБ'!D89</f>
        <v>57810.09</v>
      </c>
      <c r="D19" s="46"/>
      <c r="E19" s="46">
        <f>'[1]ОСВ1кв23 БОКЕ'!D89</f>
        <v>663703.97</v>
      </c>
      <c r="F19" s="35">
        <f t="shared" si="0"/>
        <v>721514.05999999994</v>
      </c>
      <c r="G19" s="46"/>
      <c r="H19" s="46"/>
      <c r="I19" s="46"/>
      <c r="J19" s="116">
        <v>722</v>
      </c>
      <c r="K19" s="95"/>
    </row>
    <row r="20" spans="1:11" x14ac:dyDescent="0.25">
      <c r="A20" s="24" t="s">
        <v>70</v>
      </c>
      <c r="B20" s="28"/>
      <c r="C20" s="46"/>
      <c r="D20" s="46"/>
      <c r="E20" s="46"/>
      <c r="F20" s="35">
        <f t="shared" si="0"/>
        <v>0</v>
      </c>
      <c r="G20" s="46"/>
      <c r="H20" s="46"/>
      <c r="I20" s="46"/>
      <c r="J20" s="35"/>
      <c r="K20" s="95"/>
    </row>
    <row r="21" spans="1:11" x14ac:dyDescent="0.25">
      <c r="A21" s="101" t="s">
        <v>71</v>
      </c>
      <c r="B21" s="102"/>
      <c r="C21" s="103">
        <f>C18+C19-C20</f>
        <v>-180053358.27000001</v>
      </c>
      <c r="D21" s="103">
        <f>D18+D19-D20</f>
        <v>-261686070.48999998</v>
      </c>
      <c r="E21" s="103">
        <f>E18+E19-E20</f>
        <v>237994379.05999991</v>
      </c>
      <c r="F21" s="91">
        <f t="shared" si="0"/>
        <v>-203745049.70000008</v>
      </c>
      <c r="G21" s="103">
        <f>G18+G19-G20</f>
        <v>1881000</v>
      </c>
      <c r="H21" s="103">
        <f t="shared" ref="H21:I21" si="3">H18+H19-H20</f>
        <v>0</v>
      </c>
      <c r="I21" s="103">
        <f t="shared" si="3"/>
        <v>0</v>
      </c>
      <c r="J21" s="117">
        <f>J18+J19-J20</f>
        <v>-201864</v>
      </c>
      <c r="K21" s="104">
        <f>K18-K20</f>
        <v>-292787077</v>
      </c>
    </row>
    <row r="22" spans="1:11" x14ac:dyDescent="0.25">
      <c r="A22" s="33" t="s">
        <v>72</v>
      </c>
      <c r="B22" s="34"/>
      <c r="C22" s="46"/>
      <c r="D22" s="46"/>
      <c r="E22" s="46"/>
      <c r="F22" s="35">
        <f t="shared" si="0"/>
        <v>0</v>
      </c>
      <c r="G22" s="46"/>
      <c r="H22" s="46"/>
      <c r="I22" s="46"/>
      <c r="J22" s="35"/>
      <c r="K22" s="95"/>
    </row>
    <row r="23" spans="1:11" x14ac:dyDescent="0.25">
      <c r="A23" s="57" t="s">
        <v>73</v>
      </c>
      <c r="B23" s="34"/>
      <c r="C23" s="103">
        <f>C21-C22</f>
        <v>-180053358.27000001</v>
      </c>
      <c r="D23" s="103">
        <f>D21-D22</f>
        <v>-261686070.48999998</v>
      </c>
      <c r="E23" s="103">
        <f>E21-E22</f>
        <v>237994379.05999991</v>
      </c>
      <c r="F23" s="91">
        <f t="shared" si="0"/>
        <v>-203745049.70000008</v>
      </c>
      <c r="G23" s="103">
        <f>G21-G22</f>
        <v>1881000</v>
      </c>
      <c r="H23" s="103">
        <f t="shared" ref="H23:I23" si="4">H21-H22</f>
        <v>0</v>
      </c>
      <c r="I23" s="103">
        <f t="shared" si="4"/>
        <v>0</v>
      </c>
      <c r="J23" s="117">
        <f>J21-J22</f>
        <v>-201864</v>
      </c>
      <c r="K23" s="104">
        <f>K21-K22</f>
        <v>-292787077</v>
      </c>
    </row>
    <row r="24" spans="1:11" x14ac:dyDescent="0.25">
      <c r="A24" s="33" t="s">
        <v>74</v>
      </c>
      <c r="B24" s="34"/>
      <c r="C24" s="46"/>
      <c r="D24" s="46"/>
      <c r="E24" s="46"/>
      <c r="F24" s="35">
        <f t="shared" si="0"/>
        <v>0</v>
      </c>
      <c r="G24" s="46"/>
      <c r="H24" s="46"/>
      <c r="I24" s="46"/>
      <c r="J24" s="35"/>
      <c r="K24" s="105"/>
    </row>
    <row r="25" spans="1:11" x14ac:dyDescent="0.25">
      <c r="A25" s="57" t="s">
        <v>75</v>
      </c>
      <c r="B25" s="34"/>
      <c r="C25" s="50">
        <f>C23</f>
        <v>-180053358.27000001</v>
      </c>
      <c r="D25" s="50">
        <f>D23</f>
        <v>-261686070.48999998</v>
      </c>
      <c r="E25" s="50">
        <f>E23</f>
        <v>237994379.05999991</v>
      </c>
      <c r="F25" s="91">
        <f t="shared" si="0"/>
        <v>-203745049.70000008</v>
      </c>
      <c r="G25" s="50">
        <f>G23</f>
        <v>1881000</v>
      </c>
      <c r="H25" s="50">
        <f t="shared" ref="H25:I25" si="5">H23</f>
        <v>0</v>
      </c>
      <c r="I25" s="50">
        <f t="shared" si="5"/>
        <v>0</v>
      </c>
      <c r="J25" s="117">
        <f>J23</f>
        <v>-201864</v>
      </c>
      <c r="K25" s="106">
        <f>K23</f>
        <v>-292787077</v>
      </c>
    </row>
    <row r="26" spans="1:11" x14ac:dyDescent="0.25">
      <c r="A26" s="107" t="s">
        <v>76</v>
      </c>
      <c r="B26" s="13"/>
      <c r="C26" s="108">
        <f>C25*1000/186981</f>
        <v>-962950.02310395171</v>
      </c>
      <c r="D26" s="108">
        <f>D25*1000/186981</f>
        <v>-1399532.9498184307</v>
      </c>
      <c r="E26" s="108">
        <f>E25*1000/186981</f>
        <v>1272826.5388461924</v>
      </c>
      <c r="F26" s="108">
        <f>F25*1000/186981</f>
        <v>-1089656.43407619</v>
      </c>
      <c r="G26" s="108">
        <f>G25*1000/186981</f>
        <v>10059.845652766859</v>
      </c>
      <c r="H26" s="108">
        <f t="shared" ref="H26:I26" si="6">H25*1000/186981</f>
        <v>0</v>
      </c>
      <c r="I26" s="108">
        <f t="shared" si="6"/>
        <v>0</v>
      </c>
      <c r="J26" s="116">
        <f>J25*1000/186981</f>
        <v>-1079.5963226210149</v>
      </c>
      <c r="K26" s="105">
        <f>K25*1000/186981</f>
        <v>-1565865.3927404389</v>
      </c>
    </row>
    <row r="27" spans="1:11" x14ac:dyDescent="0.25">
      <c r="A27" s="109"/>
      <c r="B27" s="109"/>
      <c r="C27" s="39"/>
      <c r="D27" s="39"/>
      <c r="E27" s="39"/>
      <c r="F27" s="39"/>
      <c r="G27" s="39"/>
      <c r="H27" s="39"/>
      <c r="I27" s="39"/>
      <c r="J27" s="39"/>
      <c r="K27" s="110"/>
    </row>
    <row r="28" spans="1:11" x14ac:dyDescent="0.25">
      <c r="A28" s="109"/>
      <c r="B28" s="109"/>
      <c r="C28" s="39"/>
      <c r="D28" s="39"/>
      <c r="E28" s="46"/>
      <c r="F28" s="39"/>
      <c r="G28" s="39"/>
      <c r="H28" s="39"/>
      <c r="I28" s="39"/>
      <c r="J28" s="39"/>
      <c r="K28" s="111"/>
    </row>
    <row r="29" spans="1:11" x14ac:dyDescent="0.25">
      <c r="A29" s="5"/>
      <c r="B29" s="5"/>
      <c r="C29" s="5"/>
      <c r="D29" s="5"/>
      <c r="E29" s="61"/>
      <c r="F29" s="5"/>
      <c r="G29" s="5"/>
      <c r="H29" s="5"/>
      <c r="I29" s="5"/>
      <c r="J29" s="5"/>
      <c r="K29" s="12"/>
    </row>
    <row r="30" spans="1:11" x14ac:dyDescent="0.25">
      <c r="A30" s="63" t="s">
        <v>49</v>
      </c>
      <c r="B30" s="63"/>
      <c r="C30" s="64"/>
      <c r="D30" s="65"/>
      <c r="E30" s="65"/>
      <c r="F30" s="65"/>
      <c r="G30" s="65"/>
      <c r="H30" s="65"/>
      <c r="I30" s="65"/>
      <c r="J30" s="65"/>
      <c r="K30" s="112"/>
    </row>
    <row r="31" spans="1:11" x14ac:dyDescent="0.25">
      <c r="A31" s="66" t="s">
        <v>50</v>
      </c>
      <c r="B31" s="66"/>
      <c r="C31" s="67" t="s">
        <v>51</v>
      </c>
      <c r="D31" s="67"/>
      <c r="E31" s="67"/>
      <c r="F31" s="67"/>
      <c r="G31" s="67"/>
      <c r="H31" s="67"/>
      <c r="I31" s="67"/>
      <c r="J31" s="67"/>
      <c r="K31" s="112"/>
    </row>
    <row r="32" spans="1:11" x14ac:dyDescent="0.25">
      <c r="A32" s="63" t="s">
        <v>77</v>
      </c>
      <c r="B32" s="63"/>
      <c r="C32" s="64"/>
      <c r="D32" s="65"/>
      <c r="E32" s="65"/>
      <c r="F32" s="65"/>
      <c r="G32" s="65"/>
      <c r="H32" s="65"/>
      <c r="I32" s="65"/>
      <c r="J32" s="65"/>
      <c r="K32" s="112"/>
    </row>
    <row r="33" spans="1:11" x14ac:dyDescent="0.25">
      <c r="A33" s="68" t="s">
        <v>53</v>
      </c>
      <c r="B33" s="68"/>
      <c r="C33" s="67" t="s">
        <v>51</v>
      </c>
      <c r="D33" s="67"/>
      <c r="E33" s="67"/>
      <c r="F33" s="67"/>
      <c r="G33" s="67"/>
      <c r="H33" s="67"/>
      <c r="I33" s="67"/>
      <c r="J33" s="67"/>
      <c r="K33" s="112"/>
    </row>
    <row r="34" spans="1:11" x14ac:dyDescent="0.25">
      <c r="A34" s="12"/>
      <c r="B34" s="12"/>
      <c r="C34" s="49"/>
      <c r="D34" s="49"/>
      <c r="E34" s="49"/>
      <c r="F34" s="49"/>
      <c r="G34" s="49"/>
      <c r="H34" s="49"/>
      <c r="I34" s="49"/>
      <c r="J34" s="49"/>
      <c r="K34" s="112"/>
    </row>
    <row r="35" spans="1:11" x14ac:dyDescent="0.25">
      <c r="A35" s="113"/>
      <c r="B35" s="113"/>
      <c r="C35" s="65"/>
      <c r="D35" s="65"/>
      <c r="E35" s="65"/>
      <c r="F35" s="65"/>
      <c r="G35" s="65"/>
      <c r="H35" s="65"/>
      <c r="I35" s="65"/>
      <c r="J35" s="65"/>
      <c r="K35" s="114"/>
    </row>
    <row r="36" spans="1:11" x14ac:dyDescent="0.25">
      <c r="A36" s="113"/>
      <c r="B36" s="113"/>
      <c r="C36" s="114"/>
      <c r="D36" s="114"/>
      <c r="E36" s="114"/>
      <c r="F36" s="114"/>
      <c r="G36" s="114"/>
      <c r="H36" s="114"/>
      <c r="I36" s="114"/>
      <c r="J36" s="114"/>
      <c r="K36" s="113"/>
    </row>
    <row r="37" spans="1:11" x14ac:dyDescent="0.25">
      <c r="A37" s="113"/>
      <c r="B37" s="113"/>
      <c r="C37" s="114"/>
      <c r="D37" s="114"/>
      <c r="E37" s="114"/>
      <c r="F37" s="114"/>
      <c r="G37" s="114"/>
      <c r="H37" s="114"/>
      <c r="I37" s="114"/>
      <c r="J37" s="114"/>
      <c r="K37" s="113"/>
    </row>
  </sheetData>
  <mergeCells count="2">
    <mergeCell ref="C7:K7"/>
    <mergeCell ref="C8:J8"/>
  </mergeCells>
  <pageMargins left="0" right="0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AB1E-C048-4B09-BF85-44F53A96AED9}">
  <sheetPr>
    <pageSetUpPr fitToPage="1"/>
  </sheetPr>
  <dimension ref="A2:I60"/>
  <sheetViews>
    <sheetView topLeftCell="A22" workbookViewId="0">
      <selection activeCell="E8" sqref="E8"/>
    </sheetView>
  </sheetViews>
  <sheetFormatPr defaultRowHeight="15" x14ac:dyDescent="0.25"/>
  <cols>
    <col min="1" max="1" width="43.7109375" customWidth="1"/>
    <col min="2" max="2" width="19.42578125" customWidth="1"/>
    <col min="3" max="3" width="20.85546875" customWidth="1"/>
    <col min="6" max="6" width="18.5703125" customWidth="1"/>
  </cols>
  <sheetData>
    <row r="2" spans="1:3" x14ac:dyDescent="0.25">
      <c r="A2" s="119" t="s">
        <v>0</v>
      </c>
      <c r="B2" s="120"/>
      <c r="C2" s="120"/>
    </row>
    <row r="3" spans="1:3" x14ac:dyDescent="0.25">
      <c r="A3" s="120"/>
      <c r="B3" s="121"/>
      <c r="C3" s="121"/>
    </row>
    <row r="4" spans="1:3" x14ac:dyDescent="0.25">
      <c r="A4" s="4" t="s">
        <v>1</v>
      </c>
      <c r="B4" s="4"/>
      <c r="C4" s="4"/>
    </row>
    <row r="5" spans="1:3" x14ac:dyDescent="0.25">
      <c r="A5" s="4" t="s">
        <v>78</v>
      </c>
      <c r="B5" s="119"/>
      <c r="C5" s="119"/>
    </row>
    <row r="6" spans="1:3" ht="15.75" x14ac:dyDescent="0.25">
      <c r="A6" s="8" t="s">
        <v>56</v>
      </c>
      <c r="B6" s="7"/>
      <c r="C6" s="4"/>
    </row>
    <row r="7" spans="1:3" x14ac:dyDescent="0.25">
      <c r="A7" s="122"/>
      <c r="B7" s="122"/>
      <c r="C7" s="122"/>
    </row>
    <row r="8" spans="1:3" x14ac:dyDescent="0.25">
      <c r="A8" s="11" t="s">
        <v>4</v>
      </c>
      <c r="B8" s="84" t="s">
        <v>57</v>
      </c>
      <c r="C8" s="86"/>
    </row>
    <row r="9" spans="1:3" x14ac:dyDescent="0.25">
      <c r="A9" s="123" t="s">
        <v>79</v>
      </c>
      <c r="B9" s="18" t="s">
        <v>7</v>
      </c>
      <c r="C9" s="18" t="s">
        <v>80</v>
      </c>
    </row>
    <row r="10" spans="1:3" x14ac:dyDescent="0.25">
      <c r="A10" s="124" t="s">
        <v>81</v>
      </c>
      <c r="B10" s="124"/>
      <c r="C10" s="124"/>
    </row>
    <row r="11" spans="1:3" x14ac:dyDescent="0.25">
      <c r="A11" s="125" t="s">
        <v>82</v>
      </c>
      <c r="B11" s="126">
        <v>-201864</v>
      </c>
      <c r="C11" s="126">
        <v>-296001</v>
      </c>
    </row>
    <row r="12" spans="1:3" x14ac:dyDescent="0.25">
      <c r="A12" s="124" t="s">
        <v>83</v>
      </c>
      <c r="B12" s="126"/>
      <c r="C12" s="126"/>
    </row>
    <row r="13" spans="1:3" x14ac:dyDescent="0.25">
      <c r="A13" s="125" t="s">
        <v>84</v>
      </c>
      <c r="B13" s="126">
        <v>196898</v>
      </c>
      <c r="C13" s="126">
        <v>159887</v>
      </c>
    </row>
    <row r="14" spans="1:3" x14ac:dyDescent="0.25">
      <c r="A14" s="125" t="s">
        <v>85</v>
      </c>
      <c r="B14" s="126"/>
      <c r="C14" s="126">
        <v>-723</v>
      </c>
    </row>
    <row r="15" spans="1:3" x14ac:dyDescent="0.25">
      <c r="A15" s="125" t="s">
        <v>86</v>
      </c>
      <c r="B15" s="126">
        <v>-15639</v>
      </c>
      <c r="C15" s="126">
        <v>39639</v>
      </c>
    </row>
    <row r="16" spans="1:3" x14ac:dyDescent="0.25">
      <c r="A16" s="125" t="s">
        <v>69</v>
      </c>
      <c r="B16" s="126">
        <v>-722</v>
      </c>
      <c r="C16" s="126"/>
    </row>
    <row r="17" spans="1:9" x14ac:dyDescent="0.25">
      <c r="A17" s="125" t="s">
        <v>70</v>
      </c>
      <c r="B17" s="127"/>
      <c r="C17" s="126">
        <v>0</v>
      </c>
    </row>
    <row r="18" spans="1:9" x14ac:dyDescent="0.25">
      <c r="A18" s="125"/>
      <c r="B18" s="129">
        <f>SUM(B11:B17)</f>
        <v>-21327</v>
      </c>
      <c r="C18" s="129">
        <f>SUM(C11:C17)</f>
        <v>-97198</v>
      </c>
    </row>
    <row r="19" spans="1:9" x14ac:dyDescent="0.25">
      <c r="A19" s="124" t="s">
        <v>87</v>
      </c>
      <c r="B19" s="127"/>
      <c r="C19" s="126"/>
    </row>
    <row r="20" spans="1:9" x14ac:dyDescent="0.25">
      <c r="A20" s="125" t="s">
        <v>88</v>
      </c>
      <c r="B20" s="126">
        <v>-7418</v>
      </c>
      <c r="C20" s="126">
        <v>-15657</v>
      </c>
    </row>
    <row r="21" spans="1:9" x14ac:dyDescent="0.25">
      <c r="A21" s="125" t="s">
        <v>89</v>
      </c>
      <c r="B21" s="126">
        <v>-153200</v>
      </c>
      <c r="C21" s="126">
        <v>-459125</v>
      </c>
    </row>
    <row r="22" spans="1:9" x14ac:dyDescent="0.25">
      <c r="A22" s="125" t="s">
        <v>90</v>
      </c>
      <c r="B22" s="126">
        <v>-291165</v>
      </c>
      <c r="C22" s="126">
        <v>-207555</v>
      </c>
      <c r="I22" s="130"/>
    </row>
    <row r="23" spans="1:9" x14ac:dyDescent="0.25">
      <c r="A23" s="125" t="s">
        <v>91</v>
      </c>
      <c r="B23" s="126">
        <v>30280</v>
      </c>
      <c r="C23" s="126">
        <v>2355</v>
      </c>
    </row>
    <row r="24" spans="1:9" x14ac:dyDescent="0.25">
      <c r="A24" s="125" t="s">
        <v>92</v>
      </c>
      <c r="B24" s="131">
        <v>-7500</v>
      </c>
      <c r="C24" s="131">
        <v>-15</v>
      </c>
    </row>
    <row r="25" spans="1:9" x14ac:dyDescent="0.25">
      <c r="A25" s="125" t="s">
        <v>93</v>
      </c>
      <c r="B25" s="126">
        <v>-14391</v>
      </c>
      <c r="C25" s="126">
        <v>-2401</v>
      </c>
    </row>
    <row r="26" spans="1:9" x14ac:dyDescent="0.25">
      <c r="A26" s="132" t="s">
        <v>94</v>
      </c>
      <c r="B26" s="133">
        <v>418561</v>
      </c>
      <c r="C26" s="133">
        <v>-4357</v>
      </c>
    </row>
    <row r="27" spans="1:9" x14ac:dyDescent="0.25">
      <c r="A27" s="132" t="s">
        <v>95</v>
      </c>
      <c r="B27" s="126">
        <v>143923</v>
      </c>
      <c r="C27" s="126"/>
    </row>
    <row r="28" spans="1:9" x14ac:dyDescent="0.25">
      <c r="A28" s="132" t="s">
        <v>96</v>
      </c>
      <c r="B28" s="126">
        <v>-207769</v>
      </c>
      <c r="C28" s="126">
        <v>-11771</v>
      </c>
    </row>
    <row r="29" spans="1:9" x14ac:dyDescent="0.25">
      <c r="A29" s="132" t="s">
        <v>97</v>
      </c>
      <c r="B29" s="126">
        <v>-84466</v>
      </c>
      <c r="C29" s="126">
        <v>-1535</v>
      </c>
    </row>
    <row r="30" spans="1:9" x14ac:dyDescent="0.25">
      <c r="A30" s="132" t="s">
        <v>98</v>
      </c>
      <c r="B30" s="126">
        <v>0</v>
      </c>
      <c r="C30" s="126">
        <v>839008</v>
      </c>
    </row>
    <row r="31" spans="1:9" x14ac:dyDescent="0.25">
      <c r="A31" s="132" t="s">
        <v>99</v>
      </c>
      <c r="B31" s="126">
        <v>31493</v>
      </c>
      <c r="C31" s="134">
        <v>1494</v>
      </c>
    </row>
    <row r="32" spans="1:9" x14ac:dyDescent="0.25">
      <c r="A32" s="125"/>
      <c r="B32" s="135">
        <f>SUM(B18:B31)</f>
        <v>-162979</v>
      </c>
      <c r="C32" s="135">
        <f>SUM(C18:C31)</f>
        <v>43243</v>
      </c>
    </row>
    <row r="33" spans="1:3" x14ac:dyDescent="0.25">
      <c r="A33" s="125" t="s">
        <v>100</v>
      </c>
      <c r="B33" s="126">
        <v>-35535</v>
      </c>
      <c r="C33" s="127"/>
    </row>
    <row r="34" spans="1:3" x14ac:dyDescent="0.25">
      <c r="A34" s="125" t="s">
        <v>101</v>
      </c>
      <c r="B34" s="134"/>
      <c r="C34" s="127"/>
    </row>
    <row r="35" spans="1:3" x14ac:dyDescent="0.25">
      <c r="A35" s="124" t="s">
        <v>102</v>
      </c>
      <c r="B35" s="135">
        <f>SUM(B32:B34)</f>
        <v>-198514</v>
      </c>
      <c r="C35" s="135">
        <f>SUM(C32:C34)</f>
        <v>43243</v>
      </c>
    </row>
    <row r="36" spans="1:3" x14ac:dyDescent="0.25">
      <c r="A36" s="124"/>
      <c r="B36" s="135"/>
      <c r="C36" s="135"/>
    </row>
    <row r="37" spans="1:3" x14ac:dyDescent="0.25">
      <c r="A37" s="124" t="s">
        <v>103</v>
      </c>
      <c r="B37" s="124"/>
      <c r="C37" s="124"/>
    </row>
    <row r="38" spans="1:3" x14ac:dyDescent="0.25">
      <c r="A38" s="125" t="s">
        <v>104</v>
      </c>
      <c r="B38" s="128"/>
      <c r="C38" s="127"/>
    </row>
    <row r="39" spans="1:3" x14ac:dyDescent="0.25">
      <c r="A39" s="125" t="s">
        <v>105</v>
      </c>
      <c r="B39" s="126">
        <v>-558</v>
      </c>
      <c r="C39" s="127"/>
    </row>
    <row r="40" spans="1:3" x14ac:dyDescent="0.25">
      <c r="A40" s="125" t="s">
        <v>106</v>
      </c>
      <c r="B40" s="127"/>
      <c r="C40" s="127"/>
    </row>
    <row r="41" spans="1:3" x14ac:dyDescent="0.25">
      <c r="A41" s="125" t="s">
        <v>107</v>
      </c>
      <c r="B41" s="134"/>
      <c r="C41" s="134"/>
    </row>
    <row r="42" spans="1:3" x14ac:dyDescent="0.25">
      <c r="A42" s="124" t="s">
        <v>108</v>
      </c>
      <c r="B42" s="135">
        <f>SUM(B38:B41)</f>
        <v>-558</v>
      </c>
      <c r="C42" s="135">
        <f>SUM(C38:C41)</f>
        <v>0</v>
      </c>
    </row>
    <row r="43" spans="1:3" x14ac:dyDescent="0.25">
      <c r="A43" s="124"/>
      <c r="B43" s="136"/>
      <c r="C43" s="136"/>
    </row>
    <row r="44" spans="1:3" x14ac:dyDescent="0.25">
      <c r="A44" s="124" t="s">
        <v>109</v>
      </c>
      <c r="B44" s="124"/>
      <c r="C44" s="124"/>
    </row>
    <row r="45" spans="1:3" x14ac:dyDescent="0.25">
      <c r="A45" s="125" t="s">
        <v>110</v>
      </c>
      <c r="B45" s="126">
        <v>96869</v>
      </c>
      <c r="C45" s="127"/>
    </row>
    <row r="46" spans="1:3" x14ac:dyDescent="0.25">
      <c r="A46" s="125" t="s">
        <v>111</v>
      </c>
      <c r="B46" s="126">
        <v>-95000</v>
      </c>
      <c r="C46" s="127"/>
    </row>
    <row r="47" spans="1:3" x14ac:dyDescent="0.25">
      <c r="A47" s="124" t="s">
        <v>112</v>
      </c>
      <c r="B47" s="135">
        <f>B45-B46</f>
        <v>191869</v>
      </c>
      <c r="C47" s="135">
        <f>SUM(C43:C46)</f>
        <v>0</v>
      </c>
    </row>
    <row r="48" spans="1:3" x14ac:dyDescent="0.25">
      <c r="A48" s="125" t="s">
        <v>113</v>
      </c>
      <c r="B48" s="126">
        <f>B35+B42+B47</f>
        <v>-7203</v>
      </c>
      <c r="C48" s="137">
        <f>C35+C42+C47</f>
        <v>43243</v>
      </c>
    </row>
    <row r="49" spans="1:3" x14ac:dyDescent="0.25">
      <c r="A49" s="125" t="s">
        <v>114</v>
      </c>
      <c r="B49" s="138"/>
      <c r="C49" s="138"/>
    </row>
    <row r="50" spans="1:3" x14ac:dyDescent="0.25">
      <c r="A50" s="125" t="s">
        <v>115</v>
      </c>
      <c r="B50" s="135">
        <v>8168</v>
      </c>
      <c r="C50" s="139">
        <v>192</v>
      </c>
    </row>
    <row r="51" spans="1:3" ht="15.75" thickBot="1" x14ac:dyDescent="0.3">
      <c r="A51" s="125" t="s">
        <v>116</v>
      </c>
      <c r="B51" s="135">
        <f>SUM(B48:B50)</f>
        <v>965</v>
      </c>
      <c r="C51" s="140">
        <f>SUM(C48:C50)</f>
        <v>43435</v>
      </c>
    </row>
    <row r="52" spans="1:3" ht="15.75" thickTop="1" x14ac:dyDescent="0.25">
      <c r="A52" s="141"/>
      <c r="B52" s="142"/>
      <c r="C52" s="143"/>
    </row>
    <row r="53" spans="1:3" x14ac:dyDescent="0.25">
      <c r="A53" s="141"/>
      <c r="B53" s="120"/>
      <c r="C53" s="144"/>
    </row>
    <row r="54" spans="1:3" x14ac:dyDescent="0.25">
      <c r="A54" s="141"/>
      <c r="B54" s="120"/>
      <c r="C54" s="120"/>
    </row>
    <row r="55" spans="1:3" x14ac:dyDescent="0.25">
      <c r="A55" s="63" t="s">
        <v>117</v>
      </c>
      <c r="B55" s="63"/>
      <c r="C55" s="64"/>
    </row>
    <row r="56" spans="1:3" x14ac:dyDescent="0.25">
      <c r="A56" s="66" t="s">
        <v>50</v>
      </c>
      <c r="B56" s="66"/>
      <c r="C56" s="67" t="s">
        <v>51</v>
      </c>
    </row>
    <row r="57" spans="1:3" x14ac:dyDescent="0.25">
      <c r="A57" s="63" t="s">
        <v>77</v>
      </c>
      <c r="B57" s="63"/>
      <c r="C57" s="64"/>
    </row>
    <row r="58" spans="1:3" x14ac:dyDescent="0.25">
      <c r="A58" s="68" t="s">
        <v>53</v>
      </c>
      <c r="B58" s="68"/>
      <c r="C58" s="67" t="s">
        <v>51</v>
      </c>
    </row>
    <row r="59" spans="1:3" x14ac:dyDescent="0.25">
      <c r="A59" s="141"/>
      <c r="B59" s="141"/>
      <c r="C59" s="141"/>
    </row>
    <row r="60" spans="1:3" x14ac:dyDescent="0.25">
      <c r="A60" s="120"/>
      <c r="B60" s="120"/>
      <c r="C60" s="120"/>
    </row>
  </sheetData>
  <mergeCells count="1">
    <mergeCell ref="B8:C8"/>
  </mergeCells>
  <pageMargins left="0" right="0" top="0.15748031496062992" bottom="0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FB5D-00AA-406A-A202-5CA539F654F7}">
  <dimension ref="A2:I27"/>
  <sheetViews>
    <sheetView tabSelected="1" workbookViewId="0">
      <selection activeCell="B30" sqref="B30"/>
    </sheetView>
  </sheetViews>
  <sheetFormatPr defaultRowHeight="15" x14ac:dyDescent="0.25"/>
  <cols>
    <col min="1" max="1" width="38" customWidth="1"/>
    <col min="2" max="2" width="16.85546875" customWidth="1"/>
    <col min="3" max="3" width="20.42578125" customWidth="1"/>
    <col min="4" max="4" width="17.5703125" customWidth="1"/>
  </cols>
  <sheetData>
    <row r="2" spans="1:9" x14ac:dyDescent="0.25">
      <c r="A2" s="119" t="s">
        <v>0</v>
      </c>
      <c r="B2" s="145"/>
      <c r="C2" s="145"/>
      <c r="D2" s="146"/>
      <c r="E2" s="146"/>
      <c r="F2" s="146"/>
      <c r="G2" s="146"/>
      <c r="H2" s="146"/>
      <c r="I2" s="146"/>
    </row>
    <row r="3" spans="1:9" x14ac:dyDescent="0.25">
      <c r="A3" s="4" t="s">
        <v>1</v>
      </c>
      <c r="B3" s="4"/>
      <c r="C3" s="147"/>
      <c r="D3" s="146"/>
      <c r="E3" s="146"/>
      <c r="F3" s="146"/>
      <c r="G3" s="146"/>
      <c r="H3" s="146"/>
      <c r="I3" s="146"/>
    </row>
    <row r="4" spans="1:9" ht="15.75" x14ac:dyDescent="0.25">
      <c r="A4" s="4" t="s">
        <v>118</v>
      </c>
      <c r="B4" s="148"/>
      <c r="C4" s="147"/>
      <c r="D4" s="146"/>
      <c r="E4" s="146"/>
      <c r="F4" s="146"/>
      <c r="G4" s="146"/>
      <c r="H4" s="146"/>
      <c r="I4" s="146"/>
    </row>
    <row r="5" spans="1:9" ht="15.75" x14ac:dyDescent="0.25">
      <c r="A5" s="8" t="s">
        <v>56</v>
      </c>
      <c r="B5" s="7"/>
      <c r="C5" s="147"/>
      <c r="D5" s="146"/>
      <c r="E5" s="146"/>
      <c r="F5" s="146"/>
      <c r="G5" s="146"/>
      <c r="H5" s="146"/>
      <c r="I5" s="146"/>
    </row>
    <row r="6" spans="1:9" x14ac:dyDescent="0.25">
      <c r="A6" s="146"/>
      <c r="B6" s="149"/>
      <c r="C6" s="150"/>
      <c r="D6" s="151"/>
      <c r="E6" s="146"/>
      <c r="F6" s="146"/>
      <c r="G6" s="146"/>
      <c r="H6" s="146"/>
      <c r="I6" s="146"/>
    </row>
    <row r="7" spans="1:9" ht="15.75" thickBot="1" x14ac:dyDescent="0.3">
      <c r="A7" s="11" t="s">
        <v>4</v>
      </c>
      <c r="B7" s="147"/>
      <c r="C7" s="152"/>
      <c r="D7" s="152"/>
      <c r="E7" s="146"/>
      <c r="F7" s="146"/>
      <c r="G7" s="146"/>
      <c r="H7" s="146"/>
      <c r="I7" s="146"/>
    </row>
    <row r="8" spans="1:9" x14ac:dyDescent="0.25">
      <c r="A8" s="153" t="s">
        <v>119</v>
      </c>
      <c r="B8" s="154"/>
      <c r="C8" s="154"/>
      <c r="D8" s="154"/>
      <c r="E8" s="146"/>
      <c r="F8" s="146"/>
      <c r="G8" s="146"/>
      <c r="H8" s="146"/>
      <c r="I8" s="146"/>
    </row>
    <row r="9" spans="1:9" ht="24" x14ac:dyDescent="0.25">
      <c r="A9" s="155"/>
      <c r="B9" s="156" t="s">
        <v>30</v>
      </c>
      <c r="C9" s="157" t="s">
        <v>120</v>
      </c>
      <c r="D9" s="157" t="s">
        <v>121</v>
      </c>
      <c r="E9" s="146"/>
      <c r="F9" s="146"/>
      <c r="G9" s="146"/>
      <c r="H9" s="146"/>
      <c r="I9" s="146"/>
    </row>
    <row r="10" spans="1:9" x14ac:dyDescent="0.25">
      <c r="A10" s="158">
        <v>1</v>
      </c>
      <c r="B10" s="159">
        <v>2</v>
      </c>
      <c r="C10" s="160">
        <v>3</v>
      </c>
      <c r="D10" s="160">
        <v>4</v>
      </c>
      <c r="E10" s="146"/>
      <c r="F10" s="146"/>
      <c r="G10" s="146"/>
      <c r="H10" s="146"/>
      <c r="I10" s="146"/>
    </row>
    <row r="11" spans="1:9" x14ac:dyDescent="0.25">
      <c r="A11" s="161" t="s">
        <v>122</v>
      </c>
      <c r="B11" s="162">
        <v>186981000</v>
      </c>
      <c r="C11" s="162">
        <v>-2593608000</v>
      </c>
      <c r="D11" s="162">
        <f>B11+C11</f>
        <v>-2406627000</v>
      </c>
      <c r="E11" s="146"/>
      <c r="F11" s="146"/>
      <c r="G11" s="146"/>
      <c r="H11" s="146"/>
      <c r="I11" s="146"/>
    </row>
    <row r="12" spans="1:9" x14ac:dyDescent="0.25">
      <c r="A12" s="163" t="s">
        <v>123</v>
      </c>
      <c r="B12" s="164"/>
      <c r="C12" s="162">
        <v>437924000</v>
      </c>
      <c r="D12" s="162">
        <f t="shared" ref="D12:D16" si="0">B12+C12</f>
        <v>437924000</v>
      </c>
      <c r="E12" s="146"/>
      <c r="F12" s="146"/>
      <c r="G12" s="146"/>
      <c r="H12" s="146"/>
      <c r="I12" s="165"/>
    </row>
    <row r="13" spans="1:9" ht="15.75" thickBot="1" x14ac:dyDescent="0.3">
      <c r="A13" s="166" t="s">
        <v>74</v>
      </c>
      <c r="B13" s="167"/>
      <c r="C13" s="168"/>
      <c r="D13" s="168"/>
      <c r="E13" s="146"/>
      <c r="F13" s="146"/>
      <c r="G13" s="146"/>
      <c r="H13" s="146"/>
      <c r="I13" s="146"/>
    </row>
    <row r="14" spans="1:9" ht="24.75" thickBot="1" x14ac:dyDescent="0.3">
      <c r="A14" s="169" t="s">
        <v>124</v>
      </c>
      <c r="B14" s="170"/>
      <c r="C14" s="171">
        <f>C12</f>
        <v>437924000</v>
      </c>
      <c r="D14" s="171">
        <f t="shared" si="0"/>
        <v>437924000</v>
      </c>
      <c r="E14" s="146"/>
      <c r="F14" s="146"/>
      <c r="G14" s="146"/>
      <c r="H14" s="146"/>
      <c r="I14" s="146"/>
    </row>
    <row r="15" spans="1:9" ht="15.75" thickBot="1" x14ac:dyDescent="0.3">
      <c r="A15" s="172" t="s">
        <v>125</v>
      </c>
      <c r="B15" s="173">
        <f>B11</f>
        <v>186981000</v>
      </c>
      <c r="C15" s="173">
        <f>C11+C14</f>
        <v>-2155684000</v>
      </c>
      <c r="D15" s="174">
        <f t="shared" si="0"/>
        <v>-1968703000</v>
      </c>
      <c r="E15" s="146"/>
      <c r="F15" s="146"/>
      <c r="G15" s="146"/>
      <c r="H15" s="146"/>
      <c r="I15" s="146"/>
    </row>
    <row r="16" spans="1:9" x14ac:dyDescent="0.25">
      <c r="A16" s="163" t="s">
        <v>126</v>
      </c>
      <c r="B16" s="164"/>
      <c r="C16" s="162">
        <f>[1]ОПиУ_CONS!J26</f>
        <v>-201864049.70000008</v>
      </c>
      <c r="D16" s="162">
        <f t="shared" si="0"/>
        <v>-201864049.70000008</v>
      </c>
      <c r="E16" s="146"/>
      <c r="F16" s="146"/>
      <c r="G16" s="146"/>
      <c r="H16" s="146"/>
      <c r="I16" s="146"/>
    </row>
    <row r="17" spans="1:9" ht="15.75" thickBot="1" x14ac:dyDescent="0.3">
      <c r="A17" s="166" t="s">
        <v>74</v>
      </c>
      <c r="B17" s="167"/>
      <c r="C17" s="175"/>
      <c r="D17" s="176"/>
      <c r="E17" s="146"/>
      <c r="F17" s="146"/>
      <c r="G17" s="146"/>
      <c r="H17" s="146"/>
      <c r="I17" s="146"/>
    </row>
    <row r="18" spans="1:9" ht="24.75" thickBot="1" x14ac:dyDescent="0.3">
      <c r="A18" s="169" t="s">
        <v>124</v>
      </c>
      <c r="B18" s="177"/>
      <c r="C18" s="177">
        <f>SUM(C16:C17)</f>
        <v>-201864049.70000008</v>
      </c>
      <c r="D18" s="171">
        <f>SUM(D16:D17)</f>
        <v>-201864049.70000008</v>
      </c>
      <c r="E18" s="146"/>
      <c r="F18" s="146"/>
      <c r="G18" s="146"/>
      <c r="H18" s="146"/>
      <c r="I18" s="146"/>
    </row>
    <row r="19" spans="1:9" ht="15.75" thickBot="1" x14ac:dyDescent="0.3">
      <c r="A19" s="178" t="s">
        <v>127</v>
      </c>
      <c r="B19" s="173">
        <v>186981000</v>
      </c>
      <c r="C19" s="173">
        <f>C15+C18</f>
        <v>-2357548049.7000003</v>
      </c>
      <c r="D19" s="174">
        <f t="shared" ref="D19" si="1">B19+C19</f>
        <v>-2170567049.7000003</v>
      </c>
      <c r="E19" s="146"/>
      <c r="F19" s="146"/>
      <c r="G19" s="146"/>
      <c r="H19" s="146"/>
      <c r="I19" s="146"/>
    </row>
    <row r="20" spans="1:9" x14ac:dyDescent="0.25">
      <c r="A20" s="146"/>
      <c r="B20" s="147"/>
      <c r="C20" s="147"/>
      <c r="D20" s="146"/>
      <c r="E20" s="146"/>
      <c r="F20" s="146"/>
      <c r="G20" s="146"/>
      <c r="H20" s="146"/>
      <c r="I20" s="146"/>
    </row>
    <row r="21" spans="1:9" x14ac:dyDescent="0.25">
      <c r="A21" s="179" t="s">
        <v>128</v>
      </c>
      <c r="B21" s="185" t="s">
        <v>129</v>
      </c>
      <c r="C21" s="185"/>
      <c r="D21" s="180"/>
      <c r="E21" s="188"/>
      <c r="F21" s="188"/>
      <c r="G21" s="188"/>
      <c r="H21" s="188"/>
    </row>
    <row r="22" spans="1:9" x14ac:dyDescent="0.25">
      <c r="A22" s="146"/>
      <c r="B22" s="186" t="s">
        <v>130</v>
      </c>
      <c r="C22" s="186"/>
      <c r="D22" s="181" t="s">
        <v>51</v>
      </c>
      <c r="E22" s="187"/>
      <c r="F22" s="187"/>
      <c r="G22" s="187"/>
      <c r="H22" s="187"/>
    </row>
    <row r="23" spans="1:9" x14ac:dyDescent="0.25">
      <c r="A23" s="146"/>
      <c r="B23" s="182"/>
      <c r="C23" s="182"/>
      <c r="D23" s="182"/>
      <c r="E23" s="182"/>
      <c r="F23" s="182"/>
      <c r="G23" s="182"/>
      <c r="H23" s="182"/>
      <c r="I23" s="183"/>
    </row>
    <row r="24" spans="1:9" x14ac:dyDescent="0.25">
      <c r="A24" s="179" t="s">
        <v>131</v>
      </c>
      <c r="B24" s="189" t="s">
        <v>132</v>
      </c>
      <c r="C24" s="189"/>
      <c r="D24" s="189"/>
      <c r="E24" s="190"/>
      <c r="F24" s="190"/>
      <c r="G24" s="190"/>
      <c r="H24" s="190"/>
      <c r="I24" s="191"/>
    </row>
    <row r="25" spans="1:9" x14ac:dyDescent="0.25">
      <c r="A25" s="146"/>
      <c r="B25" s="186" t="s">
        <v>130</v>
      </c>
      <c r="C25" s="186"/>
      <c r="D25" s="181" t="s">
        <v>51</v>
      </c>
      <c r="E25" s="187"/>
      <c r="F25" s="187"/>
      <c r="G25" s="187"/>
      <c r="H25" s="187"/>
    </row>
    <row r="26" spans="1:9" x14ac:dyDescent="0.25">
      <c r="A26" s="179"/>
      <c r="B26" s="113"/>
      <c r="C26" s="113"/>
      <c r="D26" s="113"/>
      <c r="E26" s="113"/>
      <c r="F26" s="113"/>
      <c r="G26" s="113"/>
      <c r="H26" s="113"/>
      <c r="I26" s="114"/>
    </row>
    <row r="27" spans="1:9" x14ac:dyDescent="0.25">
      <c r="A27" s="179"/>
      <c r="B27" s="184"/>
      <c r="C27" s="184"/>
      <c r="D27" s="146"/>
      <c r="E27" s="146"/>
      <c r="F27" s="146"/>
      <c r="G27" s="146"/>
      <c r="H27" s="146"/>
      <c r="I27" s="146"/>
    </row>
  </sheetData>
  <mergeCells count="1">
    <mergeCell ref="C7:D7"/>
  </mergeCells>
  <pageMargins left="0" right="0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ББ_CONS</vt:lpstr>
      <vt:lpstr>ОПиУ_CONS</vt:lpstr>
      <vt:lpstr>ДДС_CONS</vt:lpstr>
      <vt:lpstr>Капитал_CONS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Ниетбаева</dc:creator>
  <cp:lastModifiedBy>Гульнара Ниетбаева</cp:lastModifiedBy>
  <dcterms:created xsi:type="dcterms:W3CDTF">2023-07-01T10:03:15Z</dcterms:created>
  <dcterms:modified xsi:type="dcterms:W3CDTF">2023-07-01T10:47:03Z</dcterms:modified>
</cp:coreProperties>
</file>