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60" yWindow="-255" windowWidth="14535" windowHeight="12855" tabRatio="706" activeTab="10"/>
  </bookViews>
  <sheets>
    <sheet name="Форма 1 (АФН РК)" sheetId="9" r:id="rId1"/>
    <sheet name="оборотка" sheetId="21" state="hidden" r:id="rId2"/>
    <sheet name="план меропр" sheetId="25" state="hidden" r:id="rId3"/>
    <sheet name="новый формат BS &amp;PL" sheetId="20" state="hidden" r:id="rId4"/>
    <sheet name="BS&amp;PL новый формат" sheetId="22" state="hidden" r:id="rId5"/>
    <sheet name="BSPL2011СД" sheetId="26" state="hidden" r:id="rId6"/>
    <sheet name="Лист1" sheetId="23" state="hidden" r:id="rId7"/>
    <sheet name="M-1" sheetId="27" state="hidden" r:id="rId8"/>
    <sheet name="M-2" sheetId="28" state="hidden" r:id="rId9"/>
    <sheet name="M-5" sheetId="29" state="hidden" r:id="rId10"/>
    <sheet name="Форма 2 (АФН РК)" sheetId="34" r:id="rId11"/>
    <sheet name="Отчет  о движ.денежныз ср-в" sheetId="17" state="hidden" r:id="rId12"/>
    <sheet name="Отчет  о движ.денежныз ср-в 09" sheetId="18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Ве" localSheetId="10">#REF!</definedName>
    <definedName name="__Ве">#REF!</definedName>
    <definedName name="__Вероят" localSheetId="10">#REF!</definedName>
    <definedName name="__Вероят">#REF!</definedName>
    <definedName name="__Вероятность_погашения" localSheetId="10">#REF!</definedName>
    <definedName name="__Вероятность_погашения">#REF!</definedName>
    <definedName name="_1._Касса_и_краткосрочные_средства" localSheetId="9">#REF!</definedName>
    <definedName name="_1._Касса_и_краткосрочные_средства">'[1]#ССЫЛКА'!$A$373</definedName>
    <definedName name="_10._Прочие_пассивы" localSheetId="9">#REF!</definedName>
    <definedName name="_10._Прочие_пассивы">'[1]#ССЫЛКА'!$A$708</definedName>
    <definedName name="_11._Акционерный_капитал" localSheetId="9">#REF!</definedName>
    <definedName name="_11._Акционерный_капитал">'[1]#ССЫЛКА'!$A$748</definedName>
    <definedName name="_12._Нераспределенная_прибыль_и_резервы" localSheetId="9">#REF!</definedName>
    <definedName name="_12._Нераспределенная_прибыль_и_резервы">'[1]#ССЫЛКА'!$A$753</definedName>
    <definedName name="_13._Прибыли_и_убытки_отчетного_года__сальдо" localSheetId="9">#REF!</definedName>
    <definedName name="_13._Прибыли_и_убытки_отчетного_года__сальдо">'[1]#ССЫЛКА'!$A$764</definedName>
    <definedName name="_3._Кредиты_клиентам" localSheetId="9">#REF!</definedName>
    <definedName name="_3._Кредиты_клиентам">'[1]#ССЫЛКА'!$A$410</definedName>
    <definedName name="_4._Кредиты_банкам" localSheetId="9">#REF!</definedName>
    <definedName name="_4._Кредиты_банкам">'[1]#ССЫЛКА'!$A$442</definedName>
    <definedName name="_6._Основные_средства" localSheetId="9">#REF!</definedName>
    <definedName name="_6._Основные_средства">'[1]#ССЫЛКА'!$A$509</definedName>
    <definedName name="_7._Прочие_активы" localSheetId="9">#REF!</definedName>
    <definedName name="_7._Прочие_активы">'[1]#ССЫЛКА'!$A$521</definedName>
    <definedName name="_8._Средства__принадлежащие_вкладчикам" localSheetId="9">#REF!</definedName>
    <definedName name="_8._Средства__принадлежащие_вкладчикам">'[1]#ССЫЛКА'!$A$569</definedName>
    <definedName name="_9._Депозиты_других_банков" localSheetId="9">#REF!</definedName>
    <definedName name="_9._Депозиты_других_банков">'[1]#ССЫЛКА'!$A$683</definedName>
    <definedName name="_Key1" localSheetId="5" hidden="1">#REF!</definedName>
    <definedName name="_Key1" hidden="1">#REF!</definedName>
    <definedName name="_Order1" hidden="1">255</definedName>
    <definedName name="_Order2" hidden="1">255</definedName>
    <definedName name="_Parse_In" localSheetId="5" hidden="1">#REF!</definedName>
    <definedName name="_Parse_In" hidden="1">#REF!</definedName>
    <definedName name="_Sort" localSheetId="5" hidden="1">#REF!</definedName>
    <definedName name="_Sort" hidden="1">#REF!</definedName>
    <definedName name="_xlnm._FilterDatabase" localSheetId="11" hidden="1">'Отчет  о движ.денежныз ср-в'!$A$3:$G$857</definedName>
    <definedName name="_xlnm._FilterDatabase" localSheetId="12" hidden="1">'Отчет  о движ.денежныз ср-в 09'!$A$3:$G$857</definedName>
    <definedName name="AccAmount" localSheetId="9">#REF!</definedName>
    <definedName name="AccAmount">'[1]#ССЫЛКА'!$B$1:$G$65536</definedName>
    <definedName name="AccNum" localSheetId="9">#REF!</definedName>
    <definedName name="AccNum">'[1]#ССЫЛКА'!$B$1:$B$65536</definedName>
    <definedName name="AccNumSource" localSheetId="9">#REF!</definedName>
    <definedName name="AccNumSource">'[1]#ССЫЛКА'!$AQ$1:$AQ$65536</definedName>
    <definedName name="ADJCOLUMN" localSheetId="9">#REF!</definedName>
    <definedName name="ADJCOLUMN">'[1]#ССЫЛКА'!$A$5:$A$70</definedName>
    <definedName name="ADJHEADER" localSheetId="9">#REF!</definedName>
    <definedName name="ADJHEADER">'[1]#ССЫЛКА'!$A$1:$BB$4</definedName>
    <definedName name="ADJUSTS" localSheetId="9">#REF!</definedName>
    <definedName name="ADJUSTS">'[1]#ССЫЛКА'!$B$5:$BB$75</definedName>
    <definedName name="Array" localSheetId="9">#REF!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5" hidden="1">#REF!</definedName>
    <definedName name="AS2TickmarkLS" hidden="1">#REF!</definedName>
    <definedName name="AS2VersionLS" hidden="1">300</definedName>
    <definedName name="BANK_CASH" localSheetId="9">#REF!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 localSheetId="9">#REF!</definedName>
    <definedName name="CASHFLOW">'[1]#ССЫЛКА'!$A$4:$F$54</definedName>
    <definedName name="CatAss">#REF!</definedName>
    <definedName name="CategoryAss">#REF!</definedName>
    <definedName name="CFCALC" localSheetId="9">#REF!</definedName>
    <definedName name="CFCALC">'[1]#ССЫЛКА'!$A$4:$N$51</definedName>
    <definedName name="CFCALCHEAD" localSheetId="9">#REF!</definedName>
    <definedName name="CFCALCHEAD">'[1]#ССЫЛКА'!$A$1:$N$3</definedName>
    <definedName name="CFHEADER" localSheetId="9">#REF!</definedName>
    <definedName name="CFHEADER">'[1]#ССЫЛКА'!$A$1:$F$3</definedName>
    <definedName name="d_1">#REF!</definedName>
    <definedName name="d_2">#REF!</definedName>
    <definedName name="d_3">#REF!</definedName>
    <definedName name="DEPOSITS" localSheetId="9">#REF!</definedName>
    <definedName name="DEPOSITS">'[1]#ССЫЛКА'!$A$1:$J$191</definedName>
    <definedName name="e" localSheetId="9">#REF!</definedName>
    <definedName name="e">'[1]#ССЫЛКА'!$A$410</definedName>
    <definedName name="ECB">'[2]Gesamt LI-Klassifizierung'!$A$2:$D$30000</definedName>
    <definedName name="EndDate">[3]Dates!$B$4</definedName>
    <definedName name="FIXEDASSETS" localSheetId="9">#REF!</definedName>
    <definedName name="FIXEDASSETS">'[1]#ССЫЛКА'!$A$1:$J$28</definedName>
    <definedName name="FormDate">[3]Dates!$B$8</definedName>
    <definedName name="Input1" hidden="1">{#N/A,#N/A,FALSE,"Aging Summary";#N/A,#N/A,FALSE,"Ratio Analysis";#N/A,#N/A,FALSE,"Test 120 Day Accts";#N/A,#N/A,FALSE,"Tickmarks"}</definedName>
    <definedName name="INVESTMENTS" localSheetId="9">#REF!</definedName>
    <definedName name="INVESTMENTS">'[1]#ССЫЛКА'!$A$1:$J$25</definedName>
    <definedName name="LOANS_ADVANCES" localSheetId="9">#REF!</definedName>
    <definedName name="LOANS_ADVANCES">'[1]#ССЫЛКА'!$A$1:$J$95</definedName>
    <definedName name="OTHERASSETS" localSheetId="9">#REF!</definedName>
    <definedName name="OTHERASSETS">'[1]#ССЫЛКА'!$A$1:$J$38</definedName>
    <definedName name="OTHERLIAB" localSheetId="9">#REF!</definedName>
    <definedName name="OTHERLIAB">'[1]#ССЫЛКА'!$A$1:$J$36</definedName>
    <definedName name="PeriodMonth">[3]Dates!$B$6</definedName>
    <definedName name="PRINT1" localSheetId="9">#REF!</definedName>
    <definedName name="PRINT1">'[1]#ССЫЛКА'!$J$5:$J$9</definedName>
    <definedName name="PRINT2" localSheetId="9">#REF!</definedName>
    <definedName name="PRINT2">'[1]#ССЫЛКА'!$J$42:$J$43</definedName>
    <definedName name="PRINT3" localSheetId="9">#REF!</definedName>
    <definedName name="PRINT3">'[1]#ССЫЛКА'!$J$53:$J$84</definedName>
    <definedName name="PRINT4" localSheetId="9">#REF!</definedName>
    <definedName name="PRINT4">'[1]#ССЫЛКА'!#REF!</definedName>
    <definedName name="PRINT5" localSheetId="9">#REF!</definedName>
    <definedName name="PRINT5">'[1]#ССЫЛКА'!$J$253:$J$1106</definedName>
    <definedName name="PRINT6" localSheetId="9">#REF!</definedName>
    <definedName name="PRINT6">'[1]#ССЫЛКА'!$J$1233:$J$1249</definedName>
    <definedName name="PRINT7" localSheetId="9">#REF!</definedName>
    <definedName name="PRINT7">'[1]#ССЫЛКА'!#REF!</definedName>
    <definedName name="PRINTA" localSheetId="9">#REF!</definedName>
    <definedName name="PRINTA">'[1]#ССЫЛКА'!#REF!</definedName>
    <definedName name="PRINTALL" localSheetId="9">#REF!</definedName>
    <definedName name="PRINTALL">'[1]#ССЫЛКА'!$J$1274:$J$1281</definedName>
    <definedName name="PRINTALLLEADS" localSheetId="9">#REF!</definedName>
    <definedName name="PRINTALLLEADS">'[1]#ССЫЛКА'!$J$1262:$J$1270</definedName>
    <definedName name="PRINTB" localSheetId="9">#REF!</definedName>
    <definedName name="PRINTB">'[1]#ССЫЛКА'!$J$1254:$J$1258</definedName>
    <definedName name="PRINTC" localSheetId="9">#REF!</definedName>
    <definedName name="PRINTC">'[1]#ССЫЛКА'!#REF!</definedName>
    <definedName name="PRINTE" localSheetId="9">#REF!</definedName>
    <definedName name="PRINTE">'[1]#ССЫЛКА'!#REF!</definedName>
    <definedName name="PRINTF" localSheetId="9">#REF!</definedName>
    <definedName name="PRINTF">'[1]#ССЫЛКА'!#REF!</definedName>
    <definedName name="PRINTHA" localSheetId="9">#REF!</definedName>
    <definedName name="PRINTHA">'[1]#ССЫЛКА'!#REF!</definedName>
    <definedName name="PRINTHL" localSheetId="9">#REF!</definedName>
    <definedName name="PRINTHL">'[1]#ССЫЛКА'!#REF!</definedName>
    <definedName name="PRINTI" localSheetId="9">#REF!</definedName>
    <definedName name="PRINTI">'[1]#ССЫЛКА'!#REF!</definedName>
    <definedName name="PRINTJ" localSheetId="9">#REF!</definedName>
    <definedName name="PRINTJ">'[1]#ССЫЛКА'!$J$367:$J$1250</definedName>
    <definedName name="RBSHEADER" localSheetId="9">#REF!</definedName>
    <definedName name="RBSHEADER">'[1]#ССЫЛКА'!$A$1:$E$6</definedName>
    <definedName name="RECATBSHEAD" localSheetId="9">#REF!</definedName>
    <definedName name="RECATBSHEAD">'[1]#ССЫЛКА'!$A$1:$H$3</definedName>
    <definedName name="RECATEGORISDBS" localSheetId="9">#REF!</definedName>
    <definedName name="RECATEGORISDBS">'[1]#ССЫЛКА'!$A$5:$H$1432</definedName>
    <definedName name="RECATP_L" localSheetId="9">#REF!</definedName>
    <definedName name="RECATP_L">'[1]#ССЫЛКА'!$A$5:$E$49</definedName>
    <definedName name="RECATP_LHEADER" localSheetId="9">#REF!</definedName>
    <definedName name="RECATP_LHEADER">'[1]#ССЫЛКА'!$A$1:$E$4</definedName>
    <definedName name="RESERVES" localSheetId="9">#REF!</definedName>
    <definedName name="RESERVES">'[1]#ССЫЛКА'!$A$1:$J$27</definedName>
    <definedName name="RUSBSHEADER" localSheetId="9">#REF!</definedName>
    <definedName name="RUSBSHEADER">'[1]#ССЫЛКА'!$A$1:$E$6</definedName>
    <definedName name="RUSP_LHEADER" localSheetId="9">#REF!</definedName>
    <definedName name="RUSP_LHEADER">'[1]#ССЫЛКА'!$A$1:$F$6</definedName>
    <definedName name="RUSSIANBS" localSheetId="9">#REF!</definedName>
    <definedName name="RUSSIANBS">'[1]#ССЫЛКА'!$A$7:$E$1257</definedName>
    <definedName name="RUSSIANP_L" localSheetId="9">#REF!</definedName>
    <definedName name="RUSSIANP_L">'[1]#ССЫЛКА'!$A$9:$F$539</definedName>
    <definedName name="SHARECAPITAL" localSheetId="9">#REF!</definedName>
    <definedName name="SHARECAPITAL">'[1]#ССЫЛКА'!$A$1:$J$20</definedName>
    <definedName name="StartDate">[3]Dates!$B$2</definedName>
    <definedName name="STDs" localSheetId="9">'[4]Шаг 3'!$F$6</definedName>
    <definedName name="STDs">'[1]Шаг 3'!$F$6</definedName>
    <definedName name="TextRefCopyRangeCount" hidden="1">67</definedName>
    <definedName name="th" hidden="1">{#N/A,#N/A,FALSE,"Aging Summary";#N/A,#N/A,FALSE,"Ratio Analysis";#N/A,#N/A,FALSE,"Test 120 Day Accts";#N/A,#N/A,FALSE,"Tickmarks"}</definedName>
    <definedName name="trader">[2]ISIN_TRADER!$A$1:$C$2000</definedName>
    <definedName name="wrn.Aging._.and._.Trend._.Analysis." hidden="1">{#N/A,#N/A,FALSE,"Aging Summary";#N/A,#N/A,FALSE,"Ratio Analysis";#N/A,#N/A,FALSE,"Test 120 Day Accts";#N/A,#N/A,FALSE,"Tickmarks"}</definedName>
    <definedName name="XLRPARAMS_dt" hidden="1">[5]XLR_NoRangeSheet!$B$6</definedName>
    <definedName name="XLRPARAMS_repdate" hidden="1">[6]XLR_NoRangeSheet!$B$6</definedName>
    <definedName name="XRefCopyRangeCount" hidden="1">1</definedName>
    <definedName name="БАЛАНС" localSheetId="9">#REF!</definedName>
    <definedName name="БАЛАНС">'[1]#ССЫЛКА'!$A$771</definedName>
    <definedName name="БП2010">[7]БП_2010_KZT!$A$9:$EQ$508</definedName>
    <definedName name="Дата" localSheetId="9">#REF!</definedName>
    <definedName name="Дата">'[1]#ССЫЛКА'!$I$1</definedName>
    <definedName name="диап_баланс" localSheetId="5">'[8]BS&amp;PL новый формат'!#REF!</definedName>
    <definedName name="диап_баланс">'BS&amp;PL новый формат'!$C$5:$J$66</definedName>
    <definedName name="Диап_балдат" localSheetId="5">'[8]BS&amp;PL новый формат'!#REF!</definedName>
    <definedName name="Диап_балдат" localSheetId="10">'[9]BS&amp;PL новый формат'!#REF!</definedName>
    <definedName name="Диап_балдат">'BS&amp;PL новый формат'!#REF!</definedName>
    <definedName name="Диап_балсред" localSheetId="5">'[8]BS&amp;PL новый формат'!#REF!</definedName>
    <definedName name="Диап_балсред" localSheetId="10">'[9]BS&amp;PL новый формат'!#REF!</definedName>
    <definedName name="Диап_балсред">'BS&amp;PL новый формат'!#REF!</definedName>
    <definedName name="диап_БДР_дата" localSheetId="5">'[8]BS&amp;PL новый формат'!#REF!</definedName>
    <definedName name="диап_БДР_дата" localSheetId="10">'[9]BS&amp;PL новый формат'!#REF!</definedName>
    <definedName name="диап_БДР_дата">'BS&amp;PL новый формат'!#REF!</definedName>
    <definedName name="диап_БДР_период" localSheetId="5">'[8]BS&amp;PL новый формат'!#REF!</definedName>
    <definedName name="диап_БДР_период">'BS&amp;PL новый формат'!$C$72:$J$121</definedName>
    <definedName name="диап_БУК" localSheetId="5">'[8]BS&amp;PL новый формат'!#REF!</definedName>
    <definedName name="диап_БУК" localSheetId="10">'[9]BS&amp;PL новый формат'!#REF!</definedName>
    <definedName name="диап_БУК">'BS&amp;PL новый формат'!#REF!</definedName>
    <definedName name="диап_ставки" localSheetId="5">'[8]BS&amp;PL новый формат'!#REF!</definedName>
    <definedName name="диап_ставки" localSheetId="10">'[9]BS&amp;PL новый формат'!#REF!</definedName>
    <definedName name="диап_ставки">'BS&amp;PL новый формат'!#REF!</definedName>
    <definedName name="диап_ставки_БУК" localSheetId="5">'[8]BS&amp;PL новый формат'!#REF!</definedName>
    <definedName name="диап_ставки_БУК" localSheetId="10">'[9]BS&amp;PL новый формат'!#REF!</definedName>
    <definedName name="диап_ставки_БУК">'BS&amp;PL новый формат'!#REF!</definedName>
    <definedName name="диап_финпок" localSheetId="5">'[8]BS&amp;PL новый формат'!#REF!</definedName>
    <definedName name="диап_финпок" localSheetId="10">'[9]BS&amp;PL новый формат'!#REF!</definedName>
    <definedName name="диап_финпок">'BS&amp;PL новый формат'!#REF!</definedName>
    <definedName name="Дип_списподр" localSheetId="4">OFFSET([10]БП!$A$8:$A$48,0,0,COUNTA([10]БП!$A$8:$A$48))</definedName>
    <definedName name="Драгоценные_металлы" localSheetId="9">#REF!</definedName>
    <definedName name="Драгоценные_металлы">'[1]#ССЫЛКА'!$A$407</definedName>
    <definedName name="м">#REF!</definedName>
    <definedName name="Макрос1" localSheetId="5">BSPL2011СД!Макрос1</definedName>
    <definedName name="Макрос1" localSheetId="10">#N/A</definedName>
    <definedName name="Макрос1">[0]!Макрос1</definedName>
    <definedName name="МБК_для_рез_по_МСБУ__итог_" localSheetId="9">[11]МБК!$A$1:$H$23</definedName>
    <definedName name="МБК_для_рез_по_МСБУ__итог_">[1]МБК!$A$1:$H$23</definedName>
    <definedName name="Неработающие_кредиты">#REF!</definedName>
    <definedName name="_xlnm.Print_Area" localSheetId="4">'BS&amp;PL новый формат'!$A$1:$N$122</definedName>
    <definedName name="_xlnm.Print_Area" localSheetId="5">BSPL2011СД!$A$1:$C$97</definedName>
    <definedName name="_xlnm.Print_Area" localSheetId="7">'M-1'!$A$1:$E$58</definedName>
    <definedName name="_xlnm.Print_Area" localSheetId="8">'M-2'!$A$1:$E$59</definedName>
    <definedName name="_xlnm.Print_Area" localSheetId="9">'M-5'!$A$1:$P$53</definedName>
    <definedName name="_xlnm.Print_Area" localSheetId="3">'новый формат BS &amp;PL'!$B$1:$F$107</definedName>
    <definedName name="_xlnm.Print_Area" localSheetId="11">'Отчет  о движ.денежныз ср-в'!$A$1:$E$857</definedName>
    <definedName name="_xlnm.Print_Area" localSheetId="12">'Отчет  о движ.денежныз ср-в 09'!$A$1:$E$857</definedName>
    <definedName name="_xlnm.Print_Area" localSheetId="0">'Форма 1 (АФН РК)'!$A$1:$E$46</definedName>
    <definedName name="_xlnm.Print_Area" localSheetId="10">'Форма 2 (АФН РК)'!$A$1:$G$50</definedName>
    <definedName name="Подразделение" localSheetId="4">'BS&amp;PL новый формат'!#REF!</definedName>
    <definedName name="Пролонгированные" localSheetId="10">#REF!</definedName>
    <definedName name="Пролонгированные">#REF!</definedName>
    <definedName name="Пролонгированные_кредиты">#REF!</definedName>
    <definedName name="Резервы_по_корп_кред_МСБУ__итог_" localSheetId="9">'[11]Корп кред'!$A$1:$H$141</definedName>
    <definedName name="Резервы_по_корп_кред_МСБУ__итог_">'[1]Корп кред'!$A$1:$H$141</definedName>
    <definedName name="СВОД_для_экспорта">#REF!</definedName>
    <definedName name="СМ2010">[7]АУР_2010!$B$230:$H$372</definedName>
    <definedName name="ф77" localSheetId="5">#REF!</definedName>
    <definedName name="ф77">#REF!</definedName>
    <definedName name="ц" hidden="1">{#N/A,#N/A,FALSE,"Aging Summary";#N/A,#N/A,FALSE,"Ratio Analysis";#N/A,#N/A,FALSE,"Test 120 Day Accts";#N/A,#N/A,FALSE,"Tickmarks"}</definedName>
    <definedName name="ца" hidden="1">{#N/A,#N/A,FALSE,"Aging Summary";#N/A,#N/A,FALSE,"Ratio Analysis";#N/A,#N/A,FALSE,"Test 120 Day Accts";#N/A,#N/A,FALSE,"Tickmarks"}</definedName>
  </definedNames>
  <calcPr calcId="125725" calcOnSave="0"/>
</workbook>
</file>

<file path=xl/calcChain.xml><?xml version="1.0" encoding="utf-8"?>
<calcChain xmlns="http://schemas.openxmlformats.org/spreadsheetml/2006/main">
  <c r="K50" i="34"/>
  <c r="D26" i="9" l="1"/>
  <c r="E43" i="20" l="1"/>
  <c r="E107"/>
  <c r="I14" l="1"/>
  <c r="E63" l="1"/>
  <c r="E58"/>
  <c r="E57" l="1"/>
  <c r="L87" i="22"/>
  <c r="E45" i="20" l="1"/>
  <c r="E109" l="1"/>
  <c r="L67" i="22" s="1"/>
  <c r="L59" l="1"/>
  <c r="L57"/>
  <c r="C18" i="26" l="1"/>
  <c r="L34" i="22"/>
  <c r="M34" s="1"/>
  <c r="E33" i="20"/>
  <c r="E92"/>
  <c r="C57" i="26"/>
  <c r="C13"/>
  <c r="D18" i="29"/>
  <c r="G18" s="1"/>
  <c r="K18"/>
  <c r="L18" s="1"/>
  <c r="K15"/>
  <c r="L15" s="1"/>
  <c r="E9"/>
  <c r="D15"/>
  <c r="G15" s="1"/>
  <c r="C43" i="28"/>
  <c r="C48" s="1"/>
  <c r="D53"/>
  <c r="E53" s="1"/>
  <c r="D52"/>
  <c r="E52" s="1"/>
  <c r="C27"/>
  <c r="E27" s="1"/>
  <c r="C18"/>
  <c r="C14" s="1"/>
  <c r="C8"/>
  <c r="C11" i="27"/>
  <c r="G20" i="29"/>
  <c r="O18"/>
  <c r="O17"/>
  <c r="O16"/>
  <c r="G13"/>
  <c r="O11"/>
  <c r="O10"/>
  <c r="E57" i="28"/>
  <c r="E46"/>
  <c r="E45"/>
  <c r="E40"/>
  <c r="E31"/>
  <c r="E30"/>
  <c r="E29"/>
  <c r="E28"/>
  <c r="D27"/>
  <c r="E22"/>
  <c r="E21"/>
  <c r="E20"/>
  <c r="E10"/>
  <c r="E9"/>
  <c r="E46" i="27"/>
  <c r="E45"/>
  <c r="E34"/>
  <c r="E33"/>
  <c r="E32"/>
  <c r="E25"/>
  <c r="E23"/>
  <c r="E14"/>
  <c r="E13"/>
  <c r="E10"/>
  <c r="E4" i="20"/>
  <c r="E24" s="1"/>
  <c r="E41" s="1"/>
  <c r="E53" s="1"/>
  <c r="E104" s="1"/>
  <c r="C82" i="26"/>
  <c r="C56"/>
  <c r="D34" i="25"/>
  <c r="D7"/>
  <c r="D8"/>
  <c r="D10"/>
  <c r="D15"/>
  <c r="D20"/>
  <c r="M31" i="22"/>
  <c r="M22"/>
  <c r="M23"/>
  <c r="M24"/>
  <c r="M13"/>
  <c r="M14"/>
  <c r="C114" i="23"/>
  <c r="C117" s="1"/>
  <c r="C118" s="1"/>
  <c r="E114"/>
  <c r="E117" s="1"/>
  <c r="E100"/>
  <c r="C100"/>
  <c r="E93"/>
  <c r="C93"/>
  <c r="D113"/>
  <c r="E33"/>
  <c r="B33"/>
  <c r="C33"/>
  <c r="B25"/>
  <c r="C25"/>
  <c r="E25"/>
  <c r="E6"/>
  <c r="B6"/>
  <c r="C6"/>
  <c r="C5" s="1"/>
  <c r="D24"/>
  <c r="D23"/>
  <c r="D22"/>
  <c r="D20"/>
  <c r="D16"/>
  <c r="D14"/>
  <c r="D13"/>
  <c r="D12"/>
  <c r="B66"/>
  <c r="D66"/>
  <c r="C66"/>
  <c r="K49" i="22"/>
  <c r="L49"/>
  <c r="J49"/>
  <c r="K17"/>
  <c r="L17"/>
  <c r="J17"/>
  <c r="K94"/>
  <c r="J94"/>
  <c r="K120"/>
  <c r="J120"/>
  <c r="K116"/>
  <c r="J116"/>
  <c r="M117"/>
  <c r="K114"/>
  <c r="J114"/>
  <c r="K112"/>
  <c r="J112"/>
  <c r="M111"/>
  <c r="M110"/>
  <c r="K109"/>
  <c r="L109"/>
  <c r="J109"/>
  <c r="K108"/>
  <c r="L108"/>
  <c r="J108"/>
  <c r="K107"/>
  <c r="J107"/>
  <c r="K106"/>
  <c r="J106"/>
  <c r="K105"/>
  <c r="J105"/>
  <c r="K102"/>
  <c r="L102"/>
  <c r="J102"/>
  <c r="K101"/>
  <c r="L101"/>
  <c r="J101"/>
  <c r="K100"/>
  <c r="J100"/>
  <c r="K99"/>
  <c r="J99"/>
  <c r="K98"/>
  <c r="J98"/>
  <c r="K97"/>
  <c r="J97"/>
  <c r="J93"/>
  <c r="K93"/>
  <c r="K91"/>
  <c r="J91"/>
  <c r="K90"/>
  <c r="J90"/>
  <c r="K89"/>
  <c r="J89"/>
  <c r="K88"/>
  <c r="J88"/>
  <c r="K87"/>
  <c r="J87"/>
  <c r="K86"/>
  <c r="J86"/>
  <c r="K84"/>
  <c r="L84"/>
  <c r="J84"/>
  <c r="K82"/>
  <c r="J82"/>
  <c r="J77"/>
  <c r="K77"/>
  <c r="K76"/>
  <c r="J76"/>
  <c r="K75"/>
  <c r="J75"/>
  <c r="K41"/>
  <c r="J41"/>
  <c r="K65"/>
  <c r="J65"/>
  <c r="K64"/>
  <c r="J64"/>
  <c r="M56"/>
  <c r="K60"/>
  <c r="J60"/>
  <c r="K58"/>
  <c r="J58"/>
  <c r="K55"/>
  <c r="J55"/>
  <c r="K53"/>
  <c r="J53"/>
  <c r="K52"/>
  <c r="J52"/>
  <c r="K51"/>
  <c r="J51"/>
  <c r="K48"/>
  <c r="L48"/>
  <c r="C39" i="26" s="1"/>
  <c r="J48" i="22"/>
  <c r="K47"/>
  <c r="J47"/>
  <c r="K43"/>
  <c r="K42" s="1"/>
  <c r="J43"/>
  <c r="J42" s="1"/>
  <c r="K46"/>
  <c r="K45" s="1"/>
  <c r="J46"/>
  <c r="J45" s="1"/>
  <c r="K40"/>
  <c r="K39" s="1"/>
  <c r="J40"/>
  <c r="J39" s="1"/>
  <c r="K36"/>
  <c r="J36"/>
  <c r="K35"/>
  <c r="J35"/>
  <c r="K11"/>
  <c r="K10" s="1"/>
  <c r="J11"/>
  <c r="J10" s="1"/>
  <c r="K28"/>
  <c r="K30" s="1"/>
  <c r="J28"/>
  <c r="J30" s="1"/>
  <c r="M29"/>
  <c r="K26"/>
  <c r="J26"/>
  <c r="K21"/>
  <c r="J21"/>
  <c r="K20"/>
  <c r="J20"/>
  <c r="K15"/>
  <c r="J15"/>
  <c r="K9"/>
  <c r="J9"/>
  <c r="K8"/>
  <c r="J8"/>
  <c r="K7"/>
  <c r="J7"/>
  <c r="M71"/>
  <c r="L71"/>
  <c r="K71"/>
  <c r="J71"/>
  <c r="C105" i="20"/>
  <c r="D105"/>
  <c r="D98"/>
  <c r="C98"/>
  <c r="F4" i="21"/>
  <c r="H4" s="1"/>
  <c r="D50" i="20"/>
  <c r="C50"/>
  <c r="F82"/>
  <c r="F78"/>
  <c r="F77"/>
  <c r="F73"/>
  <c r="F67"/>
  <c r="F66"/>
  <c r="F60"/>
  <c r="F37"/>
  <c r="F36"/>
  <c r="F17"/>
  <c r="D53"/>
  <c r="D104" s="1"/>
  <c r="C53"/>
  <c r="C104" s="1"/>
  <c r="G850" i="17"/>
  <c r="G851" s="1"/>
  <c r="D666" i="18"/>
  <c r="D665" s="1"/>
  <c r="D667"/>
  <c r="D668"/>
  <c r="D669"/>
  <c r="G850"/>
  <c r="G851" s="1"/>
  <c r="D38" i="23"/>
  <c r="F79" i="20"/>
  <c r="L106" i="22"/>
  <c r="H29" i="28"/>
  <c r="C64" i="27"/>
  <c r="E28" i="20"/>
  <c r="F28" s="1"/>
  <c r="L44" i="22"/>
  <c r="K9" i="29"/>
  <c r="L9" s="1"/>
  <c r="C6" i="26"/>
  <c r="L30" i="22"/>
  <c r="D29" i="23" s="1"/>
  <c r="L81" i="22"/>
  <c r="M81" s="1"/>
  <c r="E92" i="23" l="1"/>
  <c r="E109" s="1"/>
  <c r="C92"/>
  <c r="C109" s="1"/>
  <c r="C25" i="28"/>
  <c r="C34" s="1"/>
  <c r="C50" s="1"/>
  <c r="C55" s="1"/>
  <c r="C59" s="1"/>
  <c r="E11" i="20"/>
  <c r="L16" i="22" s="1"/>
  <c r="E65" i="20"/>
  <c r="E62"/>
  <c r="E44"/>
  <c r="B5" i="23"/>
  <c r="E106" i="20"/>
  <c r="F106" s="1"/>
  <c r="E15"/>
  <c r="L80" i="22"/>
  <c r="M80" s="1"/>
  <c r="E85" i="20"/>
  <c r="F85" s="1"/>
  <c r="E86"/>
  <c r="F86" s="1"/>
  <c r="E80"/>
  <c r="E7"/>
  <c r="L27" i="22" s="1"/>
  <c r="E74" i="20"/>
  <c r="E108"/>
  <c r="L66" i="22" s="1"/>
  <c r="J19"/>
  <c r="J18" s="1"/>
  <c r="J5" s="1"/>
  <c r="M84"/>
  <c r="E59" i="20"/>
  <c r="L83" i="22" s="1"/>
  <c r="M106"/>
  <c r="J63"/>
  <c r="J74"/>
  <c r="J73" s="1"/>
  <c r="M49"/>
  <c r="C83" i="26"/>
  <c r="D103" i="23"/>
  <c r="J37" i="22"/>
  <c r="M102"/>
  <c r="M48"/>
  <c r="J85"/>
  <c r="J96"/>
  <c r="M108"/>
  <c r="K37"/>
  <c r="K19"/>
  <c r="K18" s="1"/>
  <c r="K5" s="1"/>
  <c r="K74"/>
  <c r="K73" s="1"/>
  <c r="K85"/>
  <c r="M109"/>
  <c r="M17"/>
  <c r="K63"/>
  <c r="K103"/>
  <c r="E20" i="20"/>
  <c r="L33" i="22"/>
  <c r="M33" s="1"/>
  <c r="K96"/>
  <c r="M101"/>
  <c r="L88"/>
  <c r="C80" i="26"/>
  <c r="J103" i="22"/>
  <c r="C19" i="26"/>
  <c r="D22" i="27" s="1"/>
  <c r="E22" s="1"/>
  <c r="C33" i="25"/>
  <c r="D33" s="1"/>
  <c r="L52" i="22"/>
  <c r="D82" i="23"/>
  <c r="M87" i="22"/>
  <c r="C6" i="25"/>
  <c r="D6" s="1"/>
  <c r="L8" i="22"/>
  <c r="C13" i="25"/>
  <c r="D13" s="1"/>
  <c r="E34" i="20"/>
  <c r="L98" i="22"/>
  <c r="F63" i="20"/>
  <c r="L75" i="22"/>
  <c r="F57" i="20"/>
  <c r="E30"/>
  <c r="D19" i="27"/>
  <c r="L9" i="22"/>
  <c r="E76" i="20"/>
  <c r="E42"/>
  <c r="E70"/>
  <c r="F70" s="1"/>
  <c r="E71"/>
  <c r="F58"/>
  <c r="C31" i="26"/>
  <c r="D26" i="27" s="1"/>
  <c r="E26" s="1"/>
  <c r="D47"/>
  <c r="E47" s="1"/>
  <c r="L79" i="22"/>
  <c r="D27" i="27"/>
  <c r="E27" s="1"/>
  <c r="L120" i="22"/>
  <c r="L92"/>
  <c r="E72" i="20"/>
  <c r="M30" i="22"/>
  <c r="E91" i="20"/>
  <c r="E64"/>
  <c r="M16" i="22" l="1"/>
  <c r="E18" i="20"/>
  <c r="L36" i="22" s="1"/>
  <c r="J72"/>
  <c r="J66"/>
  <c r="D83" i="23"/>
  <c r="E14" i="20"/>
  <c r="H14"/>
  <c r="I15" s="1"/>
  <c r="L12" i="22"/>
  <c r="E105" i="20"/>
  <c r="F105" s="1"/>
  <c r="E87"/>
  <c r="L94" i="22" s="1"/>
  <c r="E96" i="20"/>
  <c r="C65" i="26"/>
  <c r="D13" i="28" s="1"/>
  <c r="E13" s="1"/>
  <c r="M83" i="22"/>
  <c r="F76" i="20"/>
  <c r="L107" i="22"/>
  <c r="M107" s="1"/>
  <c r="K95"/>
  <c r="K66"/>
  <c r="J95"/>
  <c r="K72"/>
  <c r="F20" i="20"/>
  <c r="L20" i="22"/>
  <c r="C17" i="26"/>
  <c r="K10" i="29"/>
  <c r="L10" s="1"/>
  <c r="L32" i="22"/>
  <c r="M32" s="1"/>
  <c r="M88"/>
  <c r="C67" i="26"/>
  <c r="D36" i="28" s="1"/>
  <c r="E36" s="1"/>
  <c r="C32" i="25"/>
  <c r="D32" s="1"/>
  <c r="C5"/>
  <c r="D5" s="1"/>
  <c r="F15" i="20"/>
  <c r="F33"/>
  <c r="E21"/>
  <c r="E19" i="27"/>
  <c r="D10" i="29"/>
  <c r="G10" s="1"/>
  <c r="C77" i="26"/>
  <c r="D15" i="28" s="1"/>
  <c r="M98" i="22"/>
  <c r="C17" i="25"/>
  <c r="D17" s="1"/>
  <c r="C43" i="26"/>
  <c r="M52" i="22"/>
  <c r="D51" i="23"/>
  <c r="M75" i="22"/>
  <c r="D70" i="23"/>
  <c r="C61" i="26"/>
  <c r="C16"/>
  <c r="D21" i="27" s="1"/>
  <c r="D9" i="23"/>
  <c r="M9" i="22"/>
  <c r="F30" i="20"/>
  <c r="L51" i="22"/>
  <c r="L46"/>
  <c r="F34" i="20"/>
  <c r="E32"/>
  <c r="F32" s="1"/>
  <c r="E89"/>
  <c r="L114" i="22" s="1"/>
  <c r="E35" i="20"/>
  <c r="L47" i="22" s="1"/>
  <c r="C40" i="25"/>
  <c r="D40" s="1"/>
  <c r="E55" i="20"/>
  <c r="F55" s="1"/>
  <c r="C30" i="26"/>
  <c r="D24" i="27" s="1"/>
  <c r="E24" s="1"/>
  <c r="L112" i="22"/>
  <c r="M112" s="1"/>
  <c r="E56" i="20"/>
  <c r="L82" i="22" s="1"/>
  <c r="C36" i="9"/>
  <c r="L78" i="22"/>
  <c r="D73" i="23" s="1"/>
  <c r="C23" i="25"/>
  <c r="D23" s="1"/>
  <c r="E83" i="20"/>
  <c r="C18" i="25"/>
  <c r="F62" i="20"/>
  <c r="L90" i="22"/>
  <c r="F71" i="20"/>
  <c r="L89" i="22"/>
  <c r="L64"/>
  <c r="L76"/>
  <c r="L74" s="1"/>
  <c r="E31" i="20"/>
  <c r="E26"/>
  <c r="F80"/>
  <c r="E75"/>
  <c r="F75" s="1"/>
  <c r="C84" i="26"/>
  <c r="C81" s="1"/>
  <c r="D74" i="23"/>
  <c r="M79" i="22"/>
  <c r="L93"/>
  <c r="F74" i="20"/>
  <c r="L58" i="22"/>
  <c r="F44" i="20"/>
  <c r="E84"/>
  <c r="L65" i="22"/>
  <c r="F107" i="20"/>
  <c r="C16" i="25"/>
  <c r="D16" s="1"/>
  <c r="E27" i="20"/>
  <c r="L41" i="22" s="1"/>
  <c r="F42" i="20"/>
  <c r="L55" i="22"/>
  <c r="C19" i="25"/>
  <c r="D19" s="1"/>
  <c r="L91" i="22"/>
  <c r="F72" i="20"/>
  <c r="E69"/>
  <c r="E6"/>
  <c r="M92" i="22"/>
  <c r="C71" i="26"/>
  <c r="D87" i="23"/>
  <c r="F92" i="20"/>
  <c r="E9"/>
  <c r="F65"/>
  <c r="L100" i="22"/>
  <c r="E46" i="20"/>
  <c r="E47" s="1"/>
  <c r="E8"/>
  <c r="F91"/>
  <c r="L119" i="22"/>
  <c r="J113" l="1"/>
  <c r="J115" s="1"/>
  <c r="J118" s="1"/>
  <c r="J121" s="1"/>
  <c r="J122" s="1"/>
  <c r="E38" i="20"/>
  <c r="L53" i="22" s="1"/>
  <c r="C28" i="9"/>
  <c r="F14" i="20"/>
  <c r="F83"/>
  <c r="D61" i="23"/>
  <c r="L63" i="22"/>
  <c r="D60" i="23" s="1"/>
  <c r="K113" i="22"/>
  <c r="K115" s="1"/>
  <c r="K118" s="1"/>
  <c r="K121" s="1"/>
  <c r="K122" s="1"/>
  <c r="C23" i="26"/>
  <c r="D30" i="27" s="1"/>
  <c r="M20" i="22"/>
  <c r="E13" i="20"/>
  <c r="F13" s="1"/>
  <c r="L97" i="22"/>
  <c r="M97" s="1"/>
  <c r="M8"/>
  <c r="C12" i="26"/>
  <c r="C10" s="1"/>
  <c r="D18" i="27" s="1"/>
  <c r="L7" i="22"/>
  <c r="D8" i="23"/>
  <c r="E19" i="20"/>
  <c r="F19" s="1"/>
  <c r="F21"/>
  <c r="L21" i="22"/>
  <c r="L45"/>
  <c r="M46"/>
  <c r="D44" i="23"/>
  <c r="C37" i="26"/>
  <c r="D19" i="29"/>
  <c r="G19" s="1"/>
  <c r="E15" i="28"/>
  <c r="E21" i="27"/>
  <c r="D20"/>
  <c r="E20" s="1"/>
  <c r="C42" i="26"/>
  <c r="M51" i="22"/>
  <c r="D50" i="23"/>
  <c r="F89" i="20"/>
  <c r="F35"/>
  <c r="L86" i="22"/>
  <c r="D81" i="23" s="1"/>
  <c r="M78" i="22"/>
  <c r="L77"/>
  <c r="C36" i="25"/>
  <c r="D36" s="1"/>
  <c r="F56" i="20"/>
  <c r="M12" i="22"/>
  <c r="C35" i="25"/>
  <c r="F18" i="20"/>
  <c r="E54"/>
  <c r="F54" s="1"/>
  <c r="C20" i="26"/>
  <c r="D15" i="27" s="1"/>
  <c r="E12" i="20"/>
  <c r="F12" s="1"/>
  <c r="C12" i="25"/>
  <c r="D12" s="1"/>
  <c r="C29"/>
  <c r="D29" s="1"/>
  <c r="C62" i="26"/>
  <c r="M89" i="22"/>
  <c r="D84" i="23"/>
  <c r="C69" i="26"/>
  <c r="M76" i="22"/>
  <c r="C52" i="26"/>
  <c r="M64" i="22"/>
  <c r="D85" i="23"/>
  <c r="M90" i="22"/>
  <c r="D71" i="23"/>
  <c r="L40" i="22"/>
  <c r="F26" i="20"/>
  <c r="L43" i="22"/>
  <c r="F31" i="20"/>
  <c r="E29"/>
  <c r="F29" s="1"/>
  <c r="D54" i="23"/>
  <c r="C46" i="26"/>
  <c r="D54" i="27" s="1"/>
  <c r="E54" s="1"/>
  <c r="M55" i="22"/>
  <c r="D69" i="23"/>
  <c r="M74" i="22"/>
  <c r="C60" i="26"/>
  <c r="F84" i="20"/>
  <c r="L105" i="22"/>
  <c r="L103" s="1"/>
  <c r="M93"/>
  <c r="M94" s="1"/>
  <c r="D90" i="23"/>
  <c r="C72" i="26"/>
  <c r="E16" i="20"/>
  <c r="C11" i="25"/>
  <c r="D11" s="1"/>
  <c r="F27" i="20"/>
  <c r="E25"/>
  <c r="F25" s="1"/>
  <c r="M65" i="22"/>
  <c r="C53" i="26"/>
  <c r="D62" i="23"/>
  <c r="M58" i="22"/>
  <c r="C47" i="26"/>
  <c r="D56" i="23"/>
  <c r="D18" i="25"/>
  <c r="E95" i="20"/>
  <c r="F95" s="1"/>
  <c r="F8"/>
  <c r="L28" i="22"/>
  <c r="F9" i="20"/>
  <c r="L11" i="22"/>
  <c r="E10" i="20"/>
  <c r="C9" i="25"/>
  <c r="D9" s="1"/>
  <c r="C64" i="26"/>
  <c r="D12" i="28" s="1"/>
  <c r="E12" s="1"/>
  <c r="D77" i="23"/>
  <c r="M82" i="22"/>
  <c r="C4" i="25"/>
  <c r="E81" i="20"/>
  <c r="F81" s="1"/>
  <c r="F69"/>
  <c r="C44" i="25"/>
  <c r="D44" s="1"/>
  <c r="C91" i="26"/>
  <c r="M119" i="22"/>
  <c r="D115" i="23"/>
  <c r="F46" i="20"/>
  <c r="L60" i="22"/>
  <c r="F47" i="20"/>
  <c r="M114" i="22"/>
  <c r="C87" i="26"/>
  <c r="D110" i="23"/>
  <c r="E94" i="20"/>
  <c r="C21" i="25"/>
  <c r="D21" s="1"/>
  <c r="L26" i="22"/>
  <c r="F6" i="20"/>
  <c r="E5"/>
  <c r="C38" i="25"/>
  <c r="D38" s="1"/>
  <c r="L99" i="22"/>
  <c r="F64" i="20"/>
  <c r="E61"/>
  <c r="F61" s="1"/>
  <c r="C30" i="25"/>
  <c r="D30" s="1"/>
  <c r="C38" i="26"/>
  <c r="M47" i="22"/>
  <c r="D116" i="23"/>
  <c r="M120" i="22"/>
  <c r="C92" i="26"/>
  <c r="C79"/>
  <c r="D19" i="28" s="1"/>
  <c r="M100" i="22"/>
  <c r="F96" i="20"/>
  <c r="M91" i="22"/>
  <c r="C70" i="26"/>
  <c r="D86" i="23"/>
  <c r="E93" i="20" l="1"/>
  <c r="L116" i="22" s="1"/>
  <c r="D72" i="23"/>
  <c r="L73" i="22"/>
  <c r="M73" s="1"/>
  <c r="C73" i="26"/>
  <c r="D11" i="29"/>
  <c r="G11" s="1"/>
  <c r="E30" i="27"/>
  <c r="C76" i="26"/>
  <c r="D17" i="28" s="1"/>
  <c r="E17" s="1"/>
  <c r="D94" i="23"/>
  <c r="C51" i="26"/>
  <c r="C9"/>
  <c r="L19" i="22"/>
  <c r="M21"/>
  <c r="D21" i="23"/>
  <c r="C24" i="26"/>
  <c r="M7" i="22"/>
  <c r="D7" i="23"/>
  <c r="E18" i="27"/>
  <c r="D17"/>
  <c r="D16" s="1"/>
  <c r="E16" s="1"/>
  <c r="D42"/>
  <c r="E42" s="1"/>
  <c r="M45" i="22"/>
  <c r="D42" i="23"/>
  <c r="M86" i="22"/>
  <c r="M77"/>
  <c r="C63" i="26"/>
  <c r="D11" i="28" s="1"/>
  <c r="C68" i="26"/>
  <c r="D38" i="28" s="1"/>
  <c r="C37" i="25"/>
  <c r="D37" s="1"/>
  <c r="D35"/>
  <c r="M63" i="22"/>
  <c r="L42"/>
  <c r="M42" s="1"/>
  <c r="C36" i="26"/>
  <c r="M43" i="22"/>
  <c r="C41" i="26"/>
  <c r="D39" i="27" s="1"/>
  <c r="M40" i="22"/>
  <c r="D36" i="23"/>
  <c r="F16" i="20"/>
  <c r="L35" i="22"/>
  <c r="D100" i="23"/>
  <c r="D102"/>
  <c r="M105" i="22"/>
  <c r="M103" s="1"/>
  <c r="C39" i="25"/>
  <c r="C35" i="26"/>
  <c r="M41" i="22"/>
  <c r="D37" i="23"/>
  <c r="L39" i="22"/>
  <c r="F87" i="20"/>
  <c r="E15" i="27"/>
  <c r="N9" i="29"/>
  <c r="O9" s="1"/>
  <c r="D44" i="27"/>
  <c r="E68" i="20"/>
  <c r="E22"/>
  <c r="F5"/>
  <c r="D4" i="25"/>
  <c r="C14"/>
  <c r="D14" s="1"/>
  <c r="C27" i="26"/>
  <c r="D27" i="23"/>
  <c r="M28" i="22"/>
  <c r="C22" i="25"/>
  <c r="M26" i="22"/>
  <c r="C26" i="26"/>
  <c r="D26" i="23"/>
  <c r="F94" i="20"/>
  <c r="L15" i="22"/>
  <c r="F10" i="20"/>
  <c r="F38"/>
  <c r="E39"/>
  <c r="C31" i="25"/>
  <c r="D31" s="1"/>
  <c r="D41" i="28"/>
  <c r="E19"/>
  <c r="D18"/>
  <c r="E18" s="1"/>
  <c r="L96" i="22"/>
  <c r="L95" s="1"/>
  <c r="D96" i="23"/>
  <c r="C78" i="26"/>
  <c r="M99" i="22"/>
  <c r="M96" s="1"/>
  <c r="C42" i="25"/>
  <c r="D42" s="1"/>
  <c r="D57" i="23"/>
  <c r="M60" i="22"/>
  <c r="C48" i="26"/>
  <c r="D11" i="23"/>
  <c r="C28" i="26"/>
  <c r="L10" i="22"/>
  <c r="M11"/>
  <c r="C26" i="9" l="1"/>
  <c r="E88" i="20"/>
  <c r="E90" s="1"/>
  <c r="D92" i="23"/>
  <c r="D18"/>
  <c r="D19"/>
  <c r="D9" i="29"/>
  <c r="G9" s="1"/>
  <c r="E17" i="27"/>
  <c r="D31"/>
  <c r="K11" i="29"/>
  <c r="L11" s="1"/>
  <c r="L18" i="22"/>
  <c r="L5" s="1"/>
  <c r="M19"/>
  <c r="C32" i="26"/>
  <c r="D28" i="27" s="1"/>
  <c r="E28" s="1"/>
  <c r="M36" i="22"/>
  <c r="D32" i="23"/>
  <c r="C59" i="26"/>
  <c r="D68" i="23"/>
  <c r="E39" i="27"/>
  <c r="N12" i="29"/>
  <c r="O12" s="1"/>
  <c r="D41" i="27"/>
  <c r="M95" i="22"/>
  <c r="C34" i="26"/>
  <c r="D35" i="23"/>
  <c r="D34" s="1"/>
  <c r="M39" i="22"/>
  <c r="M35"/>
  <c r="C29" i="26"/>
  <c r="D31" i="23"/>
  <c r="D53" i="27"/>
  <c r="C45" i="26"/>
  <c r="D93" i="23"/>
  <c r="D16" i="29"/>
  <c r="G16" s="1"/>
  <c r="E41" i="28"/>
  <c r="D10" i="23"/>
  <c r="M10" i="22"/>
  <c r="C44" i="26"/>
  <c r="M53" i="22"/>
  <c r="D52" i="23"/>
  <c r="D48" s="1"/>
  <c r="L37" i="22"/>
  <c r="N15" i="29"/>
  <c r="O15" s="1"/>
  <c r="D8" i="28"/>
  <c r="E11"/>
  <c r="M15" i="22"/>
  <c r="D15" i="23"/>
  <c r="C21" i="26"/>
  <c r="F68" i="20"/>
  <c r="D43" i="27"/>
  <c r="E44"/>
  <c r="D91" i="23"/>
  <c r="L85" i="22"/>
  <c r="E40" i="20"/>
  <c r="F39"/>
  <c r="E49"/>
  <c r="F49" s="1"/>
  <c r="C24" i="25"/>
  <c r="D24" s="1"/>
  <c r="D22"/>
  <c r="D16" i="28"/>
  <c r="C75" i="26"/>
  <c r="C74" s="1"/>
  <c r="E38" i="28"/>
  <c r="C41" i="25"/>
  <c r="D39"/>
  <c r="F93" i="20"/>
  <c r="D9" i="27"/>
  <c r="E23" i="20"/>
  <c r="F22"/>
  <c r="C37" i="9" l="1"/>
  <c r="C22" i="26"/>
  <c r="M18" i="22"/>
  <c r="E31" i="27"/>
  <c r="D29"/>
  <c r="E29" s="1"/>
  <c r="C25" i="26"/>
  <c r="D25" i="23"/>
  <c r="D33"/>
  <c r="D6"/>
  <c r="F50" i="20"/>
  <c r="D12" i="29"/>
  <c r="G12" s="1"/>
  <c r="E41" i="27"/>
  <c r="D40"/>
  <c r="E40" s="1"/>
  <c r="M37" i="22"/>
  <c r="D112" i="23"/>
  <c r="M116" i="22"/>
  <c r="C89" i="26"/>
  <c r="C43" i="25"/>
  <c r="D41"/>
  <c r="D14" i="28"/>
  <c r="E14" s="1"/>
  <c r="E16"/>
  <c r="E43" i="27"/>
  <c r="D12"/>
  <c r="D43" i="28"/>
  <c r="C66" i="26"/>
  <c r="E97" i="20"/>
  <c r="E98" s="1"/>
  <c r="F88"/>
  <c r="M5" i="22"/>
  <c r="E50" i="20"/>
  <c r="E9" i="27"/>
  <c r="M85" i="22"/>
  <c r="D80" i="23"/>
  <c r="L72" i="22"/>
  <c r="L113" s="1"/>
  <c r="L115" s="1"/>
  <c r="L118" s="1"/>
  <c r="L121" s="1"/>
  <c r="L122" s="1"/>
  <c r="E8" i="28"/>
  <c r="D48" i="27"/>
  <c r="E48" s="1"/>
  <c r="C40" i="26"/>
  <c r="C33" s="1"/>
  <c r="D56" i="27"/>
  <c r="E53"/>
  <c r="C5" i="26" l="1"/>
  <c r="C4" s="1"/>
  <c r="C49" s="1"/>
  <c r="D5" i="23"/>
  <c r="F5" s="1"/>
  <c r="D25" i="28"/>
  <c r="E25" s="1"/>
  <c r="D50" i="27"/>
  <c r="D58" s="1"/>
  <c r="M66" i="22"/>
  <c r="G56" i="27"/>
  <c r="E56"/>
  <c r="M72" i="22"/>
  <c r="D67" i="23"/>
  <c r="D109" s="1"/>
  <c r="D111" s="1"/>
  <c r="D114" s="1"/>
  <c r="D117" s="1"/>
  <c r="D118" s="1"/>
  <c r="D17" i="29"/>
  <c r="G17" s="1"/>
  <c r="E43" i="28"/>
  <c r="D48"/>
  <c r="E48" s="1"/>
  <c r="D43" i="25"/>
  <c r="C45"/>
  <c r="D45" s="1"/>
  <c r="C58" i="26"/>
  <c r="C86"/>
  <c r="C88" s="1"/>
  <c r="C90" s="1"/>
  <c r="C93" s="1"/>
  <c r="C96" s="1"/>
  <c r="F90" i="20"/>
  <c r="E12" i="27"/>
  <c r="D11"/>
  <c r="C19" i="9" l="1"/>
  <c r="D34" i="28"/>
  <c r="D50" s="1"/>
  <c r="G50" i="27"/>
  <c r="E50"/>
  <c r="E11"/>
  <c r="D36"/>
  <c r="G58" s="1"/>
  <c r="F97" i="20"/>
  <c r="F98" s="1"/>
  <c r="M113" i="22"/>
  <c r="E58" i="27"/>
  <c r="E34" i="28" l="1"/>
  <c r="M115" i="22"/>
  <c r="D64" i="27"/>
  <c r="G36"/>
  <c r="E36"/>
  <c r="D55" i="28"/>
  <c r="E50"/>
  <c r="D59" l="1"/>
  <c r="E59" s="1"/>
  <c r="E55"/>
  <c r="M118" i="22"/>
  <c r="M121" l="1"/>
  <c r="M122" s="1"/>
  <c r="D19" i="9" l="1"/>
  <c r="D36" l="1"/>
  <c r="D37" l="1"/>
</calcChain>
</file>

<file path=xl/comments1.xml><?xml version="1.0" encoding="utf-8"?>
<comments xmlns="http://schemas.openxmlformats.org/spreadsheetml/2006/main">
  <authors>
    <author>Nelina</author>
  </authors>
  <commentList>
    <comment ref="I9" authorId="0">
      <text>
        <r>
          <rPr>
            <b/>
            <sz val="8"/>
            <color indexed="81"/>
            <rFont val="Tahoma"/>
            <family val="2"/>
            <charset val="204"/>
          </rPr>
          <t>Nelina:</t>
        </r>
        <r>
          <rPr>
            <sz val="8"/>
            <color indexed="81"/>
            <rFont val="Tahoma"/>
            <family val="2"/>
            <charset val="204"/>
          </rPr>
          <t xml:space="preserve">
нужно резделить по продуктам</t>
        </r>
      </text>
    </comment>
  </commentList>
</comments>
</file>

<file path=xl/comments2.xml><?xml version="1.0" encoding="utf-8"?>
<comments xmlns="http://schemas.openxmlformats.org/spreadsheetml/2006/main">
  <authors>
    <author>Zholaman</author>
  </authors>
  <commentList>
    <comment ref="B29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1103 срок более 3мес</t>
        </r>
      </text>
    </comment>
    <comment ref="B474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78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если были выплачены дивиденты</t>
        </r>
      </text>
    </comment>
    <comment ref="B821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3мес.</t>
        </r>
      </text>
    </comment>
    <comment ref="B823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7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</commentList>
</comments>
</file>

<file path=xl/comments3.xml><?xml version="1.0" encoding="utf-8"?>
<comments xmlns="http://schemas.openxmlformats.org/spreadsheetml/2006/main">
  <authors>
    <author>Zholaman</author>
  </authors>
  <commentList>
    <comment ref="B29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1103 срок более 3мес</t>
        </r>
      </text>
    </comment>
    <comment ref="B474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78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если были выплачены дивиденты</t>
        </r>
      </text>
    </comment>
    <comment ref="B821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3мес.</t>
        </r>
      </text>
    </comment>
    <comment ref="B823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7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</commentList>
</comments>
</file>

<file path=xl/sharedStrings.xml><?xml version="1.0" encoding="utf-8"?>
<sst xmlns="http://schemas.openxmlformats.org/spreadsheetml/2006/main" count="3427" uniqueCount="1499">
  <si>
    <t>Прочие обязательства</t>
  </si>
  <si>
    <t>Прочие активы</t>
  </si>
  <si>
    <t>Обязательства</t>
  </si>
  <si>
    <t>ДО АО Банк ВТБ (Казахстан)</t>
  </si>
  <si>
    <t>(тыс тенге)</t>
  </si>
  <si>
    <t>Активы</t>
  </si>
  <si>
    <t>Итого активы</t>
  </si>
  <si>
    <t>Итого обязательства</t>
  </si>
  <si>
    <t>Капитал</t>
  </si>
  <si>
    <t>Уставный капитал</t>
  </si>
  <si>
    <t>Итого капитал</t>
  </si>
  <si>
    <t>Итого обязательства и капитал</t>
  </si>
  <si>
    <t>Чистый доход в виде вознаграждения</t>
  </si>
  <si>
    <t>Чистые комиссионные доходы</t>
  </si>
  <si>
    <t>Чистый доход</t>
  </si>
  <si>
    <t>план на 01/01/2011</t>
  </si>
  <si>
    <t>Денежные средства и их эквиваленты, в том числе</t>
  </si>
  <si>
    <t>Финансовые активы, отраженные по справедливой стоимости через прибыль или убыток</t>
  </si>
  <si>
    <t>Средства в банках</t>
  </si>
  <si>
    <t>Средства, полученные от банков по договорам прямого РЕПО</t>
  </si>
  <si>
    <t>отклонение +/-</t>
  </si>
  <si>
    <t>Отчет о доходах и расходах (накопленным итогом с начала года)</t>
  </si>
  <si>
    <t>Прочие чистые операционные доходы</t>
  </si>
  <si>
    <t>Средства юридических лиц</t>
  </si>
  <si>
    <t>Текущие счета юридических лиц</t>
  </si>
  <si>
    <t>Депозиты юридических лиц</t>
  </si>
  <si>
    <t>Средства физических лиц</t>
  </si>
  <si>
    <t>Текущие счета физических лиц</t>
  </si>
  <si>
    <t>Депозиты физических лиц</t>
  </si>
  <si>
    <t>Выпущенные долговые ценные бумаги</t>
  </si>
  <si>
    <t>Субординированная задолженность</t>
  </si>
  <si>
    <t>по выпущенным долговым ценным бумагам</t>
  </si>
  <si>
    <t>Результат от создания\восстановления резервов</t>
  </si>
  <si>
    <t>АКТИВЫ</t>
  </si>
  <si>
    <t>Исп.факт- Нелина А. вн. 151</t>
  </si>
  <si>
    <t>Исп.план-Акпаров С.вн.120</t>
  </si>
  <si>
    <t>code</t>
  </si>
  <si>
    <t>ADLU</t>
  </si>
  <si>
    <t>Денежные средства и их эквиваленты</t>
  </si>
  <si>
    <t>Краткосрочные вклады, размещенные в других банках (до одного месяца)</t>
  </si>
  <si>
    <t>Краткосрочные займы, предоставленные другим банкам</t>
  </si>
  <si>
    <t>Начисленные доходы по операциям "обратное РЕПО" с ценными бумагами</t>
  </si>
  <si>
    <t>Вознаграждение, начисленное предыдущими держателями по ценным бумагам, предназначенным для торговли</t>
  </si>
  <si>
    <t>Инвестиционные ценные бумаги, удерживаемые до погашения</t>
  </si>
  <si>
    <t>Ценные бумаги, удерживаемые до погашения</t>
  </si>
  <si>
    <t>Займы клиентам</t>
  </si>
  <si>
    <t>Основные средства</t>
  </si>
  <si>
    <t>Инвестиции в дочерние организации</t>
  </si>
  <si>
    <t>Начисленные доходы по прочим операциям</t>
  </si>
  <si>
    <t>Досрочный подоходный налог</t>
  </si>
  <si>
    <t>Средства кредитных учреждений</t>
  </si>
  <si>
    <t>Краткосрочные займы, полученные от международных финансовых организаций</t>
  </si>
  <si>
    <t>Займы, полученные от иностранных центральных банков</t>
  </si>
  <si>
    <t>Дисконт по полученным займам</t>
  </si>
  <si>
    <t>Средства клиентов</t>
  </si>
  <si>
    <t>Просроченная задолженность по вкладам до востребования клиентов</t>
  </si>
  <si>
    <t>Выпущенные в обращение прочие ценные бумаги</t>
  </si>
  <si>
    <t>Налоговые обязательства</t>
  </si>
  <si>
    <t>Резервы</t>
  </si>
  <si>
    <t>Начисленные расходы по прочим операциям</t>
  </si>
  <si>
    <t>Начисленные комиссионные расходы по аудиту и консультационным услугам</t>
  </si>
  <si>
    <t>Доходы по купле-продаже иностранной валюты</t>
  </si>
  <si>
    <t>Реализованные доходы от переоценки иностранной валюты</t>
  </si>
  <si>
    <t>Прочие доходы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</si>
  <si>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</si>
  <si>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купле-продаже ценных бумаг</t>
  </si>
  <si>
    <t>Расходы по купле-продаже иностранной валюты</t>
  </si>
  <si>
    <t>Нереализованный расход от переоценки иностранной валюты</t>
  </si>
  <si>
    <t>Социальные отчисления</t>
  </si>
  <si>
    <t>Прочие выплаты</t>
  </si>
  <si>
    <t>Административные расходы</t>
  </si>
  <si>
    <t>Расходы на инкассацию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</si>
  <si>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</si>
  <si>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</si>
  <si>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</si>
  <si>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</si>
  <si>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</si>
  <si>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</si>
  <si>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</si>
  <si>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</si>
  <si>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Налоги, сборы и другие обязательные платежи в бюджет, кроме подоходного налога</t>
  </si>
  <si>
    <t>Налог на добавленную стоимость</t>
  </si>
  <si>
    <t>Социальный налог</t>
  </si>
  <si>
    <t>Налог на имущество юридических лиц</t>
  </si>
  <si>
    <t>Прочие налоги, сборы и обязательные платежи в бюджет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</si>
  <si>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</si>
  <si>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</si>
  <si>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нематериальным активам</t>
  </si>
  <si>
    <t>Прочие расходы</t>
  </si>
  <si>
    <t>Прочие расходы от банковской деятельности</t>
  </si>
  <si>
    <t>Расходы по аренде</t>
  </si>
  <si>
    <t>Подоходный налог</t>
  </si>
  <si>
    <t>Процентные доходы</t>
  </si>
  <si>
    <t>Комиссионные доходы</t>
  </si>
  <si>
    <t>Процентные расходы</t>
  </si>
  <si>
    <t>Комиссионные расходы</t>
  </si>
  <si>
    <t>ОБЯЗАТЕЛЬСТВА</t>
  </si>
  <si>
    <t>ДОХОДЫ</t>
  </si>
  <si>
    <t>РАСХОДЫ</t>
  </si>
  <si>
    <t>Справочно</t>
  </si>
  <si>
    <t>открытые линии (неиспользованный лимит)</t>
  </si>
  <si>
    <t>Форма №1</t>
  </si>
  <si>
    <t>БУХГАЛТЕРСКИЙ БАЛАНС</t>
  </si>
  <si>
    <t>ДО АО 'Банк ВТБ (Казахстан)'</t>
  </si>
  <si>
    <t>(наименование банка)</t>
  </si>
  <si>
    <t>(в тысячах  тенге)</t>
  </si>
  <si>
    <t>Наименование</t>
  </si>
  <si>
    <t>Торговые ценные бумаги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</si>
  <si>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</si>
  <si>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Займы, предоставленные клиентам (за вычетом резервов на возможные потери)</t>
  </si>
  <si>
    <t>Отсроченное налоговое требование</t>
  </si>
  <si>
    <t>Основные средства(за вычетом амортизации)</t>
  </si>
  <si>
    <t>Нематериальные активы(за вычетом амортизации)</t>
  </si>
  <si>
    <t>Прочие активы(за вычетом резервов на возможные потери)</t>
  </si>
  <si>
    <t>Итого активов</t>
  </si>
  <si>
    <t>Банковские счета и вклады клиентов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</si>
  <si>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</si>
  <si>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</si>
  <si>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</si>
  <si>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</si>
  <si>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</si>
  <si>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Резервный капитал</t>
  </si>
  <si>
    <t>Итого обязательств и собственного капитала</t>
  </si>
  <si>
    <t xml:space="preserve"> ОТЧЕТ О ДОХОДАХ И РАСХОДАХ</t>
  </si>
  <si>
    <r>
      <t>(</t>
    </r>
    <r>
      <rPr>
        <sz val="10"/>
        <color indexed="8"/>
        <rFont val="Times New Roman"/>
        <family val="1"/>
      </rPr>
      <t>наименование банка</t>
    </r>
    <r>
      <rPr>
        <b/>
        <sz val="10"/>
        <color indexed="8"/>
        <rFont val="Times New Roman"/>
        <family val="1"/>
      </rPr>
      <t>)</t>
    </r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</si>
  <si>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</si>
  <si>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</si>
  <si>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</si>
  <si>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по корреспондентским счетам и вкладам, привлеченным от банков</t>
  </si>
  <si>
    <t xml:space="preserve">по операциям РЕПО  </t>
  </si>
  <si>
    <t xml:space="preserve">Чистый процентный доход до формирования резерва на потери по займам </t>
  </si>
  <si>
    <t>Формирование резервов на потери по займам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</si>
  <si>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</si>
  <si>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</si>
  <si>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</si>
  <si>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 (убытки) от купли/продажи ценных бумаг (нетто)</t>
  </si>
  <si>
    <t>Доходы (убытки) от изменения стоимости торговых ценных бумаг и имеющихся в наличии для продажи (нетто)</t>
  </si>
  <si>
    <t>Доходы (убытки) по операциям с иностранной валютой(нетто)</t>
  </si>
  <si>
    <t>Доходы (убытки) от переоценки финансовых активов, выраженных в иностранной валюте (нетто)</t>
  </si>
  <si>
    <t>Чистый доход (убыток),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</si>
  <si>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</si>
  <si>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</si>
  <si>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</si>
  <si>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Операционная прибыль</t>
  </si>
  <si>
    <t>Формирование резервов на потери по прочим операциям</t>
  </si>
  <si>
    <t>Прибыль до налогообложения и доли меньшинства</t>
  </si>
  <si>
    <t>Расходы по налогу на прибыль</t>
  </si>
  <si>
    <t>Чистая прибыль до вычета доли меньшинства</t>
  </si>
  <si>
    <t>Доля меньшинства</t>
  </si>
  <si>
    <t>Итого чистая прибыль(убыток)</t>
  </si>
  <si>
    <t>Наличность в кассе</t>
  </si>
  <si>
    <t>Корреспондентские счета в других банках</t>
  </si>
  <si>
    <t>Условные вклады, размещенные в других банках</t>
  </si>
  <si>
    <t>Краткосрочные займы, предоставленные организациям, осуществляющим отдельные виды банковских операций</t>
  </si>
  <si>
    <t>Краткосрочные займы, предоставленные клиентам</t>
  </si>
  <si>
    <t>Дисконт по займам, предоставленным клиентам</t>
  </si>
  <si>
    <t>Строящиеся (устанавливаемые) основные средства</t>
  </si>
  <si>
    <t>Компьютерное оборудование</t>
  </si>
  <si>
    <t>Прочие основные средства</t>
  </si>
  <si>
    <t>Транспортные средства</t>
  </si>
  <si>
    <t>Нематериальные активы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</si>
  <si>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</si>
  <si>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</si>
  <si>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</si>
  <si>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</si>
  <si>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Начисленные доходы по займам и финансовому лизингу, предоставленным клиентам</t>
  </si>
  <si>
    <t>Расходы будущих периодов</t>
  </si>
  <si>
    <t>Начисленные комиссионные доходы за услуги по операциям с гарантиями</t>
  </si>
  <si>
    <t>Расчеты по налогам и другим обязательным платежам в бюджет</t>
  </si>
  <si>
    <t>Расчеты с работниками</t>
  </si>
  <si>
    <t>Дебиторы по капитальным вложениям</t>
  </si>
  <si>
    <t>Прочие дебиторы по банковской деятельности</t>
  </si>
  <si>
    <t>Корреспондентские счета других банков</t>
  </si>
  <si>
    <t>Счет хранения денег, принятых в качестве обеспечения (заклад, задаток) обязательств клиентов</t>
  </si>
  <si>
    <t>Начисленные расходы по операциям "РЕПО" с ценными бумагами</t>
  </si>
  <si>
    <t>Прочие предоплаты</t>
  </si>
  <si>
    <t>Начисленные комиссионные расходы по услугам по переводным операциям</t>
  </si>
  <si>
    <t>Прочие кредиторы по банковской деятельности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</si>
  <si>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</si>
  <si>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краткосрочным займам, предоставленным клиентам</t>
  </si>
  <si>
    <t>Доходы по амортизации дисконта по займам, предоставленным клиентам</t>
  </si>
  <si>
    <t>Комиссионные доходы за услуги по переводным операциям</t>
  </si>
  <si>
    <t>Комиссионные доходы за услуги по купле-продаже иностранной валюты</t>
  </si>
  <si>
    <t>Комиссионные доходы за услуги по операциям с гарантиями</t>
  </si>
  <si>
    <t>Комиссионные доходы за услуги по приему вкладов, открытию и ведению банковских счетов клиентов</t>
  </si>
  <si>
    <t>Прочие комиссионные доходы</t>
  </si>
  <si>
    <t>Комиссионные доходы за услуги по кассовым операциям</t>
  </si>
  <si>
    <t>Комиссионные доходы за услуги по сейфовым операциям</t>
  </si>
  <si>
    <t>Нереализованный доход от переоценки иностранной валюты</t>
  </si>
  <si>
    <t>Доходы по операциям своп</t>
  </si>
  <si>
    <t>Неустойка (штраф, пеня)</t>
  </si>
  <si>
    <t>Комиссионные расходы по полученным услугам по переводным операциям</t>
  </si>
  <si>
    <t>Комиссионные расходы по полученным услугам по купле-продаже ценных бумаг</t>
  </si>
  <si>
    <t>Реализованные расходы от переоценки иностранной валюты</t>
  </si>
  <si>
    <t>Транспортные расходы</t>
  </si>
  <si>
    <t>Расходы на ремонт</t>
  </si>
  <si>
    <t>Налог на транспортные средства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</si>
  <si>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</si>
  <si>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</si>
  <si>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Расходы по операциям своп</t>
  </si>
  <si>
    <t>Требования по операциям спот</t>
  </si>
  <si>
    <t>Обязательства по операциям спот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</si>
  <si>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</si>
  <si>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</si>
  <si>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</si>
  <si>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Увеличение/уменьшение в операционных обязательствах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</si>
  <si>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</si>
  <si>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</si>
  <si>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</si>
  <si>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</si>
  <si>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</si>
  <si>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</si>
  <si>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</si>
  <si>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Выпуск акций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</si>
  <si>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</si>
  <si>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</si>
  <si>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</si>
  <si>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</si>
  <si>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</si>
  <si>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Отчет о движении денежных средств</t>
  </si>
  <si>
    <t>на 1 07  2010г.</t>
  </si>
  <si>
    <t>А</t>
  </si>
  <si>
    <t>Дисконт по вкладам, размещенным в Национальном Банке Республики Казахстан</t>
  </si>
  <si>
    <t>Премия по вкладам, размещенным в Национальном Банке Республики Казахстан</t>
  </si>
  <si>
    <t>Дисконт по приобретенным ценным бумагам, предназначенным для торговли</t>
  </si>
  <si>
    <t>Премия по приобретенным ценным бумагам, предназначенным для торговли</t>
  </si>
  <si>
    <t>Дисконт по вкладам, размещенным в других банках</t>
  </si>
  <si>
    <t>Премия по вкладам, размещенным в других банках</t>
  </si>
  <si>
    <t>Дисконт по займам, предоставленным другим банкам</t>
  </si>
  <si>
    <t>Премия по займам, предоставленным другим банкам</t>
  </si>
  <si>
    <t>Дисконт по займам, предоставленным организациям, осуществляющим отдельные виды банковских операций</t>
  </si>
  <si>
    <t>Премия по займам, предоставленным организациям, осуществляющим отдельные виды банковских операций</t>
  </si>
  <si>
    <t>Вознаграждение, начисленное предыдущими векселедержателями по учтенным векселям клиентов</t>
  </si>
  <si>
    <t>Дисконт по учтенным векселям</t>
  </si>
  <si>
    <t>Премия по учтенным векселям</t>
  </si>
  <si>
    <t>Премия по займам, предоставленным клиентам</t>
  </si>
  <si>
    <t>Дисконт по приобретенным прочим ценным бумагам</t>
  </si>
  <si>
    <t>Премия по приобретенным прочим ценным бумагам</t>
  </si>
  <si>
    <t>Вознаграждение, начисленное предыдущими держателями по прочим ценным бумагам</t>
  </si>
  <si>
    <t>Начисленные доходы по корреспондентским счетам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</si>
  <si>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</si>
  <si>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</si>
  <si>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Просроченное вознаграждение по вкладам, размещенным в других банках</t>
  </si>
  <si>
    <t>Начисленные доходы по аффинированным драгоценным металлам, размещенным на металлических счетах</t>
  </si>
  <si>
    <t>Начисленные доходы по вкладу, являющемуся обеспечением обязательств банка и ипотечной компании</t>
  </si>
  <si>
    <t>Начисленные доходы по займам и финансовому лизингу, предоставленным другим банкам</t>
  </si>
  <si>
    <t>Просроченное вознаграждение по займам и финансовому лизингу, предоставленным другим банкам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</si>
  <si>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</si>
  <si>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</si>
  <si>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доходы  по  расчетам  между  головным  офисом  и его филиалами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</si>
  <si>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</si>
  <si>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предназначенным для торговли</t>
  </si>
  <si>
    <t>Начисленные доходы по ценным бумагам, удерживаемым до погашения</t>
  </si>
  <si>
    <t>Начисленные доходы по ценным бумагам, имеющимся в наличии для продажи</t>
  </si>
  <si>
    <t>Начисленные доходы по инвестициям в капитал и субординированный долг</t>
  </si>
  <si>
    <t>Прочее просроченное вознаграждение</t>
  </si>
  <si>
    <t>Начисленные доходы по учтенным векселям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</si>
  <si>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</si>
  <si>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</si>
  <si>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Начисленные комиссионные доходы за услуги по переводным операциям</t>
  </si>
  <si>
    <t>Начисленные комиссионные доходы за агентские  услуги</t>
  </si>
  <si>
    <t>Начисленные комиссионные доходы за услуги по купле-продаже ценных бумаг</t>
  </si>
  <si>
    <t>Начисленные комиссионные доходы за услуги по купле-продаже иностранной валюты</t>
  </si>
  <si>
    <t>Начисленные комиссионные доходы за услуги по доверительным операциям</t>
  </si>
  <si>
    <t>Начисленные комиссионные доходы за услуги по приему вкладов, открытию и ведению банковских счетов клиентов</t>
  </si>
  <si>
    <t>Начисленные прочие комиссионные доходы</t>
  </si>
  <si>
    <t>Начисленные комиссионные доходы по профессиональной деятельности на рынке ценных бумаг</t>
  </si>
  <si>
    <t>Начисленные комиссионные доходы за акцепт платежных документов</t>
  </si>
  <si>
    <t>Начисленные комиссионные доходы за услуги по кассовым операциям</t>
  </si>
  <si>
    <t>Начисленные комиссионные доходы по документарным расчетам</t>
  </si>
  <si>
    <t>Начисленные комиссионные доходы за услуги по форфейтинговым операциям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</si>
  <si>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</si>
  <si>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</si>
  <si>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</si>
  <si>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</si>
  <si>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Просроченные комиссионные доходы за услуги по переводным операциям</t>
  </si>
  <si>
    <t>Просроченные комиссионные доходы за агентские услуги</t>
  </si>
  <si>
    <t>Просроченные комиссионные доходы за услуги по купле-продаже ценных бумаг</t>
  </si>
  <si>
    <t>Просроченные комиссионные доходы за услуги по купле-продаже иностранной валюты</t>
  </si>
  <si>
    <t>Просроченные комиссионные доходы за услуги по доверительным операциям</t>
  </si>
  <si>
    <t>Просроченные комиссионные доходы за услуги по выданным гарантиям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</si>
  <si>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</si>
  <si>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</si>
  <si>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Просроченные комиссионные доходы по профессиональной деятельности на рынке ценных бумаг</t>
  </si>
  <si>
    <t>Просроченные комиссионные доходы за акцепт платежных документов</t>
  </si>
  <si>
    <t>Просроченные комиссионные доходы за услуги по кассовым операциям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</si>
  <si>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</si>
  <si>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</si>
  <si>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Просроченные комиссионные доходы за услуги по факторинговым операциям</t>
  </si>
  <si>
    <t>Расчеты с брокерами</t>
  </si>
  <si>
    <t>Требования к клиенту за акцептованные векселя</t>
  </si>
  <si>
    <t>Премия по полученным займам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</si>
  <si>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</si>
  <si>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</si>
  <si>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Премия по вкладам, привлеченным от клиентов</t>
  </si>
  <si>
    <t>Дисконт по вкладам, привлеченным от клиентов</t>
  </si>
  <si>
    <t>Премия по выпущенным в обращение ценным бумагам</t>
  </si>
  <si>
    <t>Дисконт по выпущенным в обращение ценным бумагам</t>
  </si>
  <si>
    <t>Премия по выпущенным в обращение субординированным облигациям</t>
  </si>
  <si>
    <t>Дисконт по выпущенным в обращение субординированным облигациям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</si>
  <si>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</si>
  <si>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</si>
  <si>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Начисленные расходы по займам, полученным от Правительства Республики Казахстан</t>
  </si>
  <si>
    <t>Начисленные расходы по займам, полученным от международных финансовых организаций</t>
  </si>
  <si>
    <t>Начисленные расходы по займам и финансовому лизингу, полученным от других банков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</si>
  <si>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</si>
  <si>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 по металлическим счетам других банков в аффинированных драгоценных металлах</t>
  </si>
  <si>
    <t>Hачисленные расходы по займам овернайт других банков</t>
  </si>
  <si>
    <t>Начисленные расходы по срочным вкладам других банков</t>
  </si>
  <si>
    <t>Начисленные расходы по вкладу, являющемуся обеспечением обязательств других банков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</si>
  <si>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</si>
  <si>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</si>
  <si>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</si>
  <si>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</si>
  <si>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</si>
  <si>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вкладам до востребования клиентов</t>
  </si>
  <si>
    <t>Начисленные расходы по срочным вкладам клиентов</t>
  </si>
  <si>
    <t>Начисленные расходы по вкладам дочерних организаций специального назначения</t>
  </si>
  <si>
    <t>Начисленные расходы по вкладу, являющемуся обеспечением обязательств клиентов</t>
  </si>
  <si>
    <t>Начисленные расходы по карт счетам клиентов</t>
  </si>
  <si>
    <t>Начисленные расходы по операциям с производными финансовыми инструментами</t>
  </si>
  <si>
    <t xml:space="preserve">Начисленные расходы по выпущенным в обращение ценным бумагам </t>
  </si>
  <si>
    <t>Начисленные расходы по субординированному долгу</t>
  </si>
  <si>
    <t>Просроченное вознаграждение по полученным займам и финансовому лизингу</t>
  </si>
  <si>
    <t>Просроченное вознаграждение по вкладам до востребования</t>
  </si>
  <si>
    <t>Просроченное вознаграждение по срочным вкладам</t>
  </si>
  <si>
    <t>Просроченное вознаграждение по выпущенным в обращение ценным бумагам</t>
  </si>
  <si>
    <t>Начисленные расходы по полученному финансовому лизингу</t>
  </si>
  <si>
    <t>Просроченное вознаграждение по условным вкладам</t>
  </si>
  <si>
    <t>Просроченное вознаграждение по вкладу, являющемуся обеспечением обязательств других банков и клиентов</t>
  </si>
  <si>
    <t>Просроченное вознаграждение по текущим счетам</t>
  </si>
  <si>
    <t>Начисленные расходы по финансовым активам, принятым в доверительное управление</t>
  </si>
  <si>
    <t>Начисленные расходы по субординированным облигациям</t>
  </si>
  <si>
    <t>Начисленные расходы по бессрочным финансовым инструментам</t>
  </si>
  <si>
    <t>Доходы, связанные с получением вознаграждения по корреспондентскому счету в Национальном Банке Республики Казахстан</t>
  </si>
  <si>
    <t>Другие доходы, связанные с получением вознаграждения по операциям с другими банками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</si>
  <si>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</si>
  <si>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</si>
  <si>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</si>
  <si>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обязательным резервам в Национальном Банке Республики Казахстан</t>
  </si>
  <si>
    <t>Доходы по амортизации дисконта по вкладам, размещенным в Национальном Банке Республики Казахстан</t>
  </si>
  <si>
    <t>Доходы, связанные с получением вознаграждения по ценным бумагам, предназначенным для торговли</t>
  </si>
  <si>
    <t>Доходы по амортизации дисконта по приобретенным ценным бумагам, предназначенным для торговли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</si>
  <si>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</si>
  <si>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вкладам до востребования, размещенным в других банках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</si>
  <si>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</si>
  <si>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краткосрочным вкладам, размещенным в других банках (до одного года)</t>
  </si>
  <si>
    <t>Доходы, связанные с получением вознаграждения по долгосрочным вкладам, размещенным в других банках</t>
  </si>
  <si>
    <t>Доходы, связанные с получением вознаграждения по условным вкладам, размещенным в других банках</t>
  </si>
  <si>
    <t>Доходы, связанные с получением вознаграждения по просроченной задолженности других банков по вкладам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</si>
  <si>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</si>
  <si>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Доходы, связанные с получением вознаграждения по вкладу, являющемуся обеспечением обязательств банка, кредитного товарищества и ипотечной компании</t>
  </si>
  <si>
    <t>Доходы по амортизации дисконта по вкладам, размещенным в других банках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</si>
  <si>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</si>
  <si>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займам овердрафт, предоставленным другим банкам</t>
  </si>
  <si>
    <t>Доходы, связанные с получением вознаграждения по краткосрочным займам, предоставленным другим банкам</t>
  </si>
  <si>
    <t>Доходы, связанные с получением вознаграждения по займам овернайт, предоставленным другим банкам</t>
  </si>
  <si>
    <t>Доходы, связанные с получением вознаграждения по долгосрочным займам, предоставленным другим банкам</t>
  </si>
  <si>
    <t>Доходы, связанные с получением вознаграждения по финансовому лизингу, предоставленному другим банкам</t>
  </si>
  <si>
    <t>Доходы, связанные с получением вознаграждения по просроченной задолженности других банков по займам</t>
  </si>
  <si>
    <t>Комиссионное вознаграждение по займам, предоставленным другим банкам</t>
  </si>
  <si>
    <t>Доходы по амортизации дисконта по займам, предоставленным другим банкам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</si>
  <si>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операций, или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</si>
  <si>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</si>
  <si>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</si>
  <si>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</si>
  <si>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</si>
  <si>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</si>
  <si>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</si>
  <si>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</si>
  <si>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Доходы по амортизации премии по полученным займам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</si>
  <si>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</si>
  <si>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</si>
  <si>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учтенным векселям клиентов</t>
  </si>
  <si>
    <t>Доходы, связанные с получением вознаграждения по факторингу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</si>
  <si>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</si>
  <si>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финансовому лизингу, предоставленному клиентам</t>
  </si>
  <si>
    <t>Доходы, связанные с получением вознаграждения по форфейтингу клиентам</t>
  </si>
  <si>
    <t>Доходы, связанные с получением вознаграждения по просроченной задолженности клиентов по займам</t>
  </si>
  <si>
    <t>Доходы, связанные с получением вознаграждения по прочим займам, предоставленным клиентам</t>
  </si>
  <si>
    <t>Комиссионное вознаграждение по займам, предоставленным клиентам</t>
  </si>
  <si>
    <t>Доходы по амортизации премии по вкладам, привлеченным от клиентов</t>
  </si>
  <si>
    <t>Доходы, связанные с получением вознаграждения по финансовым активам, переданным в доверительное управление</t>
  </si>
  <si>
    <t>Доходы, связанные с получением вознаграждения по ценным бумагам, имеющимся в наличии для продажи</t>
  </si>
  <si>
    <t>Доходы по амортизации дисконта по приобретенным ценным бумагам</t>
  </si>
  <si>
    <t>Доходы по амортизации премии по выпущенным в обращение ценным бумагам</t>
  </si>
  <si>
    <t>Доходы по амортизации премии по выпущенным в обращение субординированным облигациям</t>
  </si>
  <si>
    <t>Доходы, связанные с получением вознаграждения по операциям «обратное РЕПО» с ценными бумагами</t>
  </si>
  <si>
    <t>Доходы, связанные с получением вознаграждения по инвестициям в субординированный долг</t>
  </si>
  <si>
    <t>Доходы, связанные с получением вознаграждения по прочим инвестициям</t>
  </si>
  <si>
    <t>Доходы, связанные с получением вознаграждения по приобретенным ценным бумагам</t>
  </si>
  <si>
    <t xml:space="preserve">Комиссионные доходы за агентские услуги </t>
  </si>
  <si>
    <t>Комиссионные доходы за услуги по купле-продаже ценных бумаг</t>
  </si>
  <si>
    <t>Комиссионные доходы за услуги по доверительным операциям</t>
  </si>
  <si>
    <t>Комиссионные доходы по профессиональной деятельности на рынке ценных бумаг</t>
  </si>
  <si>
    <t>Комиссионные доходы, полученные за акцепт платежных документов</t>
  </si>
  <si>
    <t>Комиссионные доходы по документарным расчетам</t>
  </si>
  <si>
    <t>Комиссионные доходы за услуги по форфейтинговым операциям</t>
  </si>
  <si>
    <t>Комиссионные доходы за услуги по факторинговым операциям</t>
  </si>
  <si>
    <t>Комиссионные доходы за услуги по инкассации</t>
  </si>
  <si>
    <t>Комиссионные доходы за услуги по купле-продаже аффинированных драгоценных металлов</t>
  </si>
  <si>
    <t>Расходы, связанные с выплатой вознаграждения по корреспондентским счетам Национального Банка Республики Казахстан</t>
  </si>
  <si>
    <t>Расходы, связанные с выплатой вознаграждения по корреспондентским счетам иностранных центральных банков</t>
  </si>
  <si>
    <t>Расходы, связанные с выплатой вознаграждения по корреспондентским счетам других банков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</si>
  <si>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</si>
  <si>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Расходы, связанные с выплатой вознаграждения по металлическим счетам в аффинированном драгоценном металле</t>
  </si>
  <si>
    <t>Расходы, связанные с выплатой вознаграждения по краткосрочным займам, полученным от Правительства и местных органов власти Республики Казахстан</t>
  </si>
  <si>
    <t>Расходы, связанные с выплатой вознаграждения по долгосрочным займам, полученным от Правительства и местных органов власти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</si>
  <si>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органов власти Республики Казахстан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</si>
  <si>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</si>
  <si>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Расходы, связанные с выплатой вознаграждения по долгосрочным займам, полученным от международных финансовых организаций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</si>
  <si>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</si>
  <si>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Расходы, связанные с выплатой вознаграждения по займам, полученным от Национального Банка Республики Казахстан</t>
  </si>
  <si>
    <t>Расходы, связанные с выплатой вознаграждения по займам, полученным от иностранных центральных банков</t>
  </si>
  <si>
    <t>Расходы, связанные с выплатой вознаграждения по финансовому лизингу, полученному от других банков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</si>
  <si>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</si>
  <si>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</si>
  <si>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</si>
  <si>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</si>
  <si>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</si>
  <si>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</si>
  <si>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</si>
  <si>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</si>
  <si>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Расходы по амортизации дисконта по полученным займам</t>
  </si>
  <si>
    <t>Расходы по амортизации премии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</si>
  <si>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</si>
  <si>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Другие расходы, связанные с выплатой вознаграждения по операциям с другими банками</t>
  </si>
  <si>
    <t>Комиссионное вознаграждение по займам, полученным от других банков</t>
  </si>
  <si>
    <t>Расходы, связанные с выплатой вознаграждения по займам овернайт Национального Банка Республики Казахстан</t>
  </si>
  <si>
    <t>Расходы, связанные с выплатой вознаграждения по займам овернайт иностранных центральных банков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</si>
  <si>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</si>
  <si>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вкладам до востребования Национального Банка Республики Казахстан</t>
  </si>
  <si>
    <t>Расходы, связанные с выплатой вознаграждения по срочным вкладам Национального Банка Республики Казахстан</t>
  </si>
  <si>
    <t>Расходы, связанные с выплатой вознаграждения по вкладам до востребования иностранных центральных банков</t>
  </si>
  <si>
    <t>Расходы, связанные с выплатой вознаграждения по срочным вкладам иностранных центральных банков</t>
  </si>
  <si>
    <t>Расходы, связанные с выплатой вознаграждения по вкладам до востребования других банков</t>
  </si>
  <si>
    <t>Расходы, связанные с выплатой вознаграждения по краткосрочным вкладам других банков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</si>
  <si>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</si>
  <si>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</si>
  <si>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просроченной задолженности по вкладам, привлеченным от других банков</t>
  </si>
  <si>
    <t>Расходы, связанные с выплатой вознаграждения по вкладу, являющемуся обеспечением обязательств других банков</t>
  </si>
  <si>
    <t>Расходы, связанные с выплатой вознаграждения по условным вкладам других банков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</si>
  <si>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</si>
  <si>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Расходы по амортизации премии по вкладам, размещенным в Национальном Банке Республики Казахстан</t>
  </si>
  <si>
    <t>Расходы по амортизации премии по вкладам, размещенным в других банках</t>
  </si>
  <si>
    <t>Расходы, связанные с выплатой вознаграждения по деньгам республиканского бюджета</t>
  </si>
  <si>
    <t>Расходы, связанные с выплатой вознаграждения по деньгам местного бюджета</t>
  </si>
  <si>
    <t>Расходы, связанные с выплатой вознаграждения по текущим счетам клиентов</t>
  </si>
  <si>
    <t>Расходы, связанные с выплатой вознаграждения по финансовым активам, принятым в доверительное управление</t>
  </si>
  <si>
    <t>Расходы, связанные с выплатой вознаграждения по вкладам до востребования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</si>
  <si>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</si>
  <si>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</si>
  <si>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срочным вкладам клиентов в аффинированных драгоценных металлах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</si>
  <si>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</si>
  <si>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</si>
  <si>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</si>
  <si>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Расходы, связанные с выплатой вознаграждения по счетам дочерних организаций специального назначения</t>
  </si>
  <si>
    <t>Расходы, связанные с выплатой вознаграждения по вкладу, являющемуся обеспечением обязательств клиентов</t>
  </si>
  <si>
    <t>Расходы, связанные с выплатой вознаграждения по просроченной задолженности по вкладам до востребования клиентов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</si>
  <si>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</si>
  <si>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</si>
  <si>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Расходы, связанные с выплатой вознаграждения по полученному финансовому лизингу</t>
  </si>
  <si>
    <t>Расходы, связанные с выплатой вознаграждения по указаниям, неисполненным в срок</t>
  </si>
  <si>
    <t>Комиссионное вознаграждение по принятым вкладам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</si>
  <si>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</si>
  <si>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</si>
  <si>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Расходы по амортизации премии по займам, предоставленным клиентам</t>
  </si>
  <si>
    <t>Расходы, связанные с выплатой вознаграждения по операциям «РЕПО» с ценными бумагами</t>
  </si>
  <si>
    <t>Расходы, связанные с выплатой вознаграждения по выпущенным в обращение облигациям</t>
  </si>
  <si>
    <t>Расходы, связанные с выплатой вознаграждения по выпущенным в обращение прочим ценным бумагам</t>
  </si>
  <si>
    <t>Расходы по амортизации премии по приобретенным ценным бумагам, предназначенным для торговли</t>
  </si>
  <si>
    <t>Расходы по амортизации премии по приобретенным прочим ценным бумагам</t>
  </si>
  <si>
    <t>Расходы по амортизации дисконта по выпущенным в обращение ценным бумагам</t>
  </si>
  <si>
    <t>Расходы по амортизации премии  по приобретенным  ценным бумагам,  удерживаемым до погашения</t>
  </si>
  <si>
    <t>Расходы, связанные с выплатой вознаграждения по субординированному долгу со сроком погашения менее пяти лет</t>
  </si>
  <si>
    <t>Расходы, связанные с выплатой вознаграждения по субординированному долгу со сроком погашения более пяти лет</t>
  </si>
  <si>
    <t>Расходы по амортизации дисконта по выпущенным в обращение субординированным облигациям</t>
  </si>
  <si>
    <t>Расходы, связанные с выплатой вознаграждения по субординированным облигациям</t>
  </si>
  <si>
    <t xml:space="preserve">Комиссионные расходы по полученным агентским  услугам </t>
  </si>
  <si>
    <t>Комиссионные расходы по полученным услугам по купле-продаже иностранной валюты</t>
  </si>
  <si>
    <t>Комиссионные расходы по полученным услугам по доверительным операциям</t>
  </si>
  <si>
    <t>Комиссионные расходы по полученным услугам по гарантиям</t>
  </si>
  <si>
    <t>Комиссионные расходы по полученным услугам по карт-счетам клиентов</t>
  </si>
  <si>
    <t>Прочие комиссионные расходы</t>
  </si>
  <si>
    <t xml:space="preserve">Комиссионные расходы по профессиональной деятельности на рынке ценных бумаг </t>
  </si>
  <si>
    <t>2«=3+4+5+6+7+8»</t>
  </si>
  <si>
    <t>2.1.</t>
  </si>
  <si>
    <r>
      <t>Увеличение/уменьшение вкладов, размещенных со сроком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i/>
        <sz val="10"/>
        <color indexed="8"/>
        <rFont val="Times New Roman"/>
        <family val="1"/>
        <charset val="204"/>
      </rPr>
      <t>погашения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i/>
        <sz val="10"/>
        <color indexed="8"/>
        <rFont val="Times New Roman"/>
        <family val="1"/>
        <charset val="204"/>
      </rPr>
      <t>более трех месяцев</t>
    </r>
  </si>
  <si>
    <t>1103*</t>
  </si>
  <si>
    <t>Срочные вклады в Национальном Банке Республики Казахстан (более 3 месяцев)</t>
  </si>
  <si>
    <t>Обязательные резервы в Национальном Банке Республики Казахстан</t>
  </si>
  <si>
    <t>Краткосрочные вклады, размещенные в других банках (более 3 месяцев)</t>
  </si>
  <si>
    <t>Долгосрочные вклады, размещенные в других банках</t>
  </si>
  <si>
    <t>Просроченная задолженность других банков по вкладам</t>
  </si>
  <si>
    <t>Специальные резервы (провизии) по вкладам, размещенным в других банках</t>
  </si>
  <si>
    <t>Счет положительной корректировки стоимости срочного вклада, размещенного в других банках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</si>
  <si>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</si>
  <si>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</si>
  <si>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Счет отрицательной корректировки стоимости условного вклада, размещенного в других банках</t>
  </si>
  <si>
    <t>Вклад, являющийся обеспечением обязательств банка, кредитного товарищества и ипотечной компании</t>
  </si>
  <si>
    <t>Счет хранения денег, переданных в качестве обеспечения (заклад, задаток) обязательств банка, кредитного товарищества и ипотечной компании</t>
  </si>
  <si>
    <t>Доходы в виде положительной корректировки стоимости срочного вклада, размещенного в других банках</t>
  </si>
  <si>
    <t>Доходы в виде положительной корректировки стоимости условного вклада, размещенного в других банках</t>
  </si>
  <si>
    <t>Доходы в виде отрицательной корректировки стоимости условного вклада, привлеченного от клиентов</t>
  </si>
  <si>
    <t>Доход от переоценки вкладов в тенге с фиксацией валютного эквивалента вкладов</t>
  </si>
  <si>
    <t>Расходы в виде отрицательной корректировки стоимости срочного вклада, размещенного в других банках</t>
  </si>
  <si>
    <t>Расходы в виде отрицательной корректировки стоимости условного вклада, размещенного в других банках</t>
  </si>
  <si>
    <t>Доходы от восстановления резервов (провизий), созданных по вкладам, размещенным в других банках</t>
  </si>
  <si>
    <t>Ассигнования на резервы (провизии) по вкладам, размещенным в других банках</t>
  </si>
  <si>
    <t>Расход от переоценки вкладов в тенге с фиксацией валютного эквивалента вкладов</t>
  </si>
  <si>
    <t>2.2.</t>
  </si>
  <si>
    <t>Увеличение/уменьшение предоставленных займов и финансовой аренды</t>
  </si>
  <si>
    <t>Займы овердрафт по корреспондентским счетам других банков</t>
  </si>
  <si>
    <t>Займы овернайт, предоставленные другим банкам</t>
  </si>
  <si>
    <t>Долгосрочные займы, предоставленные другим банкам</t>
  </si>
  <si>
    <t>Финансовый лизинг другим банкам</t>
  </si>
  <si>
    <t>Просроченная задолженность других банков по займам</t>
  </si>
  <si>
    <t>Просроченная задолженность других банков по финансовому лизингу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</si>
  <si>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</si>
  <si>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займа, предоставленного другим банкам</t>
  </si>
  <si>
    <t>Специальные резервы (провизии) по займам и финансовому лизингу, предоставленным другим банкам</t>
  </si>
  <si>
    <t>Займы овердрафт, предоставленные организациям, осуществляющим отдельные виды банковских операций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</si>
  <si>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</si>
  <si>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</si>
  <si>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</si>
  <si>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Финансовый лизинг организациям, осуществляющим отдельные виды банковских операций</t>
  </si>
  <si>
    <t>Просроченная задолженность по займам, предоставленным организациям, осуществляющим отдельные виды банковских операций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</si>
  <si>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</si>
  <si>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Специальные резервы (провизии) по займам и финансовому лизингу, предоставленным организациям, осуществляющим отдельные виды банковских операций</t>
  </si>
  <si>
    <t>Займы овердрафт, предоставленные клиентам</t>
  </si>
  <si>
    <t>Счета по кредитным карточкам клиентов</t>
  </si>
  <si>
    <t>Долгосрочные займы, предоставленные клиентам</t>
  </si>
  <si>
    <t>Финансовый лизинг клиентам</t>
  </si>
  <si>
    <t>Просроченная задолженность клиентов по финансовому лизингу</t>
  </si>
  <si>
    <t>Просроченная задолженность клиентов по займам</t>
  </si>
  <si>
    <t>Специальные резервы (провизии) по займам и финансовому лизингу, предоставленным клиентам</t>
  </si>
  <si>
    <t>Прочие займы, предоставленные клиентам</t>
  </si>
  <si>
    <t>Счет положительной корректировки стоимости займа, предоставленного клиентам</t>
  </si>
  <si>
    <t>Счет отрицательной корректировки стоимости займа, предоставленного клиентам</t>
  </si>
  <si>
    <t>Доходы в виде положительной корректировки стоимости займа, предоставленного другим банкам</t>
  </si>
  <si>
    <t>Доходы в виде отрицательной корректировки стоимости займа, полученного от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</si>
  <si>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</si>
  <si>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клиентам</t>
  </si>
  <si>
    <t>Доходы в виде отрицательной корректировки стоимости займа, полученного от Правительства Республики Казахстан, местных органов власти Республики Казахстан и международных финансовых организаций</t>
  </si>
  <si>
    <t>Доход от переоценки займов в тенге с фиксацией валютного эквивалента займов</t>
  </si>
  <si>
    <t>Расходы в виде отрицательной корректировки стоимости займа, предоставленного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</si>
  <si>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</si>
  <si>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Расходы в виде отрицательной корректировки стоимости займа, предоставленного клиентам</t>
  </si>
  <si>
    <t>Доходы от восстановления резервов (провизий), созданных по займам и финансовому лизингу, предоставленным другим банкам</t>
  </si>
  <si>
    <t>Доходы от восстановления резервов (провизий), созданных по займам и финансовому лизингу, предоставленным  клиентам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</si>
  <si>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</si>
  <si>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Ассигнования на резервы (провизии) по займам и финансовому лизингу, предоставленным другим банкам</t>
  </si>
  <si>
    <t>Ассигнования на резервы (провизии) по займам и финансовому лизингу, предоставленным клиентам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</si>
  <si>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</si>
  <si>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Расход от переоценки займов в тенге с фиксацией валютного эквивалента займов</t>
  </si>
  <si>
    <t>2.3.</t>
  </si>
  <si>
    <t>Увеличение/уменьшение торговых ценных бумаг и имеющихся в наличии для продажи</t>
  </si>
  <si>
    <t>Ценные бумаги, предназначенные для торговли</t>
  </si>
  <si>
    <t>Просроченная задолженность по приобретенным ценным бумагам</t>
  </si>
  <si>
    <t>Специальные резервы (провизии) на покрытие убытков по ценным бумагам</t>
  </si>
  <si>
    <t>Счет положительной корректировки справедливой стоимости ценных бумаг, предназначенных для торговли</t>
  </si>
  <si>
    <t>Счет отрицательной корректировки справедливой стоимости ценных бумаг, предназначенных для торговли</t>
  </si>
  <si>
    <t>Ценные бумаги, имеющиеся в наличии для продажи</t>
  </si>
  <si>
    <t>Счет положительной корректировки справедливой стоимости прочих ценных бумаг</t>
  </si>
  <si>
    <t>Счет отрицательной корректировки справедливой стоимости прочих ценных бумаг</t>
  </si>
  <si>
    <t>Резервы переоценки стоимости ценных бумаг, имеющихся в наличии для продажи</t>
  </si>
  <si>
    <t>Нереализованный доход от изменения стоимости ценных бумаг, предназначенных для торговли</t>
  </si>
  <si>
    <t>Реализованные доходы от изменения стоимости ценных бумаг, предназначенных для торговли и имеющихся в наличии для продажи</t>
  </si>
  <si>
    <t>Доходы от восстановления резервов (провизий), созданных по  ценным бумагам</t>
  </si>
  <si>
    <t>Ассигнования на резервы (провизии) по ценным бумагам</t>
  </si>
  <si>
    <t>Нереализованный расход от изменения стоимости ценных бумаг, предназначенных для торговли</t>
  </si>
  <si>
    <t>Реализованные расходы от изменения стоимости ценных бумаг, предназначенных для торговли имеющихся в наличии для продажи</t>
  </si>
  <si>
    <t>2.4.</t>
  </si>
  <si>
    <t>Увеличение/уменьшение требований по операции «обратное РЕПО»</t>
  </si>
  <si>
    <t>1458*</t>
  </si>
  <si>
    <t>Операции «обратное РЕПО» с ценными бумагами</t>
  </si>
  <si>
    <t>2.5.</t>
  </si>
  <si>
    <t>Увеличение/уменьшение требований к клиентам</t>
  </si>
  <si>
    <t>Учтенные векселя клиентов</t>
  </si>
  <si>
    <t>Факторинг клиентам</t>
  </si>
  <si>
    <t>Просроченная задолженность клиентов по факторингу</t>
  </si>
  <si>
    <t>Форфейтинг клиентам</t>
  </si>
  <si>
    <t>Просроченная задолженность клиентов по форфейтингу</t>
  </si>
  <si>
    <t>Опротестованные векселя клиентов</t>
  </si>
  <si>
    <t>Финансовые активы, переданные в доверительное управление</t>
  </si>
  <si>
    <t>Расчеты с другими банками</t>
  </si>
  <si>
    <t>Расчеты с клиентами</t>
  </si>
  <si>
    <t>1860*</t>
  </si>
  <si>
    <t>Прочие дебиторы по банковской деятельности (в части требований к клиентам)</t>
  </si>
  <si>
    <t>1867*</t>
  </si>
  <si>
    <t>Прочие дебиторы по небанковской деятельности (в части требований к клиентам)</t>
  </si>
  <si>
    <t>1870*</t>
  </si>
  <si>
    <t>Прочие транзитные счета</t>
  </si>
  <si>
    <t>Секьюритизируемые активы</t>
  </si>
  <si>
    <t>2.6.</t>
  </si>
  <si>
    <t>Увеличение/уменьшение дивидендов</t>
  </si>
  <si>
    <t>Расчеты с акционерами (по дивидендам)</t>
  </si>
  <si>
    <t>Дивиденды, полученные по акциям дочерних организаций</t>
  </si>
  <si>
    <t>Дивиденды, полученные по акциям зависимых организаций</t>
  </si>
  <si>
    <t>Доходы, связанные с получением дивидендов по акциям</t>
  </si>
  <si>
    <t>9«=10+11+12»</t>
  </si>
  <si>
    <t>3.1.</t>
  </si>
  <si>
    <t>Увеличение/уменьшение вкладов привлеченных</t>
  </si>
  <si>
    <t>Корреспондентские счета Национального Банка Республики Казахстан</t>
  </si>
  <si>
    <t>Корреспондентские счета иностранных центральных банков</t>
  </si>
  <si>
    <t>Корреспондентские счета организаций, осуществляющих отдельные виды банковских операций</t>
  </si>
  <si>
    <t>Металлические счета других банков в аффинированных драгоценных металлах</t>
  </si>
  <si>
    <t>Вклады до востребования Национального Банка Республики Казахстан</t>
  </si>
  <si>
    <t>Вклады до востребования иностранных центральных банков</t>
  </si>
  <si>
    <t>Вклады до востребования других банков</t>
  </si>
  <si>
    <t>Просроченная задолженность по вкладам до востребования других банков</t>
  </si>
  <si>
    <t>Срочные вклады Национального Банка Республики Казахстан</t>
  </si>
  <si>
    <t>Срочные вклады иностранных центральных банков</t>
  </si>
  <si>
    <t>Краткосрочные вклады других банков (до одного месяца)</t>
  </si>
  <si>
    <t>Краткосрочные вклады других банков (до одного года)</t>
  </si>
  <si>
    <t>Вклады, привлеченные от других банков на одну ночь</t>
  </si>
  <si>
    <t>Срочные вклады других банков в аффинированных драгоценных металлах</t>
  </si>
  <si>
    <t>Долгосрочные вклады других банков</t>
  </si>
  <si>
    <t>Счет положительной корректировки стоимости срочного вклада, привлеченного от других банков</t>
  </si>
  <si>
    <t>Счет отрицательной корректировки стоимости срочного вклада, привлеченного от других банков</t>
  </si>
  <si>
    <t>Вклад, являющийся обеспечением обязательств других банков</t>
  </si>
  <si>
    <t>Счет хранения денег, принятых в качестве обеспечения (заклад, задаток) обязательств других банков</t>
  </si>
  <si>
    <t>Условные вклады других банков</t>
  </si>
  <si>
    <t>Просроченная задолженность по срочным вкладам других банков</t>
  </si>
  <si>
    <t>Счет положительной корректировки стоимости условного вклада, привлеченного от других банков</t>
  </si>
  <si>
    <t>Счет отрицательной корректировки стоимости условного вклада, привлеченного от других банков</t>
  </si>
  <si>
    <t>Просроченная задолженность по условным вкладам других банков</t>
  </si>
  <si>
    <t>Вклады до востребования физических лиц, являющиеся объектом обязательного коллективного гарантирования (страхования) вкладов (депозитов)</t>
  </si>
  <si>
    <t>Краткосрочные вклады физических лиц, являющиеся объектом обязательного коллективного гарантирования (страхования) вкладов (депозитов)</t>
  </si>
  <si>
    <t>Долгосрочные вклады физических лиц, являющиеся объектом обязательного коллективного гарантирования (страхования) вкладов (депозитов)</t>
  </si>
  <si>
    <t>Условные вклады физических лиц, являющиеся объектом обязательного коллективного гарантирования (страхования) вкладов (депозитов)</t>
  </si>
  <si>
    <t>Вклады до востребования клиентов</t>
  </si>
  <si>
    <t>Металлические счета клиентов в аффинированных драгоценных металлах</t>
  </si>
  <si>
    <t>Вклад, являющийся обеспечением обязательств клиентов, относящийся к объекту обязательного коллективного гарантирования (страхования) вкладов (депозитов)</t>
  </si>
  <si>
    <t>Краткосрочные вклады клиентов</t>
  </si>
  <si>
    <t>Срочные вклады клиентов в аффинированных драгоценных металлах</t>
  </si>
  <si>
    <t>Долгосрочные вклады клиентов</t>
  </si>
  <si>
    <t>Условные вклады клиентов</t>
  </si>
  <si>
    <t>Вклады дочерних организаций специального назначения</t>
  </si>
  <si>
    <t>Вклад, являющийся обеспечением обязательств клиентов</t>
  </si>
  <si>
    <t>Просроченная задолженность по прочим операциям с клиентами</t>
  </si>
  <si>
    <t>Просроченная задолженность по срочным вкладам клиентов</t>
  </si>
  <si>
    <t>Просроченная задолженность по условным вкладам клиентов</t>
  </si>
  <si>
    <t>Счет положительной корректировки стоимости срочного вклада клиентов</t>
  </si>
  <si>
    <t>Счет отрицательной корректировки стоимости срочного вклада клиентов</t>
  </si>
  <si>
    <t>Счет положительной корректировки стоимости условного вклада клиентов</t>
  </si>
  <si>
    <t>Счет отрицательной корректировки стоимости условного вклада клиентов</t>
  </si>
  <si>
    <t>Доходы в виде отрицательной корректировки стоимости срочного вклада, привлеченного от других банков</t>
  </si>
  <si>
    <t>Доходы в виде отрицательной корректировки стоимости условного вклада, привлеченного от других банков</t>
  </si>
  <si>
    <t>Доходы в виде отрицательной корректировки стоимости срочного вклада, привлеченного от клиентов</t>
  </si>
  <si>
    <t>Расходы в виде положительной корректировки стоимости условного вклада, привлеченного от других банков</t>
  </si>
  <si>
    <t>Расходы в виде положительной корректировки стоимости срочного вклада, привлеченного от клиентов</t>
  </si>
  <si>
    <t>Расходы в виде положительной корректировки стоимости условного вклада, привлеченного от клиентов</t>
  </si>
  <si>
    <t>3.2.</t>
  </si>
  <si>
    <t>Увеличение/уменьшение обязательств по операции «РЕПО»</t>
  </si>
  <si>
    <t>Операции «РЕПО» с ценными бумагами</t>
  </si>
  <si>
    <t>3.3.</t>
  </si>
  <si>
    <t>Увеличение/уменьшение обязательств перед клиентами</t>
  </si>
  <si>
    <t>Деньги республиканского бюджета</t>
  </si>
  <si>
    <t>Деньги местного бюджета</t>
  </si>
  <si>
    <t>Текущие счета клиентов</t>
  </si>
  <si>
    <t>Текущие счета физических лиц, являющиеся объектом обязательного коллективного гарантирования (страхования) вкладов (депозитов)</t>
  </si>
  <si>
    <t>Карт-счета физических лиц, являющиеся объектом обязательного коллективного гарантирования (страхования) вкладов (депозитов)</t>
  </si>
  <si>
    <t>Финансовые активы, принятые в доверительное управление</t>
  </si>
  <si>
    <t>Карт-счета клиентов</t>
  </si>
  <si>
    <t>Полученный финансовый лизинг</t>
  </si>
  <si>
    <t>Указания, не исполненные в срок</t>
  </si>
  <si>
    <t>Просроченная задолженность по полученному финансовому лизингу</t>
  </si>
  <si>
    <t>Счет хранения указаний отправителя в соответствии с валютным законодательством Республики Казахстан</t>
  </si>
  <si>
    <t>2855*</t>
  </si>
  <si>
    <t>Кредиторы по документарным расчетам (в части обязательств перед клиентами)</t>
  </si>
  <si>
    <t>2860*</t>
  </si>
  <si>
    <t>Прочие кредиторы по банковской деятельности (в части обязательств перед клиентами)</t>
  </si>
  <si>
    <t>2867*</t>
  </si>
  <si>
    <t>Прочие кредиторы по небанковской деятельности (в части обязательств перед клиентами)</t>
  </si>
  <si>
    <t>Аффинированные драгоценные металлы</t>
  </si>
  <si>
    <t>Аффинированные драгоценные металлы в пути</t>
  </si>
  <si>
    <t>Аффинированные драгоценные металлы, размещенные на металлических счетах</t>
  </si>
  <si>
    <t>Неаффинированные драгоценные металлы</t>
  </si>
  <si>
    <t>Прочие товарно-материальные запасы</t>
  </si>
  <si>
    <t>Монеты, изготовленные из драгоценных металлов, на складе</t>
  </si>
  <si>
    <t>Коллекционные монеты, изготовленные из недрагоценных металлов, на складе</t>
  </si>
  <si>
    <t>Долгосрочные активы, предназначенные для продажи</t>
  </si>
  <si>
    <t>Предоплата вознаграждения по полученным займам и вкладам</t>
  </si>
  <si>
    <t>Дебиторы по документарным расчетам</t>
  </si>
  <si>
    <t>Дебиторы по гарантиям</t>
  </si>
  <si>
    <t>Прочие дебиторы по небанковской деятельности</t>
  </si>
  <si>
    <t>Специальные резервы (провизии) на покрытие убытков от прочей банковской деятельности</t>
  </si>
  <si>
    <t>Специальные резервы (провизии) на покрытие убытков по дебиторской задолженности, связанной с банковской деятельностью</t>
  </si>
  <si>
    <t>Специальные резервы (провизии) на покрытие убытков по дебиторской задолженности, связанной с небанковской деятельностью</t>
  </si>
  <si>
    <t>Начисленная неустойка (штраф, пеня)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</si>
  <si>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</si>
  <si>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</si>
  <si>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</si>
  <si>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своп</t>
  </si>
  <si>
    <t>Требования по операциям с прочими производными финансовыми инструментами</t>
  </si>
  <si>
    <t>Начисленные расходы по административно-хозяйственной деятельности</t>
  </si>
  <si>
    <t>Предоплата вознаграждения по предоставленным займам</t>
  </si>
  <si>
    <t>Предоплата вознаграждения по размещенным вкладам</t>
  </si>
  <si>
    <t>Доходы будущих периодов</t>
  </si>
  <si>
    <t xml:space="preserve">Начисленные комиссионные расходы по агентским услугам </t>
  </si>
  <si>
    <t>Начисленные комиссионные расходы по услугам по купле-продаже ценных бумаг</t>
  </si>
  <si>
    <t>Начисленные комиссионные расходы по услугам по купле-продаже иностранной валюты</t>
  </si>
  <si>
    <t>Начисленные комиссионные расходы по услугам по доверительным операциям</t>
  </si>
  <si>
    <t>Начисленные комиссионные расходы по услугам по полученным гарантиям</t>
  </si>
  <si>
    <t>Начисленные комиссионные расходы по услугам по карт-счетам клиентов</t>
  </si>
  <si>
    <t>Начисленные прочие комиссионные расходы</t>
  </si>
  <si>
    <t>Начисленные комиссионные расходы по услугам по профессиональной деятельности на рынке ценных бумаг</t>
  </si>
  <si>
    <t>Просроченные комиссионные расходы по услугам по переводным операциям</t>
  </si>
  <si>
    <t>Просроченные комиссионные расходы по агентским услугам</t>
  </si>
  <si>
    <t>Просроченные комиссионные расходы по услугам по купле-продаже ценных бумаг</t>
  </si>
  <si>
    <t>Просроченные комиссионные расходы по услугам по купле-продаже иностранной валюты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</si>
  <si>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</si>
  <si>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</si>
  <si>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Просроченные прочие комиссионные расходы</t>
  </si>
  <si>
    <t>Просроченные комиссионные расходы по услугам по профессиональной деятельности на рынке ценных бумаг</t>
  </si>
  <si>
    <t>Кредиторы по документарным расчетам</t>
  </si>
  <si>
    <t>Кредиторы по капитальным вложениям</t>
  </si>
  <si>
    <t>Резерв на отпускные выплаты</t>
  </si>
  <si>
    <t>Обязательства, связанные с кастодиальной деятельностью</t>
  </si>
  <si>
    <t>Обязательства по привилегированным акциям</t>
  </si>
  <si>
    <t>Обязательства по акцептам</t>
  </si>
  <si>
    <t>Прочие кредиторы по небанковской деятельности</t>
  </si>
  <si>
    <t>Оценочные обязательства</t>
  </si>
  <si>
    <t>Кредиторы по гарантиям</t>
  </si>
  <si>
    <t>Специальные резервы (провизии) на покрытие убытков по условным обязательствам</t>
  </si>
  <si>
    <t>Обязательства по операциям фьючерс</t>
  </si>
  <si>
    <t>Обязательства по операциям форвард</t>
  </si>
  <si>
    <t>Обязательства по опционным операциям</t>
  </si>
  <si>
    <t>Обязательства по операциям своп</t>
  </si>
  <si>
    <t>Обязательства по операциям с прочими производными финансовыми инструментами</t>
  </si>
  <si>
    <t>Общие резервы</t>
  </si>
  <si>
    <t>Резервы переоценки основных средств</t>
  </si>
  <si>
    <t>Нераспределенный чистый доход (непокрытый убыток) прошлых лет</t>
  </si>
  <si>
    <t>Резервы переоценки прошлых лет аффинированных драгоценных металлов</t>
  </si>
  <si>
    <t>Резервы переоценки прошлых лет займов в тенге с фиксацией валютного эквивалента займов</t>
  </si>
  <si>
    <t>Резервы переоценки прошлых лет вкладов в тенге с фиксацией валютного эквивалента вкладов</t>
  </si>
  <si>
    <t>Резервы по прочей переоценке</t>
  </si>
  <si>
    <t>Счет корректировки на гиперинфляцию</t>
  </si>
  <si>
    <t>Нераспределенный чистый доход (непокрытый убыток)</t>
  </si>
  <si>
    <t>Доходы по купле-продаже ценных бумаг</t>
  </si>
  <si>
    <t>Доходы по купле-продаже драгоценных металлов</t>
  </si>
  <si>
    <t>Нереализованный доход от переоценки форвардных операций по ценным бумагам</t>
  </si>
  <si>
    <t>Нереализованный доход от переоценки форвардных операций по иностранной валюте</t>
  </si>
  <si>
    <t>Нереализованный доход от переоценки форвардных операций по аффинированным драгоценным металлам</t>
  </si>
  <si>
    <t>Нереализованный доход от переоценки финансовых фьючерсов</t>
  </si>
  <si>
    <t>Нереализованный доход от переоценки опционных операций</t>
  </si>
  <si>
    <t>Нереализованный доход от переоценки операций спот</t>
  </si>
  <si>
    <t>Нереализованный доход от переоценки операций своп</t>
  </si>
  <si>
    <t>Нереализованный доход от переоценки операций с прочими производными финансовыми инструментами</t>
  </si>
  <si>
    <t>Нереализованный доход от переоценки аффинированных драгоценных металлов</t>
  </si>
  <si>
    <t>Нереализованный доход от прочей переоценки</t>
  </si>
  <si>
    <t>Реализованные доходы от переоценки аффинированных драгоценных металлов</t>
  </si>
  <si>
    <t>Реализованные доходы от прочей переоценки</t>
  </si>
  <si>
    <t>Доходы от реализации товарно-материальных запасов</t>
  </si>
  <si>
    <t>Доходы по операциям фьючерс</t>
  </si>
  <si>
    <t>Доходы по операциям форвард</t>
  </si>
  <si>
    <t>Доходы по опционным операциям</t>
  </si>
  <si>
    <t>Доходы по операциям спот</t>
  </si>
  <si>
    <t>Доходы по операциям с прочими производными финансовыми инструментами</t>
  </si>
  <si>
    <t>Прочие доходы от банковской деятельности</t>
  </si>
  <si>
    <t>Прочие доходы от небанковской деятельности</t>
  </si>
  <si>
    <t>Чрезвычайные доходы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</si>
  <si>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</si>
  <si>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на покрытие убытков от прочей банковской деятельности</t>
  </si>
  <si>
    <t>Доходы от восстановления резервов (провизий), созданных по условным обязательствам</t>
  </si>
  <si>
    <t>Ассигнования на резервы (провизии) по дебиторской задолженности, связанной с банковской деятельностью</t>
  </si>
  <si>
    <t>Ассигнования на резервы (провизии) на покрытие убытков от прочей банковской деятельности</t>
  </si>
  <si>
    <t>Ассигнования на резервы (провизии) по дебиторской задолженности, связанной с небанковской деятельностью</t>
  </si>
  <si>
    <t>Ассигнования на резервы (провизии) по условным обязательствам</t>
  </si>
  <si>
    <t>Ассигнования по созданию оценочных обязательств</t>
  </si>
  <si>
    <t>Расходы по купле-продаже драгоценных металлов</t>
  </si>
  <si>
    <t>Нереализованный расход от переоценки форвардных операций по ценным бумагам</t>
  </si>
  <si>
    <t>Нереализованный расход от переоценки форвардных операций по иностранной валюте</t>
  </si>
  <si>
    <t>Нереализованный расход от переоценки форвардных операций по аффинированным драгоценным металлам</t>
  </si>
  <si>
    <t>Нереализованный расход от переоценки финансовых фьючерсов</t>
  </si>
  <si>
    <t>Нереализованный расход от переоценки опционных операций</t>
  </si>
  <si>
    <t>Нереализованный расход от переоценки операций спот</t>
  </si>
  <si>
    <t>Нереализованный расход от переоценки операций своп</t>
  </si>
  <si>
    <t>Нереализованный расход от переоценки операций с прочими производными финансовыми инструментами</t>
  </si>
  <si>
    <t>Нереализованный расход от переоценки аффинированных драгоценных металлов</t>
  </si>
  <si>
    <t>Нереализованный расход от прочей переоценки</t>
  </si>
  <si>
    <t>Расходы по оплате труда</t>
  </si>
  <si>
    <t>Реализованные расходы от переоценки аффинированных драгоценных металлов</t>
  </si>
  <si>
    <t>Реализованные расходы от прочей переоценки</t>
  </si>
  <si>
    <t>Земельный налог</t>
  </si>
  <si>
    <t>Сбор с аукционов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</si>
  <si>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</si>
  <si>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</si>
  <si>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</si>
  <si>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спот</t>
  </si>
  <si>
    <t>Расходы по операциям с прочими производными финансовыми инструментами</t>
  </si>
  <si>
    <t>Прочие расходы от неосновной  деятельности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</si>
  <si>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</si>
  <si>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</si>
  <si>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</si>
  <si>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Чрезвычайные расходы</t>
  </si>
  <si>
    <t>14«=1+2+9+13»</t>
  </si>
  <si>
    <t>-</t>
  </si>
  <si>
    <t>Отсроченный подоходный налог</t>
  </si>
  <si>
    <t>Влияние обменных курсов на операционные активы и обязательства</t>
  </si>
  <si>
    <t>Резервы переоценки прошлых лет иностранной валюты</t>
  </si>
  <si>
    <t>Итого увеличение/уменьшение денег от операционной</t>
  </si>
  <si>
    <t>17«=14+15+16»</t>
  </si>
  <si>
    <t>Б</t>
  </si>
  <si>
    <t>Покупка/продажа ценных бумаг, удерживаемых до погашения</t>
  </si>
  <si>
    <t>Дисконт по приобретенным ценным бумагам, удерживаемым до погашения</t>
  </si>
  <si>
    <t>Премия по приобретенным ценным бумагам, удерживаемым до погашения</t>
  </si>
  <si>
    <t>Вознаграждение, начисленное предыдущими держателями по ценным бумагам, удерживаемым до погашения</t>
  </si>
  <si>
    <t>Покупка/продажа основных средств и нематериальных активов</t>
  </si>
  <si>
    <t>Земля, здания и сооружения</t>
  </si>
  <si>
    <t>Основные средства, принятые в финансовый лизинг</t>
  </si>
  <si>
    <t>Основные средства, предназначенные для сдачи в аренду</t>
  </si>
  <si>
    <t>Капитальные затраты по арендованным зданиям</t>
  </si>
  <si>
    <t>Создаваемые (разрабатываемые) нематериальные активы</t>
  </si>
  <si>
    <t>Гудвилл</t>
  </si>
  <si>
    <t>Начисленная амортизация по зданиям и сооружениям</t>
  </si>
  <si>
    <t>Начисленная амортизация по основным средствам, полученным по финансовому лизингу</t>
  </si>
  <si>
    <t>Начисленная амортизация по основным средствам, предназначенным для сдачи в аренду</t>
  </si>
  <si>
    <t>Начисленная амортизация по нематериальным активам</t>
  </si>
  <si>
    <t>Доходы от восстановления убытка от обесценения основных средств</t>
  </si>
  <si>
    <t>Доходы от восстановления убытка от обесценения нематериальных активов</t>
  </si>
  <si>
    <t>Доходы от реализации основных средств и нематериальных активов</t>
  </si>
  <si>
    <t>Расходы от обесценения основных средств</t>
  </si>
  <si>
    <t>Расходы от обесценения нематериальных активов</t>
  </si>
  <si>
    <t>Амортизационные отчисления по зданиям и сооружениям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</si>
  <si>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</si>
  <si>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</si>
  <si>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</si>
  <si>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</si>
  <si>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</si>
  <si>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Инвестиции в капитал других юридических лиц</t>
  </si>
  <si>
    <t>Инвестиции в зависимые организации</t>
  </si>
  <si>
    <t>Инвестиции в субординированный долг</t>
  </si>
  <si>
    <t>Доходы от восстановления убытка от обесценения инвестиций, вложенных в уставный капитал других юридических лиц</t>
  </si>
  <si>
    <t>Доходы от продажи акций дочерних и зависимых организаций</t>
  </si>
  <si>
    <t>Доходы, связанные с изменением доли участия в уставном капитале юридических лиц</t>
  </si>
  <si>
    <t>Расходы от обесценения инвестиций, вложенных в уставный капитал других юридических лиц</t>
  </si>
  <si>
    <t>Расходы от продажи акций дочерних и зависимых организаций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</si>
  <si>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</si>
  <si>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</si>
  <si>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Прочие</t>
  </si>
  <si>
    <t>Прочие инвестиции</t>
  </si>
  <si>
    <t>Доходы от реализации прочих инвестиций</t>
  </si>
  <si>
    <t>Расходы от реализации прочих инвестиций</t>
  </si>
  <si>
    <t>Влияние обменных курсов на инвестиционные активы и обязательства</t>
  </si>
  <si>
    <t>23«=18+19+20+21 +22»</t>
  </si>
  <si>
    <t>В</t>
  </si>
  <si>
    <t>Увеличение/уменьшение займов полученных</t>
  </si>
  <si>
    <t>Краткосрочные займы, полученные от  Правительства Республики Казахстан и местных исполнительных органов Республики Казахстан</t>
  </si>
  <si>
    <t>Счет положительной корректировки стоимости займа, полученного от Правительства Республики Казахстан и местных органов власти Республики Казахстан</t>
  </si>
  <si>
    <t>Долгосрочные займы, полученные от  Правительства Республики Казахстан и местных исполнительных органов Республики Казахстан</t>
  </si>
  <si>
    <t>Счет отрицательной корректировки стоимости займа, полученного от Правительства Республики Казахстан и местных органов власти Республики Казахстан</t>
  </si>
  <si>
    <t>Просроченная задолженность по займам, полученным от  Правительства Республики Казахстан и местных исполнительных органов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</si>
  <si>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</si>
  <si>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Долгосрочные займы, полученные от международных финансовых организаций</t>
  </si>
  <si>
    <t>Счет отрицательной корректировки стоимости займа, полученного от международных финансовых организаций</t>
  </si>
  <si>
    <t>Просроченная задолженность по займам, полученным от международных финансовых организаций</t>
  </si>
  <si>
    <t>Займы, полученные от Национального Банка Республики Казахстан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</si>
  <si>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</si>
  <si>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</si>
  <si>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Долгосрочные займы, полученные от других банков</t>
  </si>
  <si>
    <t>Финансовый лизинг, полученный от других банков</t>
  </si>
  <si>
    <t>Просроченная задолженность по займам и финансовому лизингу, полученным от других банков</t>
  </si>
  <si>
    <t>Просроченная задолженность по займам и финансовому лизингу, полученным от Национального Банка Республики Казахстан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</si>
  <si>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</si>
  <si>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</si>
  <si>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Долгосрочные займы, полученные от организаций, осуществляющих отдельные виды банковских операций</t>
  </si>
  <si>
    <t>Финансовый лизинг, полученный от организаций, осуществляющих отдельные виды банковских операций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</si>
  <si>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</si>
  <si>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Займы овернайт, полученные от Национального Банка Республики Казахстан</t>
  </si>
  <si>
    <t>Займы овернайт, полученные от иностранных центральных банков</t>
  </si>
  <si>
    <t>Займы овернайт, полученные от других банков</t>
  </si>
  <si>
    <t>Доходы в виде отрицательной корректировки стоимости займа, полученного от организаций, осуществляющих отд. виды банковских операций</t>
  </si>
  <si>
    <t>Расходы в виде положительной корректировки стоимости займа, полученного от Правительства Республики Казахстан и местных органов власти Республики Казахстан</t>
  </si>
  <si>
    <t>Расходы в виде положительной корректировки стоимости займа, полученного от международных финансовых организаций</t>
  </si>
  <si>
    <t>Расходы в виде положительной корректировки стоимости займа, полученного от других банков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</si>
  <si>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</si>
  <si>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Уставный капитал - простые акции</t>
  </si>
  <si>
    <t>Уставный капитал - привилегированные акции</t>
  </si>
  <si>
    <t>Уставный капитал - вклады и паи</t>
  </si>
  <si>
    <t>Поступление/погашение от выпущенных долговых обязательств</t>
  </si>
  <si>
    <t>Выпущенные в обращение облигации</t>
  </si>
  <si>
    <t>Выкупленные облигации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</si>
  <si>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</si>
  <si>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</si>
  <si>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Выкупленные субординированные облигации</t>
  </si>
  <si>
    <t>Субординированные облигации</t>
  </si>
  <si>
    <t>Бессрочные финансовые инструменты</t>
  </si>
  <si>
    <t>Приобретение/погашение собственных акций</t>
  </si>
  <si>
    <t>Выкупленные простые акции</t>
  </si>
  <si>
    <t>Выкупленные привилегированные акции</t>
  </si>
  <si>
    <t>Выкупленные вклады и паи</t>
  </si>
  <si>
    <t>Выплаченные дивиденды</t>
  </si>
  <si>
    <t>3580*</t>
  </si>
  <si>
    <t>Нераспределенный чистый доход (непокрытый убыток) прошлых лет (в части)</t>
  </si>
  <si>
    <t>Прочие поступления и платежи</t>
  </si>
  <si>
    <t>Неоплаченный уставный капитал - простые акции</t>
  </si>
  <si>
    <t>Неоплаченный уставный капитал - привилегированные акции</t>
  </si>
  <si>
    <t>Неоплаченный уставный капитал - вклады и паи</t>
  </si>
  <si>
    <t>Дополнительный оплаченный капитал</t>
  </si>
  <si>
    <t>Влияние обменных курсов на финансовые активы и обязательства</t>
  </si>
  <si>
    <t>31«=24+25+26+27+ +28+29+30»</t>
  </si>
  <si>
    <t>Г</t>
  </si>
  <si>
    <t>Банкноты и монеты в пути</t>
  </si>
  <si>
    <t>Наличность в обменных пунктах</t>
  </si>
  <si>
    <t>Наличность в вечерней кассе</t>
  </si>
  <si>
    <t>Наличность в банкоматах и электронных терминалах</t>
  </si>
  <si>
    <t>Деньги в дорожных чеках в пути</t>
  </si>
  <si>
    <t>Монеты, изготовленные из драгоценных металлов, в кассе</t>
  </si>
  <si>
    <t>Деньги в дорожных чеках</t>
  </si>
  <si>
    <t>Коллекционные монеты, изготовленные из недрагоценных металлов, в кассе</t>
  </si>
  <si>
    <t>Корреспондентский счет в Национальном Банке Республики Казахстан</t>
  </si>
  <si>
    <t>Резервы (провизии) на покрытие убытков по корреспондентским счетам в других банках</t>
  </si>
  <si>
    <t>Вклады в Национальном Банке Республики Казахстан (на одну ночь)</t>
  </si>
  <si>
    <t>Вклады до востребования в Национальном Банке Республики Казахстан</t>
  </si>
  <si>
    <t>Срочные вклады в Национальном Банке Республики Казахстан (до 3 месяцев)</t>
  </si>
  <si>
    <t>Вклады, размещенные в других банках (на одну ночь)</t>
  </si>
  <si>
    <t>Вклады до востребования, размещенные в других банках</t>
  </si>
  <si>
    <t>1254*</t>
  </si>
  <si>
    <t>Краткосрочные вклады, размещенные в других банках (до 3 месяцев)</t>
  </si>
  <si>
    <t>Займы овердрафт по корреспондентским счетам других банков (до 3 месяцев)</t>
  </si>
  <si>
    <t>1302*</t>
  </si>
  <si>
    <t>Краткосрочные займы, предоставленные другим банкам (до 3 месяцев)</t>
  </si>
  <si>
    <t>Операции «обратное РЕПО» с ценными бумагами (до 3 месяцев)</t>
  </si>
  <si>
    <t>34 «=17+23+31»</t>
  </si>
  <si>
    <t>на 1 07  2009г.</t>
  </si>
  <si>
    <t>разница</t>
  </si>
  <si>
    <t>физ лица</t>
  </si>
  <si>
    <t xml:space="preserve">Баланс </t>
  </si>
  <si>
    <t>ANCash</t>
  </si>
  <si>
    <t>Денежные средства</t>
  </si>
  <si>
    <t>ANBNKCnost</t>
  </si>
  <si>
    <t>Остатки на счетах в НБ РК</t>
  </si>
  <si>
    <t>ANBNKnostADBNKnost</t>
  </si>
  <si>
    <t>Корреспондентские счета в банках (НОСТРО)</t>
  </si>
  <si>
    <t>ADFASP</t>
  </si>
  <si>
    <t>ADBNKCADBNKMBKADBNKREP</t>
  </si>
  <si>
    <t>ADL</t>
  </si>
  <si>
    <t>Займы юридическим лицам</t>
  </si>
  <si>
    <t>ADLF</t>
  </si>
  <si>
    <t>Займы физическим лицам</t>
  </si>
  <si>
    <t>ANOsn</t>
  </si>
  <si>
    <t>Основные средства и нематериальные активы</t>
  </si>
  <si>
    <t>ADPr</t>
  </si>
  <si>
    <t>Прочие доходные  активы</t>
  </si>
  <si>
    <t>ANPr</t>
  </si>
  <si>
    <t>Прочие недоходные активы</t>
  </si>
  <si>
    <t>ANRE</t>
  </si>
  <si>
    <t xml:space="preserve">Резервы под обесценение </t>
  </si>
  <si>
    <t>ANREADLU</t>
  </si>
  <si>
    <t>Резервы под обесценение займов юридических лиц</t>
  </si>
  <si>
    <t>ANREADLF</t>
  </si>
  <si>
    <t>Резервы под обесценение займов физических лиц</t>
  </si>
  <si>
    <t>OPBNK</t>
  </si>
  <si>
    <t>Средства банков</t>
  </si>
  <si>
    <t>OPBNKLORONBNKLOR</t>
  </si>
  <si>
    <t>Корреспондентские счета банков (ЛОРО)</t>
  </si>
  <si>
    <t>OPBNKMBK</t>
  </si>
  <si>
    <t>Кредиты и депозиты, полученные от банков</t>
  </si>
  <si>
    <t>OPBNKREP</t>
  </si>
  <si>
    <t>OPU</t>
  </si>
  <si>
    <t>ONTU</t>
  </si>
  <si>
    <t>OPDU</t>
  </si>
  <si>
    <t>OPF</t>
  </si>
  <si>
    <t>ONTF</t>
  </si>
  <si>
    <t>OPDF</t>
  </si>
  <si>
    <t>OPFAI</t>
  </si>
  <si>
    <t>OPSub</t>
  </si>
  <si>
    <t>OPPr</t>
  </si>
  <si>
    <t>Прочие  платные пассивы</t>
  </si>
  <si>
    <t>ONPr</t>
  </si>
  <si>
    <t>Прочие неоплачиваемые пассивы</t>
  </si>
  <si>
    <t>SAK</t>
  </si>
  <si>
    <t>SPRL</t>
  </si>
  <si>
    <t xml:space="preserve">Нераспределенная прибыль прошлых лет </t>
  </si>
  <si>
    <t>SPRT</t>
  </si>
  <si>
    <t>Прибыль/убыток за отчетный период</t>
  </si>
  <si>
    <t>D%AD</t>
  </si>
  <si>
    <t xml:space="preserve">Процентные и приравненные к ним доходы </t>
  </si>
  <si>
    <t>D%ADBNK</t>
  </si>
  <si>
    <t>Доходы по средствам в банках</t>
  </si>
  <si>
    <t>D%ADFASP</t>
  </si>
  <si>
    <t>Доходы по финансовым активам, отраженным по справедливой стоимости через прибыль или убыток</t>
  </si>
  <si>
    <t>D%ADLU</t>
  </si>
  <si>
    <t>Доходы по займам юридическим лицам</t>
  </si>
  <si>
    <t>D%ADLF</t>
  </si>
  <si>
    <t>Доходы по займам физическим лицам</t>
  </si>
  <si>
    <t>D%ADPr</t>
  </si>
  <si>
    <t>Доходы по прочим активам</t>
  </si>
  <si>
    <t>R%OP</t>
  </si>
  <si>
    <t xml:space="preserve">Процентные и приравненные к ним расходы  </t>
  </si>
  <si>
    <t>R%OPBNK</t>
  </si>
  <si>
    <t>Расходы по средствам банков</t>
  </si>
  <si>
    <t>R%OPU</t>
  </si>
  <si>
    <t>Расходы по средствам юридических лиц</t>
  </si>
  <si>
    <t>R%OPF</t>
  </si>
  <si>
    <t>Расходы по средствам физических лиц</t>
  </si>
  <si>
    <t>R%OPFAI</t>
  </si>
  <si>
    <t>Расходы по выпущенным долговым ценным бумагам</t>
  </si>
  <si>
    <t>R%OPSub</t>
  </si>
  <si>
    <t>Расходы по субординированной задолженности</t>
  </si>
  <si>
    <t>R%OPPr</t>
  </si>
  <si>
    <t>Расходы по прочим платным пассивам</t>
  </si>
  <si>
    <t>DNEKRO</t>
  </si>
  <si>
    <t>Комиссии и сборы по расчетным операциям</t>
  </si>
  <si>
    <t>DNEKKO</t>
  </si>
  <si>
    <t>Комиссии и сборы по кассовым операциям</t>
  </si>
  <si>
    <t>DNEKZDOGAR</t>
  </si>
  <si>
    <t>Комиссии и сборы по выпущенным гарантиям</t>
  </si>
  <si>
    <t>DNEKFA</t>
  </si>
  <si>
    <t>Комиссии и сборы по сделкам купли\продажи ценных бумаг</t>
  </si>
  <si>
    <t>DNEKPr</t>
  </si>
  <si>
    <t>Комиссии и сборы прочие</t>
  </si>
  <si>
    <t>RNEKRO</t>
  </si>
  <si>
    <t>RNEKZDOGAR</t>
  </si>
  <si>
    <t>RNEKFA</t>
  </si>
  <si>
    <t>RNEKPr</t>
  </si>
  <si>
    <t>DNEVL</t>
  </si>
  <si>
    <t>Доходы от операций с иностранной валютой</t>
  </si>
  <si>
    <t>RNEVL</t>
  </si>
  <si>
    <t>Расходы по операциям с иностранной валютой</t>
  </si>
  <si>
    <t>DNERLFASP</t>
  </si>
  <si>
    <t>Реализованные доходы за вычетом расходов по операциям с финансовыми активами, отнесенными в категорию переоцениваемых по справедливой стоимости через прибыль или убыток</t>
  </si>
  <si>
    <t>DNENRLFASP</t>
  </si>
  <si>
    <t>Нереализованные доходы за вычетом расходов по операциям с финансовыми активами, отнесенными в категорию переоцениваемых по справедливой стоимости через прибыль или убыток</t>
  </si>
  <si>
    <t>NETOD</t>
  </si>
  <si>
    <t>Чистый операционный доход до создания\восстановления резервов</t>
  </si>
  <si>
    <t>RNEREZ</t>
  </si>
  <si>
    <t>NETODRREZ</t>
  </si>
  <si>
    <t>Чистый операционный доход после создания\восстановления резервов</t>
  </si>
  <si>
    <t>NLPRF</t>
  </si>
  <si>
    <t>Налог на прибыль</t>
  </si>
  <si>
    <t>ONLPRF</t>
  </si>
  <si>
    <t>Отложенный налог</t>
  </si>
  <si>
    <t>Административно-управленческие расходы</t>
  </si>
  <si>
    <t>RSM100SMRSM200SMRSM400SM</t>
  </si>
  <si>
    <t>Расходы на персонал</t>
  </si>
  <si>
    <t>RSM1500SM</t>
  </si>
  <si>
    <t>Амортизационные отчисления по ОС и НМА</t>
  </si>
  <si>
    <t>RSM300SMRSM500SMRSM600SMRSM700SMRSM800SMRSM900SMRSM1000SMRSM1100SMRSM1200SMRSM1300SMRSM1400SMRSM1600SM</t>
  </si>
  <si>
    <t xml:space="preserve">Прочие </t>
  </si>
  <si>
    <t>Z</t>
  </si>
  <si>
    <t>Внебалансовые операции</t>
  </si>
  <si>
    <t>ZDOGAR</t>
  </si>
  <si>
    <t>Гарантии</t>
  </si>
  <si>
    <t>ZDOAKK</t>
  </si>
  <si>
    <t>Аккредитивы</t>
  </si>
  <si>
    <t>прогноз на 01/01/2011</t>
  </si>
  <si>
    <t>KZT</t>
  </si>
  <si>
    <t>Активы, приносящие доход</t>
  </si>
  <si>
    <t>%</t>
  </si>
  <si>
    <t>Депозиты на счетах в НБ РК</t>
  </si>
  <si>
    <t>МБК и МБД</t>
  </si>
  <si>
    <t>Средства, переданные банкам по договорам обратного РЕПО</t>
  </si>
  <si>
    <t xml:space="preserve">Активы, не приносящие доход </t>
  </si>
  <si>
    <t>Средства на счетах в НБ РК</t>
  </si>
  <si>
    <t>Обязательные резервы на счете в НБ РК</t>
  </si>
  <si>
    <t>Резервы под обесценение займов клиентам (провизии)</t>
  </si>
  <si>
    <t>Резервы на потери по финансовым активам, отраженным по справедливой стоимости через прибыль или убыток</t>
  </si>
  <si>
    <t>Резервы на потери по инвестиционным ценным бумагам, удерживаемым до погашения</t>
  </si>
  <si>
    <t>Резервы под возможные потери, начисленные по прочим активам</t>
  </si>
  <si>
    <t>Пассив</t>
  </si>
  <si>
    <t>Оплачиваемые пассивы</t>
  </si>
  <si>
    <t>Неоплачиваемые пассивы</t>
  </si>
  <si>
    <t>Собственные средства</t>
  </si>
  <si>
    <t>Дополнительный капитал (Фонды и Резервы)</t>
  </si>
  <si>
    <t>Актив</t>
  </si>
  <si>
    <t>A</t>
  </si>
  <si>
    <t>D</t>
  </si>
  <si>
    <t>L</t>
  </si>
  <si>
    <t>U</t>
  </si>
  <si>
    <t>S</t>
  </si>
  <si>
    <t>F</t>
  </si>
  <si>
    <t>BNK</t>
  </si>
  <si>
    <t>nost</t>
  </si>
  <si>
    <t>C</t>
  </si>
  <si>
    <t>MBK</t>
  </si>
  <si>
    <t>REP</t>
  </si>
  <si>
    <t>FASP</t>
  </si>
  <si>
    <t>FAI</t>
  </si>
  <si>
    <t>Pr</t>
  </si>
  <si>
    <t>N</t>
  </si>
  <si>
    <t>RE</t>
  </si>
  <si>
    <t>Cash</t>
  </si>
  <si>
    <t>MRT</t>
  </si>
  <si>
    <t>Osn</t>
  </si>
  <si>
    <t>O</t>
  </si>
  <si>
    <t>P</t>
  </si>
  <si>
    <t>LOR</t>
  </si>
  <si>
    <t>T</t>
  </si>
  <si>
    <t>Sub</t>
  </si>
  <si>
    <t>AK</t>
  </si>
  <si>
    <t>DK</t>
  </si>
  <si>
    <t>PRL</t>
  </si>
  <si>
    <t>PRT</t>
  </si>
  <si>
    <t>Документарные операции и гарантии</t>
  </si>
  <si>
    <t>DO</t>
  </si>
  <si>
    <t>GAR</t>
  </si>
  <si>
    <t>AKK</t>
  </si>
  <si>
    <t>Документарное инкассо</t>
  </si>
  <si>
    <t>Доходы по займам клиентам</t>
  </si>
  <si>
    <t>K</t>
  </si>
  <si>
    <t>Доходы по средствам в банках - по корреспондентским счетам (НОСТРО)</t>
  </si>
  <si>
    <t>Доходы по средствам в банках - НБ РК</t>
  </si>
  <si>
    <t>Доходы по средствам в банках - МБК и МБД</t>
  </si>
  <si>
    <t>Доходы по средствам в банках - по договорам обратного РЕПО</t>
  </si>
  <si>
    <t>Доходы  по инвестиционным ценным бумагам, удерживаемым до погашения</t>
  </si>
  <si>
    <t xml:space="preserve">Непроцентные доходы </t>
  </si>
  <si>
    <t>NE</t>
  </si>
  <si>
    <t>VL</t>
  </si>
  <si>
    <t>RL</t>
  </si>
  <si>
    <t>NRL</t>
  </si>
  <si>
    <t>RO</t>
  </si>
  <si>
    <t>KO</t>
  </si>
  <si>
    <t>Комиссии и сборы по аккредитивам</t>
  </si>
  <si>
    <t>Комиссии и сборы по документарному инкассо</t>
  </si>
  <si>
    <t>FA</t>
  </si>
  <si>
    <t>R</t>
  </si>
  <si>
    <t>Непроцентные расходы</t>
  </si>
  <si>
    <t>REZ</t>
  </si>
  <si>
    <t>SM</t>
  </si>
  <si>
    <t>Обязательное страхование вкладов физических лиц</t>
  </si>
  <si>
    <t>SSV</t>
  </si>
  <si>
    <t>Прибыль</t>
  </si>
  <si>
    <t>PRF</t>
  </si>
  <si>
    <t>Чистая прибыль</t>
  </si>
  <si>
    <t>NETPRF</t>
  </si>
  <si>
    <t>AD</t>
  </si>
  <si>
    <t>OP</t>
  </si>
  <si>
    <t>ADBNK</t>
  </si>
  <si>
    <t>ADBNKnost</t>
  </si>
  <si>
    <t>ADBNKC</t>
  </si>
  <si>
    <t>ADBNKMBK</t>
  </si>
  <si>
    <t>ADBNKREP</t>
  </si>
  <si>
    <t>ADFASPKZT</t>
  </si>
  <si>
    <t>ADFAI</t>
  </si>
  <si>
    <t>AN</t>
  </si>
  <si>
    <t>ANBNKC</t>
  </si>
  <si>
    <t>ANBNKCMRT</t>
  </si>
  <si>
    <t>ANBNKnost</t>
  </si>
  <si>
    <t>ANREADL</t>
  </si>
  <si>
    <t>ANREADFASPKZT</t>
  </si>
  <si>
    <t>ANREADFAI</t>
  </si>
  <si>
    <t>ANREADPr</t>
  </si>
  <si>
    <t>OPBNKLOR</t>
  </si>
  <si>
    <t>ON</t>
  </si>
  <si>
    <t>SDK</t>
  </si>
  <si>
    <t>ZDO</t>
  </si>
  <si>
    <t>ZDOINK</t>
  </si>
  <si>
    <t>D%ADL</t>
  </si>
  <si>
    <t>D%ADBNKnost</t>
  </si>
  <si>
    <t>D%ADBNKC</t>
  </si>
  <si>
    <t>D%ADBNKMBK</t>
  </si>
  <si>
    <t>D%ADBNKREP</t>
  </si>
  <si>
    <t>D%ADFAI</t>
  </si>
  <si>
    <t>DNE</t>
  </si>
  <si>
    <t>DNEKZDOAKK</t>
  </si>
  <si>
    <t>RNE</t>
  </si>
  <si>
    <t>RNEO</t>
  </si>
  <si>
    <t>RNEKZDOAKK</t>
  </si>
  <si>
    <t>RNEKZDOINK</t>
  </si>
  <si>
    <t>RNESM</t>
  </si>
  <si>
    <t>RNESSV</t>
  </si>
  <si>
    <t xml:space="preserve">ОТЧЕТ О ДОХОДАХ И РАСХОДАХ  (за период) </t>
  </si>
  <si>
    <t>Прогноз на 01/01/2011</t>
  </si>
  <si>
    <t>План на 01/01/2011</t>
  </si>
  <si>
    <t>тыс тенге</t>
  </si>
  <si>
    <t>БАЛАНС</t>
  </si>
  <si>
    <t>ДО АО БАНК ВТБ (КАЗАХСТАН)</t>
  </si>
  <si>
    <t xml:space="preserve">ОТЧЕТ О ДОХОДАХ И РАСХОДАХ  </t>
  </si>
  <si>
    <t>Факт на 25/10/2010</t>
  </si>
  <si>
    <t>Просроченные займы клиентам</t>
  </si>
  <si>
    <t>Просроченные займы юридических лиц</t>
  </si>
  <si>
    <t>Просроченные кредиты физических лиц</t>
  </si>
  <si>
    <t>просроченные</t>
  </si>
  <si>
    <t>Операции РЕПО с юридическими лицами</t>
  </si>
  <si>
    <t>Доходы по выпущенным долговым ценным бамагам банка</t>
  </si>
  <si>
    <t>Доходы по выпущенным в обращение долговым ценным бумагам банка</t>
  </si>
  <si>
    <t>1.01.2011 план</t>
  </si>
  <si>
    <t>1.01.2011 без ЗО факт</t>
  </si>
  <si>
    <t>Разница</t>
  </si>
  <si>
    <t>Денежные средства и краткосрочные активы</t>
  </si>
  <si>
    <t>Кредиты юридическим лицам*</t>
  </si>
  <si>
    <t>Кредиты физическим лицам*</t>
  </si>
  <si>
    <t>Кредиты банкам*</t>
  </si>
  <si>
    <t>Портфель ценных бумаг</t>
  </si>
  <si>
    <t>Финансовые активы, предназначенные для продажи</t>
  </si>
  <si>
    <t>Участия в капитале</t>
  </si>
  <si>
    <t>Резервы на возможные потери</t>
  </si>
  <si>
    <t>Пассивы</t>
  </si>
  <si>
    <t>Средства физических лиц*</t>
  </si>
  <si>
    <t>Средства банков*</t>
  </si>
  <si>
    <t>Выпущенные долговые обязательства</t>
  </si>
  <si>
    <t>Прочие пассивы</t>
  </si>
  <si>
    <t>Итого привлеченные средства</t>
  </si>
  <si>
    <t>Итого пассивы</t>
  </si>
  <si>
    <t>2010 год без ЗО  факт</t>
  </si>
  <si>
    <t>Чистый доход по операциям с финансовыми инструментами</t>
  </si>
  <si>
    <t>Чистый доход по операциям с иностранной валютой</t>
  </si>
  <si>
    <t>Чистый доход по операциям с драгметаллами</t>
  </si>
  <si>
    <t>Чистый комиссионный доход</t>
  </si>
  <si>
    <t>Прочий чистый операционный доход</t>
  </si>
  <si>
    <t>Чистый операционный доход  до создания/восстановления резервов</t>
  </si>
  <si>
    <t>Результат создания/восстановления резервов</t>
  </si>
  <si>
    <t>Чистый операционный доход  после создания/восстановления резервов</t>
  </si>
  <si>
    <t>2010 год план</t>
  </si>
  <si>
    <t>БАЛАНС (тыс.тенге)</t>
  </si>
  <si>
    <t>Факт</t>
  </si>
  <si>
    <t>коды</t>
  </si>
  <si>
    <t>Финансовые активы, отраженные по справедливой стоимости через прибыль/убыток</t>
  </si>
  <si>
    <t>ОТЧЕТ О ДОХОДАХ И РАСХОДАХ  (на дату)</t>
  </si>
  <si>
    <t>тыс.тенге</t>
  </si>
  <si>
    <t>Чистый доход по операциям с финансовыми инструментами (включая переоценку)</t>
  </si>
  <si>
    <t>Прочие операционные расходы (ст.1502, 1503,1504)</t>
  </si>
  <si>
    <t>ONBNKLOR</t>
  </si>
  <si>
    <t>ПЧОДД</t>
  </si>
  <si>
    <t>ПЧОДР</t>
  </si>
  <si>
    <t>Чистый доход от операций с иностранной валютой (включая переоценку)</t>
  </si>
  <si>
    <t>Исолнитель: Факт Нелина А. вн 4051</t>
  </si>
  <si>
    <t>Исполнитель: план Акпаров С.  Вн.4120</t>
  </si>
  <si>
    <t>Прочие операционные доходы</t>
  </si>
  <si>
    <t>Доходы по выпущенным долговым ценным бумагам</t>
  </si>
  <si>
    <t>прочие</t>
  </si>
  <si>
    <t xml:space="preserve">Займы клиентам стандартные </t>
  </si>
  <si>
    <t>ADLGd</t>
  </si>
  <si>
    <t xml:space="preserve">Займы клиентам просроченные </t>
  </si>
  <si>
    <t>ADLBd</t>
  </si>
  <si>
    <t>ADLUGd</t>
  </si>
  <si>
    <t xml:space="preserve">Займы клиентам ЮЛ стандартные </t>
  </si>
  <si>
    <t>ADLUBd</t>
  </si>
  <si>
    <t xml:space="preserve">Займы клиентам ЮЛ просроченные </t>
  </si>
  <si>
    <t>ADLUBGd</t>
  </si>
  <si>
    <t xml:space="preserve">Займы клиентам ЮЛ крупный бизнес стандартные </t>
  </si>
  <si>
    <t>ADLUMGd</t>
  </si>
  <si>
    <t xml:space="preserve">Займы клиентам ЮЛ средний бизнес стандартные </t>
  </si>
  <si>
    <t>ADLUSGd</t>
  </si>
  <si>
    <t xml:space="preserve">Займы клиентам ЮЛ малый бизнес стандартные  </t>
  </si>
  <si>
    <t>ADLUSULGd</t>
  </si>
  <si>
    <t xml:space="preserve">Займы клиентам ЮЛ малый бизнес стандартные Компании </t>
  </si>
  <si>
    <t>ADLUSFLGd</t>
  </si>
  <si>
    <t xml:space="preserve">Займы клиентам ЮЛ малый бизнес стандартные ИП </t>
  </si>
  <si>
    <t>ADLFBd</t>
  </si>
  <si>
    <t>Займы клиентам ФЛ просроченные</t>
  </si>
  <si>
    <t>ADLFGd</t>
  </si>
  <si>
    <t xml:space="preserve">Займы клиентам ФЛ стандартные </t>
  </si>
  <si>
    <t xml:space="preserve">Займы клиентам ЮЛ </t>
  </si>
  <si>
    <t>Банк:</t>
  </si>
  <si>
    <t xml:space="preserve">Дата (ДД/ММ/ГГГГ):  </t>
  </si>
  <si>
    <t>Контактное лицо:</t>
  </si>
  <si>
    <t>Валюта отчетности (в текстовом формате)</t>
  </si>
  <si>
    <t>ФИО</t>
  </si>
  <si>
    <t>Тел.</t>
  </si>
  <si>
    <t>E-mail</t>
  </si>
  <si>
    <t>Код статьи</t>
  </si>
  <si>
    <t>(на основе МСФО, в млн.)</t>
  </si>
  <si>
    <t>Остаток на начало отчетного периода</t>
  </si>
  <si>
    <t>Остаток на конец отчетного периода</t>
  </si>
  <si>
    <t>Изменение</t>
  </si>
  <si>
    <t>a11</t>
  </si>
  <si>
    <t>a12</t>
  </si>
  <si>
    <t>Обязательные резервы на счетах в центральных банках</t>
  </si>
  <si>
    <t>a20</t>
  </si>
  <si>
    <t>Вложения в финансовые активы</t>
  </si>
  <si>
    <t>a21</t>
  </si>
  <si>
    <t>долговые ценные бумаги</t>
  </si>
  <si>
    <t>a22</t>
  </si>
  <si>
    <t>долевые ценные бумаги</t>
  </si>
  <si>
    <t>a23</t>
  </si>
  <si>
    <t>прочее</t>
  </si>
  <si>
    <t>a30</t>
  </si>
  <si>
    <t>a40</t>
  </si>
  <si>
    <t>Кредиты и авансы клиентам (вкл. РЕПО)</t>
  </si>
  <si>
    <t>a41</t>
  </si>
  <si>
    <t>юридическим лицам</t>
  </si>
  <si>
    <t>a411</t>
  </si>
  <si>
    <t>срочные</t>
  </si>
  <si>
    <t>a412</t>
  </si>
  <si>
    <t>a42</t>
  </si>
  <si>
    <t>физическим лицам</t>
  </si>
  <si>
    <t>a421</t>
  </si>
  <si>
    <t>a422</t>
  </si>
  <si>
    <t>a50</t>
  </si>
  <si>
    <t>Инвестиции в дочерние и ассоциированные компании</t>
  </si>
  <si>
    <t>a61</t>
  </si>
  <si>
    <t>a62</t>
  </si>
  <si>
    <t>Недвижимость (инвестиционная и предназначенная для продажи)</t>
  </si>
  <si>
    <t>a63</t>
  </si>
  <si>
    <t>Нематериальные активы и Гудвил</t>
  </si>
  <si>
    <t>a71</t>
  </si>
  <si>
    <t>Прочие активы по небанковской деятельности</t>
  </si>
  <si>
    <t>a72</t>
  </si>
  <si>
    <t>a80</t>
  </si>
  <si>
    <t>a81</t>
  </si>
  <si>
    <t>по кредитам юридическим лицам</t>
  </si>
  <si>
    <t>a82</t>
  </si>
  <si>
    <t>по кредитам физическим лицам</t>
  </si>
  <si>
    <t>a83</t>
  </si>
  <si>
    <t>по кредитам банкам</t>
  </si>
  <si>
    <t>a84</t>
  </si>
  <si>
    <t>a85</t>
  </si>
  <si>
    <t>по прочим операциям</t>
  </si>
  <si>
    <t>a90</t>
  </si>
  <si>
    <t>l10</t>
  </si>
  <si>
    <t>Средства банков (вкл. прямое РЕПО)</t>
  </si>
  <si>
    <t>l20</t>
  </si>
  <si>
    <t>l21</t>
  </si>
  <si>
    <t>юридических лиц</t>
  </si>
  <si>
    <t>l22</t>
  </si>
  <si>
    <t>физических лиц</t>
  </si>
  <si>
    <t>l30</t>
  </si>
  <si>
    <t>l31</t>
  </si>
  <si>
    <t>облигации</t>
  </si>
  <si>
    <t>l32</t>
  </si>
  <si>
    <t>векселя и депозитные сертификаты</t>
  </si>
  <si>
    <t>l40</t>
  </si>
  <si>
    <t>l51</t>
  </si>
  <si>
    <t>Прочие обязательства по небанковской деятельности</t>
  </si>
  <si>
    <t>l52</t>
  </si>
  <si>
    <t>l50</t>
  </si>
  <si>
    <t>Итого обязательств</t>
  </si>
  <si>
    <t>l60</t>
  </si>
  <si>
    <t>Нераспределенная прибыль</t>
  </si>
  <si>
    <t>l70</t>
  </si>
  <si>
    <t>Прочие источники</t>
  </si>
  <si>
    <t>l80</t>
  </si>
  <si>
    <t>Итого собственных средств</t>
  </si>
  <si>
    <t>l90</t>
  </si>
  <si>
    <t>Итого обязательства и собственные средства</t>
  </si>
  <si>
    <t>Проверка</t>
  </si>
  <si>
    <t>ОТЧЕТ О ПРИБЫЛЯХ И УБЫТКАХ (С НАЧАЛА ГОДА)</t>
  </si>
  <si>
    <t>Накопленным итогом с начала года по последний день предыдущего месяца</t>
  </si>
  <si>
    <t>Накопленным итогом с начала года по отчетную дату</t>
  </si>
  <si>
    <t>p10</t>
  </si>
  <si>
    <t>p11</t>
  </si>
  <si>
    <t>по кредитам юридическим лицам (в т.ч. по операциям обратное РЕПО)</t>
  </si>
  <si>
    <t>p12</t>
  </si>
  <si>
    <t>по кредитам физическим лицам (в т.ч. по операциям обратное РЕПО)</t>
  </si>
  <si>
    <t>p13</t>
  </si>
  <si>
    <t>по счетам НОСТРО и кредитам банкам (в т.ч. по операциям обратное РЕПО)</t>
  </si>
  <si>
    <t>p14</t>
  </si>
  <si>
    <t>по вложениям в долговые ценные бумаги</t>
  </si>
  <si>
    <t>p15</t>
  </si>
  <si>
    <t>p20</t>
  </si>
  <si>
    <t>p21</t>
  </si>
  <si>
    <t>по средствам юридических лиц (в т.ч. по операциям прямое РЕПО)</t>
  </si>
  <si>
    <t>p22</t>
  </si>
  <si>
    <t>по средствам физических лиц (в т.ч. по операциям прямое РЕПО)</t>
  </si>
  <si>
    <t>p23</t>
  </si>
  <si>
    <t>по средствам банков (в т.ч. по операциям прямое РЕПО)</t>
  </si>
  <si>
    <t>p24</t>
  </si>
  <si>
    <t>p241</t>
  </si>
  <si>
    <t>по выпущенным облигациям</t>
  </si>
  <si>
    <t>p242</t>
  </si>
  <si>
    <t>по выпущенным векселям и сертификатам</t>
  </si>
  <si>
    <t>p25</t>
  </si>
  <si>
    <t>по субординированной задолженности</t>
  </si>
  <si>
    <t>p26</t>
  </si>
  <si>
    <t>p30</t>
  </si>
  <si>
    <t>Чистые процентные доходы</t>
  </si>
  <si>
    <t>p40</t>
  </si>
  <si>
    <t>Восстановление/создание резервов под обесценение</t>
  </si>
  <si>
    <t>p41</t>
  </si>
  <si>
    <t>кредитов юридическим лицам</t>
  </si>
  <si>
    <t>p42</t>
  </si>
  <si>
    <t>кредитов физическим лицам</t>
  </si>
  <si>
    <t>p43</t>
  </si>
  <si>
    <t>кредитов банкам</t>
  </si>
  <si>
    <t>p44</t>
  </si>
  <si>
    <t>долговых ценных бумаг</t>
  </si>
  <si>
    <t>p50</t>
  </si>
  <si>
    <t>Чистые процентные доходы после создания резерва под обесценение</t>
  </si>
  <si>
    <t>p51</t>
  </si>
  <si>
    <t>Чистые доходы по операциям с финансовыми инструментами</t>
  </si>
  <si>
    <t>p52</t>
  </si>
  <si>
    <t>Чистые доходы по операциям с иностранной валютой и драгметаллами (включая переоценку)</t>
  </si>
  <si>
    <t>p53</t>
  </si>
  <si>
    <t>Прибыль/убыток от первоначального признания выпущенных финансовых инструментов</t>
  </si>
  <si>
    <t>p54</t>
  </si>
  <si>
    <t>p55</t>
  </si>
  <si>
    <t>Чистые операционные доходы от небанковской деятельности</t>
  </si>
  <si>
    <t>p56</t>
  </si>
  <si>
    <t>p57</t>
  </si>
  <si>
    <t>Восстановление/создание резерва по прочим операциям</t>
  </si>
  <si>
    <t>p60</t>
  </si>
  <si>
    <t>Чистые непроцентные доходы</t>
  </si>
  <si>
    <t>p70</t>
  </si>
  <si>
    <t>Чистые операционные доходы</t>
  </si>
  <si>
    <t>p81</t>
  </si>
  <si>
    <t>Расходы на содержание персонала</t>
  </si>
  <si>
    <t>p82</t>
  </si>
  <si>
    <t>Прочие административно-управленческие расходы</t>
  </si>
  <si>
    <t>p80</t>
  </si>
  <si>
    <t>Прибыль до налогообложения</t>
  </si>
  <si>
    <t>p91</t>
  </si>
  <si>
    <t>p90</t>
  </si>
  <si>
    <t xml:space="preserve">Банк:  </t>
  </si>
  <si>
    <t>РЕЗУЛЬТАТЫ ПО НАПРАВЛЕНИЯМ БИЗНЕСА</t>
  </si>
  <si>
    <t>(на основе МСФО)</t>
  </si>
  <si>
    <t>Операции с юридическими лицами</t>
  </si>
  <si>
    <t>Операции с физическими лицами</t>
  </si>
  <si>
    <t>Операции с банками</t>
  </si>
  <si>
    <t>Крупный бизнес</t>
  </si>
  <si>
    <t>Средний бизнес</t>
  </si>
  <si>
    <t>Малый бизнес</t>
  </si>
  <si>
    <t>Инвестиционный бизнес</t>
  </si>
  <si>
    <t>Итого операции с ЮЛ</t>
  </si>
  <si>
    <t>Кредиты на покупку недвижимости</t>
  </si>
  <si>
    <t>Автокредиты</t>
  </si>
  <si>
    <t>Кредиты по картам</t>
  </si>
  <si>
    <t>Потребительские кредиты</t>
  </si>
  <si>
    <t>Итого операции с ФЛ</t>
  </si>
  <si>
    <t>Прочие операции</t>
  </si>
  <si>
    <t>Итого операции с банками</t>
  </si>
  <si>
    <t>m51</t>
  </si>
  <si>
    <t>Объемы операций (ОСТАТОК ПО СОСТОЯНИЮ НА ОТЧЕТНУЮ ДАТУ)</t>
  </si>
  <si>
    <t>m511</t>
  </si>
  <si>
    <t>Кредиты (вкл. РЕПО)</t>
  </si>
  <si>
    <t>m5111</t>
  </si>
  <si>
    <t>в т.ч. просроченные</t>
  </si>
  <si>
    <t>m512</t>
  </si>
  <si>
    <t>Резервы по кредитам</t>
  </si>
  <si>
    <t>m513</t>
  </si>
  <si>
    <t>Счета и депозиты</t>
  </si>
  <si>
    <t>m514</t>
  </si>
  <si>
    <t>Выпущенные векселя, депозитные и сберегательные сертификаты</t>
  </si>
  <si>
    <t>m52</t>
  </si>
  <si>
    <t>Финансовые результаты (ЗА ПЕРИОД С НАЧАЛА ГОДА ПО ОТЧЕТНУЮ ДАТУ):</t>
  </si>
  <si>
    <t>m521</t>
  </si>
  <si>
    <t>Проценты и комиссии, полученные по кредитам</t>
  </si>
  <si>
    <t>m522</t>
  </si>
  <si>
    <t>m523</t>
  </si>
  <si>
    <t>Прочие операционные доходы и расходы</t>
  </si>
  <si>
    <t>m524</t>
  </si>
  <si>
    <t>Результаты роспуска/создания резервов</t>
  </si>
  <si>
    <t>m525</t>
  </si>
  <si>
    <t>Проценты уплаченные по счетам и депозитам (в т.ч. по операциям "репо")</t>
  </si>
  <si>
    <t>m526</t>
  </si>
  <si>
    <t xml:space="preserve">Проценты уплаченные по выпущенным векселям, депозитным и сберегательным сертификатам  </t>
  </si>
  <si>
    <t>Пояснения к заполняемой форме</t>
  </si>
  <si>
    <t>Остаток по строкам m511 - m514 приводится на отчетную дату, по строкам m521 - m526 - нарастающим итогом с начала года</t>
  </si>
  <si>
    <t>1. Итоговый результат по операциям с юридическими лицами по строке m511должен быть равен результату по строке a41 формы М-1;  итоговый результат по операциям с физическими лицами по строке m511 должен быть равен результату по строке a42 формы М-1</t>
  </si>
  <si>
    <t>2. Итоговый результат по операциям с юридическими лицами по строке m5111 должен быть равен результату по строке a412 формы М-1;  итоговый результат по операциям с физическими лицами по строке m5111 должен быть равен результату по строке a422 формы М-1</t>
  </si>
  <si>
    <t>3. Итоговый результат по операциям с юридическими лицами по строке m512 должен быть равен результату по строке a81 формы М-1;  итоговый результат по операциям с физическими лицами по строке m512 должен быть равен результату по строке a82 формы М-1</t>
  </si>
  <si>
    <t>4. Итоговый результат по операциям с юридическими лицами по строке m513 должен быть равен результату по строке l21 формы М-1</t>
  </si>
  <si>
    <t>5. Итоговый результат по операциям с юридическими лицами по строке m514 должен быть равен результату по строке l32 формы М-1</t>
  </si>
  <si>
    <t>6. Итоговый результат по операциям с юридическими лицами по строке m525 должен быть равен результату по строке p21 формы М-2</t>
  </si>
  <si>
    <t>Согласно утвержденной в ВТБ классификации (распространяющейся на всех участников Группы):</t>
  </si>
  <si>
    <r>
      <t xml:space="preserve">к категории </t>
    </r>
    <r>
      <rPr>
        <b/>
        <sz val="12"/>
        <rFont val="Arial"/>
        <family val="2"/>
        <charset val="204"/>
      </rPr>
      <t>клиенты крупного бизнеса</t>
    </r>
    <r>
      <rPr>
        <sz val="12"/>
        <rFont val="Arial"/>
        <family val="2"/>
        <charset val="204"/>
      </rPr>
      <t xml:space="preserve"> относятся следующие корпоративные клиенты:</t>
    </r>
  </si>
  <si>
    <t xml:space="preserve">-              корпоративные клиенты с объемом годовой выручки более 3 млрд.рублей; </t>
  </si>
  <si>
    <t>-              корпоративные клиенты, входящие в холдинги с централизованным принятием финансовых решений с объемом годовой выручки более 3 млрд.рублей;</t>
  </si>
  <si>
    <t xml:space="preserve">-              федеральные органы государственной власти; </t>
  </si>
  <si>
    <t xml:space="preserve">-              органы власти субъекта федерации или органы местного самоуправления с бюджетом более 3 млрд. руб.; </t>
  </si>
  <si>
    <t xml:space="preserve">-              компании атомной, оборонной, космической промышленности; занимающиеся добычей драгоценных металлов и камней; </t>
  </si>
  <si>
    <t>-              дочерние или зависимые общества ОАО Банк ВТБ;</t>
  </si>
  <si>
    <t>-              девелоперские и строительные компании;</t>
  </si>
  <si>
    <r>
      <t>к категории клиенты среднего бизнеса</t>
    </r>
    <r>
      <rPr>
        <sz val="12"/>
        <rFont val="Arial"/>
        <family val="2"/>
        <charset val="204"/>
      </rPr>
      <t xml:space="preserve"> относятся следующие корпоративные клиенты:</t>
    </r>
  </si>
  <si>
    <t>-              корпоративные клиенты с объемом годовой выручки от 90 млн. руб. до 3 млрд. руб.;</t>
  </si>
  <si>
    <t>-              корпоративные клиенты, входящие в холдинги с централизованным принятием финансовых решений с объемом годовой выручки холдинга от 90 млн. руб. до 3 млрд. руб.;</t>
  </si>
  <si>
    <t xml:space="preserve">-              органы власти субъекта федерации или органы местного самоуправления с бюджетом от 90 млн. руб. до 3 млрд. руб.; </t>
  </si>
  <si>
    <r>
      <t>к категории клиенты малого бизнеса</t>
    </r>
    <r>
      <rPr>
        <sz val="12"/>
        <rFont val="Arial"/>
        <family val="2"/>
        <charset val="204"/>
      </rPr>
      <t xml:space="preserve"> следующие корпоративные клиенты:</t>
    </r>
  </si>
  <si>
    <t>-              корпоративные клиенты с объемом годовой выручки менее 90 млн. руб;</t>
  </si>
  <si>
    <t>-              органы власти субъекта федерации или органы местного самоуправления с бюджетом менее 90 млн. руб.</t>
  </si>
  <si>
    <r>
      <t>В категорию инвестиционной бизнес</t>
    </r>
    <r>
      <rPr>
        <sz val="12"/>
        <rFont val="Arial"/>
        <family val="2"/>
        <charset val="204"/>
      </rPr>
      <t xml:space="preserve"> включаются следующие операции (независимо от категории клиентов) по финансированию клиентов:</t>
    </r>
  </si>
  <si>
    <t>-          финансирование M&amp;A;</t>
  </si>
  <si>
    <t>-          проектное финансирование;</t>
  </si>
  <si>
    <t>-          синдицированное кредитование;</t>
  </si>
  <si>
    <t xml:space="preserve">-          структурированные сделки. </t>
  </si>
  <si>
    <t>8(727)330 40 51</t>
  </si>
  <si>
    <t>Нелина Анастасия</t>
  </si>
  <si>
    <t>А.Nelina@vtb-bank.kz</t>
  </si>
  <si>
    <t>нематериальные активы</t>
  </si>
  <si>
    <t>по вкладам клиентов</t>
  </si>
  <si>
    <t>Счета по получению вкладов и займов в будущем</t>
  </si>
  <si>
    <t>Прибыль/убыток от пересчета резервов по АФН РК</t>
  </si>
  <si>
    <t>Счет корректировки резервов (провизий) по АФН РК</t>
  </si>
  <si>
    <t>Факт за 01/09/2011</t>
  </si>
  <si>
    <t>наличность в банкоматах и терминалах</t>
  </si>
  <si>
    <t>Ценные бумаги, учитываемые до погашения (за вычетом резервов на возможные потери)</t>
  </si>
  <si>
    <t>Касса и остатки в национальных (центральных) банках</t>
  </si>
  <si>
    <t>Разница между резервами (провизиями), подлежащими созданию в соответствии с Правилами №296 и резервами, требуемыми по МСФО</t>
  </si>
  <si>
    <t>Балансовая стоимость одной простой акции (тенге)</t>
  </si>
  <si>
    <t>Базовый и разводненный убыток на акцию (тенге)</t>
  </si>
  <si>
    <t>Форма №2</t>
  </si>
  <si>
    <t>расходы по выплате налогов и других обязательных платежей в бюджет, за исключением корпоративного подоходного налога</t>
  </si>
  <si>
    <t>Главный бухгалтер:____________________________________________ Лаврентьева А.В.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</si>
  <si>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</si>
  <si>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</si>
  <si>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</si>
  <si>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</si>
  <si>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на 01.01.2013 г</t>
  </si>
  <si>
    <t>Динамические резервы</t>
  </si>
  <si>
    <t>Накопленный убыток, включая убыток от формирования динамических резервов</t>
  </si>
  <si>
    <t>И.О. Председателя Правления:_______________________________________ Костян А.В.</t>
  </si>
  <si>
    <t>И.О. Председателя Правления:_______________________________________  Костян А.В.</t>
  </si>
  <si>
    <t>на 01.01.2014 г</t>
  </si>
  <si>
    <t xml:space="preserve"> по состоянию на 01/01/2014 года </t>
  </si>
  <si>
    <t xml:space="preserve"> нарастающим итогом, по состоянию на 01/01/2014 года </t>
  </si>
  <si>
    <t>Чистая прибыль/(убыток) за период по МСФО</t>
  </si>
</sst>
</file>

<file path=xl/styles.xml><?xml version="1.0" encoding="utf-8"?>
<styleSheet xmlns="http://schemas.openxmlformats.org/spreadsheetml/2006/main">
  <numFmts count="3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&quot;-&quot;??_ _-;_-@_-"/>
    <numFmt numFmtId="165" formatCode="_-* #,##0.00_ _ _-;\-* #,##0.00_ _ _-;_-* &quot;-&quot;??_ _ 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0_);\(#,##0.00\);0.00_);@_)"/>
    <numFmt numFmtId="172" formatCode="&quot;$&quot;\ ########"/>
    <numFmt numFmtId="173" formatCode="_-* #,##0\ _р_._-;\-* #,##0\ _р_._-;_-* &quot;-&quot;\ _р_._-;_-@_-"/>
    <numFmt numFmtId="174" formatCode="_-* #,##0.00\ _р_._-;\-* #,##0.00\ _р_._-;_-* &quot;-&quot;??\ _р_._-;_-@_-"/>
    <numFmt numFmtId="175" formatCode="_-* #,##0_ _-;\-* #,##0_ _-;_-* &quot;-&quot;??_ _-;_-@_-"/>
    <numFmt numFmtId="176" formatCode="_-* #,##0.00_р_._-;\-* #,##0.00_р_._-;_-* &quot;-&quot;_р_._-;_-@_-"/>
    <numFmt numFmtId="177" formatCode="0.0"/>
    <numFmt numFmtId="178" formatCode="0.0%"/>
    <numFmt numFmtId="179" formatCode="dd/mm/yy;@"/>
    <numFmt numFmtId="180" formatCode="_(* #,##0.0_);_(* \(#,##0.0\);_(* &quot;-&quot;_);_(@_)"/>
    <numFmt numFmtId="181" formatCode="_-* #,##0.00\ _ _-;\-* #,##0.00\ _ _-;_-* &quot;-&quot;??\ _ _-;_-@_-"/>
    <numFmt numFmtId="182" formatCode="_(* #,##0.0_);_(* \(#,##0.0\);_(* &quot;-&quot;??_);_(@_)"/>
    <numFmt numFmtId="183" formatCode="000000"/>
    <numFmt numFmtId="184" formatCode="0000"/>
    <numFmt numFmtId="185" formatCode="#,##0.00_ ;[Red]\-#,##0.00\ "/>
    <numFmt numFmtId="186" formatCode="#,##0.0;\-#,##0.0;\-"/>
    <numFmt numFmtId="187" formatCode="d/mm/yy"/>
    <numFmt numFmtId="188" formatCode="#,##0_ ;\-#,##0\ "/>
    <numFmt numFmtId="189" formatCode="\+\ 0;\-\ 0;\-"/>
    <numFmt numFmtId="190" formatCode="#,##0.0_ ;\-#,##0.0\ "/>
    <numFmt numFmtId="191" formatCode="#,##0.000_ ;\-#,##0.000\ "/>
    <numFmt numFmtId="192" formatCode="#,##0.0000"/>
    <numFmt numFmtId="193" formatCode="#,##0.0;\ \-\ #,##0.0;\ \-"/>
    <numFmt numFmtId="194" formatCode="#,##0;\-\ #,##0;\-"/>
    <numFmt numFmtId="195" formatCode="_-* #,##0.000_р_._-;\-* #,##0.000_р_._-;_-* &quot;-&quot;_р_._-;_-@_-"/>
    <numFmt numFmtId="196" formatCode="_-* #,##0.0000_р_._-;\-* #,##0.0000_р_._-;_-* &quot;-&quot;_р_._-;_-@_-"/>
  </numFmts>
  <fonts count="20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indexed="0"/>
      <name val="Helv"/>
      <charset val="204"/>
    </font>
    <font>
      <sz val="10"/>
      <color indexed="0"/>
      <name val="Helv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u/>
      <sz val="10"/>
      <color indexed="12"/>
      <name val="Arial"/>
      <family val="2"/>
      <charset val="204"/>
    </font>
    <font>
      <b/>
      <sz val="10"/>
      <color indexed="10"/>
      <name val="Arial"/>
      <family val="2"/>
    </font>
    <font>
      <sz val="10"/>
      <color indexed="8"/>
      <name val="Helv"/>
    </font>
    <font>
      <sz val="10"/>
      <color indexed="8"/>
      <name val="Helv"/>
      <charset val="204"/>
    </font>
    <font>
      <b/>
      <sz val="10"/>
      <name val="MS Sans Serif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8"/>
      <name val="Arial"/>
      <family val="2"/>
    </font>
    <font>
      <sz val="12"/>
      <name val="Arial MT"/>
    </font>
    <font>
      <sz val="10"/>
      <name val="Times New Roman CYR"/>
      <charset val="204"/>
    </font>
    <font>
      <sz val="8"/>
      <name val="Times New Roman Cyr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9"/>
      <name val="Arial Cyr"/>
      <charset val="204"/>
    </font>
    <font>
      <b/>
      <sz val="12"/>
      <name val="Times New Roman Cyr"/>
      <charset val="204"/>
    </font>
    <font>
      <sz val="12"/>
      <name val="Tms Rmn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0"/>
      <color indexed="10"/>
      <name val="Arial Cyr"/>
      <charset val="204"/>
    </font>
    <font>
      <sz val="10"/>
      <name val="Times New Roman Cyr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name val="Calibri"/>
      <family val="2"/>
      <charset val="204"/>
    </font>
    <font>
      <b/>
      <i/>
      <sz val="10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i/>
      <sz val="10"/>
      <color indexed="10"/>
      <name val="Calibri"/>
      <family val="2"/>
      <charset val="204"/>
    </font>
    <font>
      <i/>
      <sz val="9"/>
      <color indexed="23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i/>
      <sz val="8"/>
      <color indexed="18"/>
      <name val="Arial"/>
      <family val="2"/>
    </font>
    <font>
      <b/>
      <i/>
      <sz val="8"/>
      <color indexed="57"/>
      <name val="Arial"/>
      <family val="2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12"/>
      <name val="Arial"/>
      <family val="2"/>
      <charset val="204"/>
    </font>
    <font>
      <i/>
      <sz val="12"/>
      <name val="Arial Cyr"/>
      <family val="2"/>
      <charset val="204"/>
    </font>
    <font>
      <sz val="36"/>
      <name val="Arial"/>
      <family val="2"/>
    </font>
    <font>
      <b/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"/>
      <color theme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9"/>
      <color theme="0" tint="-0.499984740745262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i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0" tint="-0.499984740745262"/>
      <name val="Arial"/>
      <family val="2"/>
      <charset val="204"/>
    </font>
    <font>
      <i/>
      <sz val="9"/>
      <color indexed="23"/>
      <name val="Arial"/>
      <family val="2"/>
      <charset val="204"/>
    </font>
    <font>
      <i/>
      <sz val="9"/>
      <color indexed="10"/>
      <name val="Arial"/>
      <family val="2"/>
      <charset val="204"/>
    </font>
    <font>
      <i/>
      <sz val="9"/>
      <color theme="0" tint="-0.499984740745262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rgb="FF006100"/>
      <name val="Arial"/>
      <family val="2"/>
      <charset val="204"/>
    </font>
    <font>
      <sz val="10"/>
      <color rgb="FF9C0006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sz val="10"/>
      <color rgb="FFFA7D0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rgb="FF7F7F7F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1"/>
      <name val="Times New Roman Cyr"/>
      <charset val="204"/>
    </font>
    <font>
      <sz val="10"/>
      <color indexed="64"/>
      <name val="Arial"/>
      <family val="2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64"/>
      <name val="Arial"/>
      <family val="2"/>
      <charset val="204"/>
    </font>
  </fonts>
  <fills count="8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8F0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56"/>
      </top>
      <bottom/>
      <diagonal/>
    </border>
    <border>
      <left style="medium">
        <color indexed="64"/>
      </left>
      <right style="medium">
        <color indexed="64"/>
      </right>
      <top style="hair">
        <color indexed="56"/>
      </top>
      <bottom style="hair">
        <color indexed="56"/>
      </bottom>
      <diagonal/>
    </border>
    <border>
      <left style="medium">
        <color indexed="64"/>
      </left>
      <right style="medium">
        <color indexed="64"/>
      </right>
      <top/>
      <bottom style="hair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hair">
        <color indexed="64"/>
      </bottom>
      <diagonal/>
    </border>
    <border>
      <left style="medium">
        <color indexed="56"/>
      </left>
      <right style="medium">
        <color indexed="56"/>
      </right>
      <top style="hair">
        <color indexed="64"/>
      </top>
      <bottom style="hair">
        <color indexed="64"/>
      </bottom>
      <diagonal/>
    </border>
    <border>
      <left style="medium">
        <color indexed="56"/>
      </left>
      <right style="medium">
        <color indexed="56"/>
      </right>
      <top style="hair">
        <color indexed="64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64"/>
      </left>
      <right style="medium">
        <color indexed="64"/>
      </right>
      <top style="hair">
        <color indexed="56"/>
      </top>
      <bottom style="medium">
        <color indexed="64"/>
      </bottom>
      <diagonal/>
    </border>
    <border>
      <left/>
      <right style="medium">
        <color indexed="64"/>
      </right>
      <top style="hair">
        <color indexed="56"/>
      </top>
      <bottom style="medium">
        <color indexed="64"/>
      </bottom>
      <diagonal/>
    </border>
    <border>
      <left/>
      <right/>
      <top style="medium">
        <color indexed="56"/>
      </top>
      <bottom/>
      <diagonal/>
    </border>
    <border>
      <left style="medium">
        <color indexed="64"/>
      </left>
      <right/>
      <top style="hair">
        <color indexed="56"/>
      </top>
      <bottom style="hair">
        <color indexed="56"/>
      </bottom>
      <diagonal/>
    </border>
    <border>
      <left/>
      <right style="medium">
        <color indexed="64"/>
      </right>
      <top style="hair">
        <color indexed="56"/>
      </top>
      <bottom style="hair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5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5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56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indexed="56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theme="4" tint="-0.499984740745262"/>
      </right>
      <top/>
      <bottom style="hair">
        <color indexed="56"/>
      </bottom>
      <diagonal/>
    </border>
    <border>
      <left style="medium">
        <color indexed="64"/>
      </left>
      <right style="medium">
        <color theme="4" tint="-0.499984740745262"/>
      </right>
      <top style="hair">
        <color indexed="56"/>
      </top>
      <bottom style="hair">
        <color indexed="56"/>
      </bottom>
      <diagonal/>
    </border>
    <border>
      <left/>
      <right/>
      <top style="medium">
        <color theme="4" tint="-0.499984740745262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499984740745262"/>
      </top>
      <bottom style="medium">
        <color indexed="56"/>
      </bottom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indexed="64"/>
      </left>
      <right style="medium">
        <color theme="4" tint="-0.499984740745262"/>
      </right>
      <top style="medium">
        <color indexed="64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indexed="64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indexed="64"/>
      </right>
      <top style="medium">
        <color indexed="64"/>
      </top>
      <bottom style="medium">
        <color theme="4" tint="-0.499984740745262"/>
      </bottom>
      <diagonal/>
    </border>
    <border>
      <left style="medium">
        <color indexed="64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56"/>
      </left>
      <right/>
      <top style="medium">
        <color theme="4" tint="-0.499984740745262"/>
      </top>
      <bottom style="medium">
        <color indexed="56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indexed="64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/>
      <top/>
      <bottom style="medium">
        <color theme="4" tint="-0.499984740745262"/>
      </bottom>
      <diagonal/>
    </border>
    <border>
      <left style="medium">
        <color indexed="64"/>
      </left>
      <right/>
      <top style="medium">
        <color theme="4" tint="-0.499984740745262"/>
      </top>
      <bottom style="medium">
        <color indexed="56"/>
      </bottom>
      <diagonal/>
    </border>
    <border>
      <left style="medium">
        <color indexed="64"/>
      </left>
      <right/>
      <top style="medium">
        <color theme="4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4" tint="-0.499984740745262"/>
      </top>
      <bottom style="medium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theme="4" tint="-0.499984740745262"/>
      </top>
      <bottom/>
      <diagonal/>
    </border>
    <border>
      <left style="medium">
        <color indexed="64"/>
      </left>
      <right style="medium">
        <color theme="4" tint="-0.499984740745262"/>
      </right>
      <top style="medium">
        <color indexed="64"/>
      </top>
      <bottom style="hair">
        <color indexed="56"/>
      </bottom>
      <diagonal/>
    </border>
    <border>
      <left style="medium">
        <color indexed="64"/>
      </left>
      <right style="medium">
        <color theme="4" tint="-0.499984740745262"/>
      </right>
      <top style="hair">
        <color indexed="56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64">
    <xf numFmtId="0" fontId="0" fillId="0" borderId="0"/>
    <xf numFmtId="0" fontId="56" fillId="0" borderId="0"/>
    <xf numFmtId="0" fontId="56" fillId="0" borderId="0"/>
    <xf numFmtId="0" fontId="57" fillId="0" borderId="0"/>
    <xf numFmtId="0" fontId="52" fillId="0" borderId="0"/>
    <xf numFmtId="171" fontId="45" fillId="0" borderId="0" applyFont="0" applyFill="0" applyBorder="0" applyAlignment="0" applyProtection="0"/>
    <xf numFmtId="171" fontId="119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120" fillId="2" borderId="1" applyNumberFormat="0">
      <alignment wrapText="1"/>
      <protection hidden="1"/>
    </xf>
    <xf numFmtId="0" fontId="53" fillId="0" borderId="0"/>
    <xf numFmtId="0" fontId="119" fillId="0" borderId="2" applyNumberFormat="0" applyFill="0" applyAlignment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39" fillId="0" borderId="0"/>
    <xf numFmtId="0" fontId="52" fillId="0" borderId="0"/>
    <xf numFmtId="0" fontId="52" fillId="0" borderId="0"/>
    <xf numFmtId="0" fontId="43" fillId="0" borderId="0"/>
    <xf numFmtId="0" fontId="52" fillId="0" borderId="0"/>
    <xf numFmtId="0" fontId="43" fillId="0" borderId="0"/>
    <xf numFmtId="0" fontId="147" fillId="38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47" fillId="39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47" fillId="40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47" fillId="41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147" fillId="42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47" fillId="43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147" fillId="44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47" fillId="45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147" fillId="46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147" fillId="47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147" fillId="4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47" fillId="49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148" fillId="50" borderId="0" applyNumberFormat="0" applyBorder="0" applyAlignment="0" applyProtection="0"/>
    <xf numFmtId="0" fontId="87" fillId="13" borderId="0" applyNumberFormat="0" applyBorder="0" applyAlignment="0" applyProtection="0"/>
    <xf numFmtId="0" fontId="148" fillId="51" borderId="0" applyNumberFormat="0" applyBorder="0" applyAlignment="0" applyProtection="0"/>
    <xf numFmtId="0" fontId="87" fillId="10" borderId="0" applyNumberFormat="0" applyBorder="0" applyAlignment="0" applyProtection="0"/>
    <xf numFmtId="0" fontId="148" fillId="52" borderId="0" applyNumberFormat="0" applyBorder="0" applyAlignment="0" applyProtection="0"/>
    <xf numFmtId="0" fontId="87" fillId="11" borderId="0" applyNumberFormat="0" applyBorder="0" applyAlignment="0" applyProtection="0"/>
    <xf numFmtId="0" fontId="148" fillId="53" borderId="0" applyNumberFormat="0" applyBorder="0" applyAlignment="0" applyProtection="0"/>
    <xf numFmtId="0" fontId="87" fillId="14" borderId="0" applyNumberFormat="0" applyBorder="0" applyAlignment="0" applyProtection="0"/>
    <xf numFmtId="0" fontId="148" fillId="54" borderId="0" applyNumberFormat="0" applyBorder="0" applyAlignment="0" applyProtection="0"/>
    <xf numFmtId="0" fontId="87" fillId="15" borderId="0" applyNumberFormat="0" applyBorder="0" applyAlignment="0" applyProtection="0"/>
    <xf numFmtId="0" fontId="148" fillId="55" borderId="0" applyNumberFormat="0" applyBorder="0" applyAlignment="0" applyProtection="0"/>
    <xf numFmtId="0" fontId="87" fillId="1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67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6" fontId="58" fillId="0" borderId="3" applyAlignment="0" applyProtection="0"/>
    <xf numFmtId="166" fontId="121" fillId="0" borderId="3" applyAlignment="0" applyProtection="0"/>
    <xf numFmtId="168" fontId="45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2" fontId="122" fillId="0" borderId="0" applyFont="0" applyFill="0" applyBorder="0" applyAlignment="0" applyProtection="0"/>
    <xf numFmtId="170" fontId="123" fillId="0" borderId="0" applyFont="0" applyFill="0" applyBorder="0" applyAlignment="0" applyProtection="0"/>
    <xf numFmtId="40" fontId="59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60" fillId="0" borderId="0"/>
    <xf numFmtId="172" fontId="61" fillId="0" borderId="1" applyFill="0" applyBorder="0" applyAlignment="0" applyProtection="0">
      <alignment horizontal="right"/>
    </xf>
    <xf numFmtId="0" fontId="60" fillId="0" borderId="0"/>
    <xf numFmtId="0" fontId="74" fillId="0" borderId="0" applyNumberFormat="0" applyFill="0" applyBorder="0" applyAlignment="0" applyProtection="0"/>
    <xf numFmtId="38" fontId="62" fillId="2" borderId="0" applyNumberFormat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45" fillId="0" borderId="0"/>
    <xf numFmtId="10" fontId="62" fillId="17" borderId="1" applyNumberFormat="0" applyBorder="0" applyAlignment="0" applyProtection="0"/>
    <xf numFmtId="0" fontId="6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43" fillId="0" borderId="0"/>
    <xf numFmtId="0" fontId="119" fillId="0" borderId="0"/>
    <xf numFmtId="0" fontId="119" fillId="0" borderId="0"/>
    <xf numFmtId="0" fontId="1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45" fillId="0" borderId="0"/>
    <xf numFmtId="0" fontId="41" fillId="0" borderId="0"/>
    <xf numFmtId="168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60" fillId="0" borderId="0"/>
    <xf numFmtId="10" fontId="45" fillId="0" borderId="0" applyFont="0" applyFill="0" applyBorder="0" applyAlignment="0" applyProtection="0"/>
    <xf numFmtId="10" fontId="11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64" fillId="0" borderId="0" applyFont="0" applyFill="0" applyBorder="0" applyAlignment="0" applyProtection="0"/>
    <xf numFmtId="3" fontId="124" fillId="0" borderId="0"/>
    <xf numFmtId="0" fontId="45" fillId="0" borderId="0"/>
    <xf numFmtId="0" fontId="52" fillId="0" borderId="0"/>
    <xf numFmtId="0" fontId="52" fillId="0" borderId="0"/>
    <xf numFmtId="0" fontId="39" fillId="0" borderId="0"/>
    <xf numFmtId="0" fontId="78" fillId="0" borderId="0" applyNumberFormat="0" applyFill="0" applyBorder="0" applyAlignment="0" applyProtection="0"/>
    <xf numFmtId="0" fontId="78" fillId="0" borderId="0"/>
    <xf numFmtId="0" fontId="43" fillId="0" borderId="0"/>
    <xf numFmtId="0" fontId="119" fillId="0" borderId="0"/>
    <xf numFmtId="0" fontId="78" fillId="0" borderId="0"/>
    <xf numFmtId="0" fontId="78" fillId="0" borderId="0"/>
    <xf numFmtId="0" fontId="43" fillId="0" borderId="0"/>
    <xf numFmtId="0" fontId="55" fillId="0" borderId="0">
      <alignment horizontal="center" vertical="top"/>
    </xf>
    <xf numFmtId="3" fontId="62" fillId="18" borderId="0" applyFont="0"/>
    <xf numFmtId="0" fontId="148" fillId="56" borderId="0" applyNumberFormat="0" applyBorder="0" applyAlignment="0" applyProtection="0"/>
    <xf numFmtId="0" fontId="87" fillId="19" borderId="0" applyNumberFormat="0" applyBorder="0" applyAlignment="0" applyProtection="0"/>
    <xf numFmtId="0" fontId="148" fillId="57" borderId="0" applyNumberFormat="0" applyBorder="0" applyAlignment="0" applyProtection="0"/>
    <xf numFmtId="0" fontId="87" fillId="20" borderId="0" applyNumberFormat="0" applyBorder="0" applyAlignment="0" applyProtection="0"/>
    <xf numFmtId="0" fontId="148" fillId="58" borderId="0" applyNumberFormat="0" applyBorder="0" applyAlignment="0" applyProtection="0"/>
    <xf numFmtId="0" fontId="87" fillId="21" borderId="0" applyNumberFormat="0" applyBorder="0" applyAlignment="0" applyProtection="0"/>
    <xf numFmtId="0" fontId="148" fillId="59" borderId="0" applyNumberFormat="0" applyBorder="0" applyAlignment="0" applyProtection="0"/>
    <xf numFmtId="0" fontId="87" fillId="14" borderId="0" applyNumberFormat="0" applyBorder="0" applyAlignment="0" applyProtection="0"/>
    <xf numFmtId="0" fontId="148" fillId="60" borderId="0" applyNumberFormat="0" applyBorder="0" applyAlignment="0" applyProtection="0"/>
    <xf numFmtId="0" fontId="87" fillId="15" borderId="0" applyNumberFormat="0" applyBorder="0" applyAlignment="0" applyProtection="0"/>
    <xf numFmtId="0" fontId="148" fillId="61" borderId="0" applyNumberFormat="0" applyBorder="0" applyAlignment="0" applyProtection="0"/>
    <xf numFmtId="0" fontId="87" fillId="22" borderId="0" applyNumberFormat="0" applyBorder="0" applyAlignment="0" applyProtection="0"/>
    <xf numFmtId="0" fontId="151" fillId="62" borderId="72" applyNumberFormat="0" applyAlignment="0" applyProtection="0"/>
    <xf numFmtId="0" fontId="88" fillId="8" borderId="4" applyNumberFormat="0" applyAlignment="0" applyProtection="0"/>
    <xf numFmtId="0" fontId="152" fillId="63" borderId="73" applyNumberFormat="0" applyAlignment="0" applyProtection="0"/>
    <xf numFmtId="0" fontId="89" fillId="23" borderId="5" applyNumberFormat="0" applyAlignment="0" applyProtection="0"/>
    <xf numFmtId="0" fontId="153" fillId="63" borderId="72" applyNumberFormat="0" applyAlignment="0" applyProtection="0"/>
    <xf numFmtId="0" fontId="90" fillId="23" borderId="4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44" fontId="45" fillId="0" borderId="0" applyFont="0" applyFill="0" applyBorder="0" applyAlignment="0" applyProtection="0"/>
    <xf numFmtId="0" fontId="155" fillId="0" borderId="74" applyNumberFormat="0" applyFill="0" applyAlignment="0" applyProtection="0"/>
    <xf numFmtId="0" fontId="91" fillId="0" borderId="6" applyNumberFormat="0" applyFill="0" applyAlignment="0" applyProtection="0"/>
    <xf numFmtId="0" fontId="156" fillId="0" borderId="75" applyNumberFormat="0" applyFill="0" applyAlignment="0" applyProtection="0"/>
    <xf numFmtId="0" fontId="92" fillId="0" borderId="7" applyNumberFormat="0" applyFill="0" applyAlignment="0" applyProtection="0"/>
    <xf numFmtId="0" fontId="157" fillId="0" borderId="76" applyNumberFormat="0" applyFill="0" applyAlignment="0" applyProtection="0"/>
    <xf numFmtId="0" fontId="93" fillId="0" borderId="8" applyNumberFormat="0" applyFill="0" applyAlignment="0" applyProtection="0"/>
    <xf numFmtId="0" fontId="15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8" fillId="0" borderId="77" applyNumberFormat="0" applyFill="0" applyAlignment="0" applyProtection="0"/>
    <xf numFmtId="0" fontId="94" fillId="0" borderId="9" applyNumberFormat="0" applyFill="0" applyAlignment="0" applyProtection="0"/>
    <xf numFmtId="0" fontId="158" fillId="0" borderId="77" applyNumberFormat="0" applyFill="0" applyAlignment="0" applyProtection="0"/>
    <xf numFmtId="0" fontId="159" fillId="64" borderId="78" applyNumberFormat="0" applyAlignment="0" applyProtection="0"/>
    <xf numFmtId="0" fontId="95" fillId="24" borderId="10" applyNumberFormat="0" applyAlignment="0" applyProtection="0"/>
    <xf numFmtId="0" fontId="16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61" fillId="65" borderId="0" applyNumberFormat="0" applyBorder="0" applyAlignment="0" applyProtection="0"/>
    <xf numFmtId="0" fontId="97" fillId="25" borderId="0" applyNumberFormat="0" applyBorder="0" applyAlignment="0" applyProtection="0"/>
    <xf numFmtId="0" fontId="43" fillId="0" borderId="0"/>
    <xf numFmtId="0" fontId="150" fillId="0" borderId="0"/>
    <xf numFmtId="0" fontId="43" fillId="0" borderId="0"/>
    <xf numFmtId="0" fontId="45" fillId="0" borderId="0"/>
    <xf numFmtId="0" fontId="147" fillId="0" borderId="0"/>
    <xf numFmtId="0" fontId="43" fillId="0" borderId="0"/>
    <xf numFmtId="0" fontId="147" fillId="0" borderId="0"/>
    <xf numFmtId="0" fontId="147" fillId="0" borderId="0"/>
    <xf numFmtId="0" fontId="45" fillId="0" borderId="0"/>
    <xf numFmtId="0" fontId="44" fillId="0" borderId="0"/>
    <xf numFmtId="0" fontId="45" fillId="0" borderId="0"/>
    <xf numFmtId="0" fontId="65" fillId="0" borderId="0"/>
    <xf numFmtId="0" fontId="147" fillId="0" borderId="0"/>
    <xf numFmtId="0" fontId="147" fillId="0" borderId="0"/>
    <xf numFmtId="0" fontId="45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147" fillId="0" borderId="0"/>
    <xf numFmtId="0" fontId="147" fillId="0" borderId="0"/>
    <xf numFmtId="0" fontId="147" fillId="0" borderId="0"/>
    <xf numFmtId="0" fontId="45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41" fillId="0" borderId="0"/>
    <xf numFmtId="0" fontId="112" fillId="0" borderId="0"/>
    <xf numFmtId="0" fontId="43" fillId="0" borderId="0"/>
    <xf numFmtId="0" fontId="43" fillId="0" borderId="0"/>
    <xf numFmtId="0" fontId="45" fillId="0" borderId="0"/>
    <xf numFmtId="0" fontId="53" fillId="0" borderId="0"/>
    <xf numFmtId="0" fontId="162" fillId="66" borderId="0" applyNumberFormat="0" applyBorder="0" applyAlignment="0" applyProtection="0"/>
    <xf numFmtId="0" fontId="98" fillId="4" borderId="0" applyNumberFormat="0" applyBorder="0" applyAlignment="0" applyProtection="0"/>
    <xf numFmtId="0" fontId="16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7" fillId="67" borderId="79" applyNumberFormat="0" applyFont="0" applyAlignment="0" applyProtection="0"/>
    <xf numFmtId="0" fontId="86" fillId="26" borderId="11" applyNumberFormat="0" applyFont="0" applyAlignment="0" applyProtection="0"/>
    <xf numFmtId="0" fontId="86" fillId="26" borderId="11" applyNumberFormat="0" applyFont="0" applyAlignment="0" applyProtection="0"/>
    <xf numFmtId="9" fontId="43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64" fillId="0" borderId="80" applyNumberFormat="0" applyFill="0" applyAlignment="0" applyProtection="0"/>
    <xf numFmtId="0" fontId="100" fillId="0" borderId="12" applyNumberFormat="0" applyFill="0" applyAlignment="0" applyProtection="0"/>
    <xf numFmtId="0" fontId="39" fillId="0" borderId="0"/>
    <xf numFmtId="0" fontId="48" fillId="0" borderId="0"/>
    <xf numFmtId="0" fontId="53" fillId="0" borderId="0"/>
    <xf numFmtId="0" fontId="39" fillId="0" borderId="0"/>
    <xf numFmtId="0" fontId="40" fillId="0" borderId="0"/>
    <xf numFmtId="0" fontId="64" fillId="0" borderId="0" applyNumberFormat="0" applyFill="0" applyBorder="0" applyAlignment="0" applyProtection="0"/>
    <xf numFmtId="0" fontId="64" fillId="0" borderId="0"/>
    <xf numFmtId="0" fontId="43" fillId="0" borderId="0"/>
    <xf numFmtId="0" fontId="45" fillId="0" borderId="0"/>
    <xf numFmtId="0" fontId="64" fillId="0" borderId="0"/>
    <xf numFmtId="0" fontId="64" fillId="0" borderId="0"/>
    <xf numFmtId="0" fontId="43" fillId="0" borderId="0"/>
    <xf numFmtId="0" fontId="16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3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49" fillId="27" borderId="1" applyNumberFormat="0" applyFont="0" applyFill="0" applyBorder="0" applyAlignment="0"/>
    <xf numFmtId="41" fontId="50" fillId="27" borderId="1" applyFill="0" applyBorder="0">
      <alignment wrapText="1"/>
    </xf>
    <xf numFmtId="41" fontId="46" fillId="28" borderId="1" applyBorder="0">
      <alignment wrapText="1"/>
    </xf>
    <xf numFmtId="41" fontId="47" fillId="28" borderId="13" applyNumberFormat="0" applyBorder="0">
      <alignment horizontal="right" wrapText="1"/>
    </xf>
    <xf numFmtId="41" fontId="47" fillId="28" borderId="13" applyNumberFormat="0" applyBorder="0">
      <alignment horizontal="right" wrapText="1"/>
    </xf>
    <xf numFmtId="41" fontId="51" fillId="0" borderId="1" applyBorder="0">
      <alignment wrapText="1"/>
    </xf>
    <xf numFmtId="164" fontId="38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7" fillId="0" borderId="0" applyFont="0" applyFill="0" applyBorder="0" applyAlignment="0" applyProtection="0"/>
    <xf numFmtId="165" fontId="43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15" fontId="45" fillId="0" borderId="0" applyFont="0" applyFill="0" applyBorder="0" applyAlignment="0" applyProtection="0"/>
    <xf numFmtId="164" fontId="43" fillId="0" borderId="0" applyFont="0" applyFill="0" applyBorder="0" applyAlignment="0" applyProtection="0"/>
    <xf numFmtId="179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86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8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15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5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3" fontId="125" fillId="0" borderId="0"/>
    <xf numFmtId="0" fontId="166" fillId="68" borderId="0" applyNumberFormat="0" applyBorder="0" applyAlignment="0" applyProtection="0"/>
    <xf numFmtId="0" fontId="102" fillId="5" borderId="0" applyNumberFormat="0" applyBorder="0" applyAlignment="0" applyProtection="0"/>
    <xf numFmtId="0" fontId="37" fillId="0" borderId="0"/>
    <xf numFmtId="0" fontId="186" fillId="0" borderId="74" applyNumberFormat="0" applyFill="0" applyAlignment="0" applyProtection="0"/>
    <xf numFmtId="0" fontId="187" fillId="0" borderId="75" applyNumberFormat="0" applyFill="0" applyAlignment="0" applyProtection="0"/>
    <xf numFmtId="0" fontId="188" fillId="0" borderId="76" applyNumberFormat="0" applyFill="0" applyAlignment="0" applyProtection="0"/>
    <xf numFmtId="0" fontId="188" fillId="0" borderId="0" applyNumberFormat="0" applyFill="0" applyBorder="0" applyAlignment="0" applyProtection="0"/>
    <xf numFmtId="0" fontId="189" fillId="68" borderId="0" applyNumberFormat="0" applyBorder="0" applyAlignment="0" applyProtection="0"/>
    <xf numFmtId="0" fontId="190" fillId="66" borderId="0" applyNumberFormat="0" applyBorder="0" applyAlignment="0" applyProtection="0"/>
    <xf numFmtId="0" fontId="191" fillId="65" borderId="0" applyNumberFormat="0" applyBorder="0" applyAlignment="0" applyProtection="0"/>
    <xf numFmtId="0" fontId="192" fillId="62" borderId="72" applyNumberFormat="0" applyAlignment="0" applyProtection="0"/>
    <xf numFmtId="0" fontId="193" fillId="63" borderId="73" applyNumberFormat="0" applyAlignment="0" applyProtection="0"/>
    <xf numFmtId="0" fontId="194" fillId="63" borderId="72" applyNumberFormat="0" applyAlignment="0" applyProtection="0"/>
    <xf numFmtId="0" fontId="195" fillId="0" borderId="80" applyNumberFormat="0" applyFill="0" applyAlignment="0" applyProtection="0"/>
    <xf numFmtId="0" fontId="196" fillId="64" borderId="78" applyNumberFormat="0" applyAlignment="0" applyProtection="0"/>
    <xf numFmtId="0" fontId="178" fillId="0" borderId="0" applyNumberFormat="0" applyFill="0" applyBorder="0" applyAlignment="0" applyProtection="0"/>
    <xf numFmtId="0" fontId="37" fillId="67" borderId="79" applyNumberFormat="0" applyFont="0" applyAlignment="0" applyProtection="0"/>
    <xf numFmtId="0" fontId="197" fillId="0" borderId="0" applyNumberFormat="0" applyFill="0" applyBorder="0" applyAlignment="0" applyProtection="0"/>
    <xf numFmtId="0" fontId="198" fillId="0" borderId="77" applyNumberFormat="0" applyFill="0" applyAlignment="0" applyProtection="0"/>
    <xf numFmtId="0" fontId="199" fillId="56" borderId="0" applyNumberFormat="0" applyBorder="0" applyAlignment="0" applyProtection="0"/>
    <xf numFmtId="0" fontId="37" fillId="38" borderId="0" applyNumberFormat="0" applyBorder="0" applyAlignment="0" applyProtection="0"/>
    <xf numFmtId="0" fontId="37" fillId="44" borderId="0" applyNumberFormat="0" applyBorder="0" applyAlignment="0" applyProtection="0"/>
    <xf numFmtId="0" fontId="199" fillId="50" borderId="0" applyNumberFormat="0" applyBorder="0" applyAlignment="0" applyProtection="0"/>
    <xf numFmtId="0" fontId="199" fillId="57" borderId="0" applyNumberFormat="0" applyBorder="0" applyAlignment="0" applyProtection="0"/>
    <xf numFmtId="0" fontId="37" fillId="39" borderId="0" applyNumberFormat="0" applyBorder="0" applyAlignment="0" applyProtection="0"/>
    <xf numFmtId="0" fontId="37" fillId="45" borderId="0" applyNumberFormat="0" applyBorder="0" applyAlignment="0" applyProtection="0"/>
    <xf numFmtId="0" fontId="199" fillId="51" borderId="0" applyNumberFormat="0" applyBorder="0" applyAlignment="0" applyProtection="0"/>
    <xf numFmtId="0" fontId="199" fillId="58" borderId="0" applyNumberFormat="0" applyBorder="0" applyAlignment="0" applyProtection="0"/>
    <xf numFmtId="0" fontId="37" fillId="40" borderId="0" applyNumberFormat="0" applyBorder="0" applyAlignment="0" applyProtection="0"/>
    <xf numFmtId="0" fontId="37" fillId="46" borderId="0" applyNumberFormat="0" applyBorder="0" applyAlignment="0" applyProtection="0"/>
    <xf numFmtId="0" fontId="199" fillId="52" borderId="0" applyNumberFormat="0" applyBorder="0" applyAlignment="0" applyProtection="0"/>
    <xf numFmtId="0" fontId="199" fillId="59" borderId="0" applyNumberFormat="0" applyBorder="0" applyAlignment="0" applyProtection="0"/>
    <xf numFmtId="0" fontId="37" fillId="41" borderId="0" applyNumberFormat="0" applyBorder="0" applyAlignment="0" applyProtection="0"/>
    <xf numFmtId="0" fontId="37" fillId="47" borderId="0" applyNumberFormat="0" applyBorder="0" applyAlignment="0" applyProtection="0"/>
    <xf numFmtId="0" fontId="199" fillId="53" borderId="0" applyNumberFormat="0" applyBorder="0" applyAlignment="0" applyProtection="0"/>
    <xf numFmtId="0" fontId="199" fillId="60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199" fillId="54" borderId="0" applyNumberFormat="0" applyBorder="0" applyAlignment="0" applyProtection="0"/>
    <xf numFmtId="0" fontId="199" fillId="61" borderId="0" applyNumberFormat="0" applyBorder="0" applyAlignment="0" applyProtection="0"/>
    <xf numFmtId="0" fontId="37" fillId="43" borderId="0" applyNumberFormat="0" applyBorder="0" applyAlignment="0" applyProtection="0"/>
    <xf numFmtId="0" fontId="37" fillId="49" borderId="0" applyNumberFormat="0" applyBorder="0" applyAlignment="0" applyProtection="0"/>
    <xf numFmtId="0" fontId="199" fillId="55" borderId="0" applyNumberFormat="0" applyBorder="0" applyAlignment="0" applyProtection="0"/>
    <xf numFmtId="0" fontId="36" fillId="0" borderId="0"/>
    <xf numFmtId="0" fontId="36" fillId="67" borderId="79" applyNumberFormat="0" applyFont="0" applyAlignment="0" applyProtection="0"/>
    <xf numFmtId="0" fontId="36" fillId="38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 applyNumberFormat="0" applyBorder="0" applyAlignment="0" applyProtection="0"/>
    <xf numFmtId="0" fontId="36" fillId="46" borderId="0" applyNumberFormat="0" applyBorder="0" applyAlignment="0" applyProtection="0"/>
    <xf numFmtId="0" fontId="36" fillId="41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8" borderId="0" applyNumberFormat="0" applyBorder="0" applyAlignment="0" applyProtection="0"/>
    <xf numFmtId="0" fontId="36" fillId="43" borderId="0" applyNumberFormat="0" applyBorder="0" applyAlignment="0" applyProtection="0"/>
    <xf numFmtId="0" fontId="36" fillId="49" borderId="0" applyNumberFormat="0" applyBorder="0" applyAlignment="0" applyProtection="0"/>
    <xf numFmtId="0" fontId="35" fillId="0" borderId="0"/>
    <xf numFmtId="0" fontId="35" fillId="67" borderId="79" applyNumberFormat="0" applyFont="0" applyAlignment="0" applyProtection="0"/>
    <xf numFmtId="0" fontId="35" fillId="38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0" borderId="0" applyNumberFormat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/>
    <xf numFmtId="0" fontId="38" fillId="0" borderId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6" borderId="0" applyNumberFormat="0" applyBorder="0" applyAlignment="0" applyProtection="0"/>
    <xf numFmtId="0" fontId="86" fillId="9" borderId="0" applyNumberFormat="0" applyBorder="0" applyAlignment="0" applyProtection="0"/>
    <xf numFmtId="0" fontId="86" fillId="12" borderId="0" applyNumberFormat="0" applyBorder="0" applyAlignment="0" applyProtection="0"/>
    <xf numFmtId="180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6" fillId="26" borderId="1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5" fillId="0" borderId="0"/>
    <xf numFmtId="0" fontId="35" fillId="67" borderId="79" applyNumberFormat="0" applyFont="0" applyAlignment="0" applyProtection="0"/>
    <xf numFmtId="0" fontId="35" fillId="38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0" borderId="0" applyNumberFormat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9" borderId="0" applyNumberFormat="0" applyBorder="0" applyAlignment="0" applyProtection="0"/>
    <xf numFmtId="0" fontId="35" fillId="0" borderId="0"/>
    <xf numFmtId="0" fontId="35" fillId="67" borderId="79" applyNumberFormat="0" applyFont="0" applyAlignment="0" applyProtection="0"/>
    <xf numFmtId="0" fontId="35" fillId="38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0" borderId="0" applyNumberFormat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9" borderId="0" applyNumberFormat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4" fillId="0" borderId="0"/>
    <xf numFmtId="0" fontId="34" fillId="67" borderId="79" applyNumberFormat="0" applyFont="0" applyAlignment="0" applyProtection="0"/>
    <xf numFmtId="0" fontId="34" fillId="38" borderId="0" applyNumberFormat="0" applyBorder="0" applyAlignment="0" applyProtection="0"/>
    <xf numFmtId="0" fontId="34" fillId="44" borderId="0" applyNumberFormat="0" applyBorder="0" applyAlignment="0" applyProtection="0"/>
    <xf numFmtId="0" fontId="34" fillId="39" borderId="0" applyNumberFormat="0" applyBorder="0" applyAlignment="0" applyProtection="0"/>
    <xf numFmtId="0" fontId="34" fillId="45" borderId="0" applyNumberFormat="0" applyBorder="0" applyAlignment="0" applyProtection="0"/>
    <xf numFmtId="0" fontId="34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1" borderId="0" applyNumberFormat="0" applyBorder="0" applyAlignment="0" applyProtection="0"/>
    <xf numFmtId="0" fontId="34" fillId="47" borderId="0" applyNumberFormat="0" applyBorder="0" applyAlignment="0" applyProtection="0"/>
    <xf numFmtId="0" fontId="34" fillId="42" borderId="0" applyNumberFormat="0" applyBorder="0" applyAlignment="0" applyProtection="0"/>
    <xf numFmtId="0" fontId="34" fillId="48" borderId="0" applyNumberFormat="0" applyBorder="0" applyAlignment="0" applyProtection="0"/>
    <xf numFmtId="0" fontId="34" fillId="43" borderId="0" applyNumberFormat="0" applyBorder="0" applyAlignment="0" applyProtection="0"/>
    <xf numFmtId="0" fontId="34" fillId="49" borderId="0" applyNumberFormat="0" applyBorder="0" applyAlignment="0" applyProtection="0"/>
    <xf numFmtId="0" fontId="33" fillId="0" borderId="0"/>
    <xf numFmtId="0" fontId="33" fillId="67" borderId="79" applyNumberFormat="0" applyFont="0" applyAlignment="0" applyProtection="0"/>
    <xf numFmtId="0" fontId="33" fillId="38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33" fillId="46" borderId="0" applyNumberFormat="0" applyBorder="0" applyAlignment="0" applyProtection="0"/>
    <xf numFmtId="0" fontId="33" fillId="41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8" borderId="0" applyNumberFormat="0" applyBorder="0" applyAlignment="0" applyProtection="0"/>
    <xf numFmtId="0" fontId="33" fillId="43" borderId="0" applyNumberFormat="0" applyBorder="0" applyAlignment="0" applyProtection="0"/>
    <xf numFmtId="0" fontId="33" fillId="49" borderId="0" applyNumberFormat="0" applyBorder="0" applyAlignment="0" applyProtection="0"/>
    <xf numFmtId="0" fontId="32" fillId="0" borderId="0"/>
    <xf numFmtId="0" fontId="32" fillId="67" borderId="79" applyNumberFormat="0" applyFont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45" borderId="0" applyNumberFormat="0" applyBorder="0" applyAlignment="0" applyProtection="0"/>
    <xf numFmtId="0" fontId="32" fillId="40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7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3" borderId="0" applyNumberFormat="0" applyBorder="0" applyAlignment="0" applyProtection="0"/>
    <xf numFmtId="0" fontId="32" fillId="49" borderId="0" applyNumberFormat="0" applyBorder="0" applyAlignment="0" applyProtection="0"/>
    <xf numFmtId="0" fontId="31" fillId="0" borderId="0"/>
    <xf numFmtId="0" fontId="31" fillId="67" borderId="79" applyNumberFormat="0" applyFont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9" borderId="0" applyNumberFormat="0" applyBorder="0" applyAlignment="0" applyProtection="0"/>
    <xf numFmtId="0" fontId="30" fillId="0" borderId="0"/>
    <xf numFmtId="0" fontId="30" fillId="67" borderId="79" applyNumberFormat="0" applyFont="0" applyAlignment="0" applyProtection="0"/>
    <xf numFmtId="0" fontId="30" fillId="38" borderId="0" applyNumberFormat="0" applyBorder="0" applyAlignment="0" applyProtection="0"/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3" borderId="0" applyNumberFormat="0" applyBorder="0" applyAlignment="0" applyProtection="0"/>
    <xf numFmtId="0" fontId="30" fillId="49" borderId="0" applyNumberFormat="0" applyBorder="0" applyAlignment="0" applyProtection="0"/>
    <xf numFmtId="0" fontId="29" fillId="0" borderId="0"/>
    <xf numFmtId="0" fontId="29" fillId="0" borderId="0"/>
    <xf numFmtId="0" fontId="29" fillId="67" borderId="79" applyNumberFormat="0" applyFont="0" applyAlignment="0" applyProtection="0"/>
    <xf numFmtId="0" fontId="29" fillId="38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8" borderId="0" applyNumberFormat="0" applyBorder="0" applyAlignment="0" applyProtection="0"/>
    <xf numFmtId="0" fontId="29" fillId="43" borderId="0" applyNumberFormat="0" applyBorder="0" applyAlignment="0" applyProtection="0"/>
    <xf numFmtId="0" fontId="29" fillId="49" borderId="0" applyNumberFormat="0" applyBorder="0" applyAlignment="0" applyProtection="0"/>
    <xf numFmtId="0" fontId="28" fillId="0" borderId="0"/>
    <xf numFmtId="0" fontId="28" fillId="0" borderId="0"/>
    <xf numFmtId="0" fontId="28" fillId="67" borderId="79" applyNumberFormat="0" applyFont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3" borderId="0" applyNumberFormat="0" applyBorder="0" applyAlignment="0" applyProtection="0"/>
    <xf numFmtId="0" fontId="28" fillId="49" borderId="0" applyNumberFormat="0" applyBorder="0" applyAlignment="0" applyProtection="0"/>
    <xf numFmtId="0" fontId="27" fillId="0" borderId="0"/>
    <xf numFmtId="0" fontId="27" fillId="67" borderId="79" applyNumberFormat="0" applyFont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40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6" fillId="0" borderId="0"/>
    <xf numFmtId="0" fontId="26" fillId="0" borderId="0"/>
    <xf numFmtId="0" fontId="26" fillId="67" borderId="79" applyNumberFormat="0" applyFont="0" applyAlignment="0" applyProtection="0"/>
    <xf numFmtId="0" fontId="26" fillId="38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9" borderId="0" applyNumberFormat="0" applyBorder="0" applyAlignment="0" applyProtection="0"/>
    <xf numFmtId="0" fontId="25" fillId="0" borderId="0"/>
    <xf numFmtId="0" fontId="25" fillId="0" borderId="0"/>
    <xf numFmtId="0" fontId="25" fillId="67" borderId="79" applyNumberFormat="0" applyFont="0" applyAlignment="0" applyProtection="0"/>
    <xf numFmtId="0" fontId="25" fillId="38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7" borderId="0" applyNumberFormat="0" applyBorder="0" applyAlignment="0" applyProtection="0"/>
    <xf numFmtId="0" fontId="25" fillId="42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67" borderId="79" applyNumberFormat="0" applyFont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3" fillId="0" borderId="0"/>
    <xf numFmtId="0" fontId="23" fillId="67" borderId="79" applyNumberFormat="0" applyFont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22" fillId="0" borderId="0"/>
    <xf numFmtId="0" fontId="22" fillId="0" borderId="0"/>
    <xf numFmtId="0" fontId="22" fillId="67" borderId="79" applyNumberFormat="0" applyFont="0" applyAlignment="0" applyProtection="0"/>
    <xf numFmtId="0" fontId="22" fillId="38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2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9" borderId="0" applyNumberFormat="0" applyBorder="0" applyAlignment="0" applyProtection="0"/>
    <xf numFmtId="0" fontId="21" fillId="0" borderId="0"/>
    <xf numFmtId="0" fontId="21" fillId="0" borderId="0"/>
    <xf numFmtId="0" fontId="21" fillId="67" borderId="79" applyNumberFormat="0" applyFont="0" applyAlignment="0" applyProtection="0"/>
    <xf numFmtId="0" fontId="21" fillId="38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9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67" borderId="79" applyNumberFormat="0" applyFont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9" borderId="0" applyNumberFormat="0" applyBorder="0" applyAlignment="0" applyProtection="0"/>
    <xf numFmtId="0" fontId="19" fillId="0" borderId="0"/>
    <xf numFmtId="0" fontId="19" fillId="67" borderId="79" applyNumberFormat="0" applyFont="0" applyAlignment="0" applyProtection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0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9" borderId="0" applyNumberFormat="0" applyBorder="0" applyAlignment="0" applyProtection="0"/>
    <xf numFmtId="0" fontId="18" fillId="0" borderId="0"/>
    <xf numFmtId="0" fontId="18" fillId="67" borderId="79" applyNumberFormat="0" applyFont="0" applyAlignment="0" applyProtection="0"/>
    <xf numFmtId="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39" borderId="0" applyNumberFormat="0" applyBorder="0" applyAlignment="0" applyProtection="0"/>
    <xf numFmtId="0" fontId="18" fillId="45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7" borderId="7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67" borderId="79" applyNumberFormat="0" applyFont="0" applyAlignment="0" applyProtection="0"/>
    <xf numFmtId="0" fontId="17" fillId="38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40" borderId="0" applyNumberFormat="0" applyBorder="0" applyAlignment="0" applyProtection="0"/>
    <xf numFmtId="0" fontId="17" fillId="46" borderId="0" applyNumberFormat="0" applyBorder="0" applyAlignment="0" applyProtection="0"/>
    <xf numFmtId="0" fontId="17" fillId="41" borderId="0" applyNumberFormat="0" applyBorder="0" applyAlignment="0" applyProtection="0"/>
    <xf numFmtId="0" fontId="17" fillId="47" borderId="0" applyNumberFormat="0" applyBorder="0" applyAlignment="0" applyProtection="0"/>
    <xf numFmtId="0" fontId="17" fillId="42" borderId="0" applyNumberFormat="0" applyBorder="0" applyAlignment="0" applyProtection="0"/>
    <xf numFmtId="0" fontId="17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16" fillId="0" borderId="0"/>
    <xf numFmtId="0" fontId="16" fillId="67" borderId="79" applyNumberFormat="0" applyFont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0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8" borderId="0" applyNumberFormat="0" applyBorder="0" applyAlignment="0" applyProtection="0"/>
    <xf numFmtId="0" fontId="16" fillId="43" borderId="0" applyNumberFormat="0" applyBorder="0" applyAlignment="0" applyProtection="0"/>
    <xf numFmtId="0" fontId="16" fillId="49" borderId="0" applyNumberFormat="0" applyBorder="0" applyAlignment="0" applyProtection="0"/>
    <xf numFmtId="0" fontId="15" fillId="0" borderId="0"/>
    <xf numFmtId="0" fontId="15" fillId="0" borderId="0"/>
    <xf numFmtId="0" fontId="15" fillId="67" borderId="79" applyNumberFormat="0" applyFont="0" applyAlignment="0" applyProtection="0"/>
    <xf numFmtId="0" fontId="15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39" borderId="0" applyNumberFormat="0" applyBorder="0" applyAlignment="0" applyProtection="0"/>
    <xf numFmtId="0" fontId="15" fillId="45" borderId="0" applyNumberFormat="0" applyBorder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4" fillId="0" borderId="0"/>
    <xf numFmtId="0" fontId="14" fillId="67" borderId="79" applyNumberFormat="0" applyFont="0" applyAlignment="0" applyProtection="0"/>
    <xf numFmtId="0" fontId="14" fillId="38" borderId="0" applyNumberFormat="0" applyBorder="0" applyAlignment="0" applyProtection="0"/>
    <xf numFmtId="0" fontId="14" fillId="44" borderId="0" applyNumberFormat="0" applyBorder="0" applyAlignment="0" applyProtection="0"/>
    <xf numFmtId="0" fontId="14" fillId="39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3" fillId="0" borderId="0"/>
    <xf numFmtId="0" fontId="13" fillId="67" borderId="79" applyNumberFormat="0" applyFont="0" applyAlignment="0" applyProtection="0"/>
    <xf numFmtId="0" fontId="13" fillId="38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5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41" borderId="0" applyNumberFormat="0" applyBorder="0" applyAlignment="0" applyProtection="0"/>
    <xf numFmtId="0" fontId="13" fillId="47" borderId="0" applyNumberFormat="0" applyBorder="0" applyAlignment="0" applyProtection="0"/>
    <xf numFmtId="0" fontId="13" fillId="42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49" borderId="0" applyNumberFormat="0" applyBorder="0" applyAlignment="0" applyProtection="0"/>
    <xf numFmtId="0" fontId="12" fillId="0" borderId="0"/>
    <xf numFmtId="0" fontId="12" fillId="67" borderId="79" applyNumberFormat="0" applyFont="0" applyAlignment="0" applyProtection="0"/>
    <xf numFmtId="0" fontId="12" fillId="38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1" fillId="0" borderId="0"/>
    <xf numFmtId="0" fontId="11" fillId="67" borderId="79" applyNumberFormat="0" applyFont="0" applyAlignment="0" applyProtection="0"/>
    <xf numFmtId="0" fontId="11" fillId="38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42" borderId="0" applyNumberFormat="0" applyBorder="0" applyAlignment="0" applyProtection="0"/>
    <xf numFmtId="0" fontId="11" fillId="48" borderId="0" applyNumberFormat="0" applyBorder="0" applyAlignment="0" applyProtection="0"/>
    <xf numFmtId="0" fontId="11" fillId="43" borderId="0" applyNumberFormat="0" applyBorder="0" applyAlignment="0" applyProtection="0"/>
    <xf numFmtId="0" fontId="11" fillId="49" borderId="0" applyNumberFormat="0" applyBorder="0" applyAlignment="0" applyProtection="0"/>
    <xf numFmtId="0" fontId="10" fillId="0" borderId="0"/>
    <xf numFmtId="0" fontId="10" fillId="67" borderId="79" applyNumberFormat="0" applyFont="0" applyAlignment="0" applyProtection="0"/>
    <xf numFmtId="0" fontId="10" fillId="38" borderId="0" applyNumberFormat="0" applyBorder="0" applyAlignment="0" applyProtection="0"/>
    <xf numFmtId="0" fontId="10" fillId="44" borderId="0" applyNumberFormat="0" applyBorder="0" applyAlignment="0" applyProtection="0"/>
    <xf numFmtId="0" fontId="10" fillId="39" borderId="0" applyNumberFormat="0" applyBorder="0" applyAlignment="0" applyProtection="0"/>
    <xf numFmtId="0" fontId="10" fillId="45" borderId="0" applyNumberFormat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/>
    <xf numFmtId="0" fontId="9" fillId="67" borderId="79" applyNumberFormat="0" applyFont="0" applyAlignment="0" applyProtection="0"/>
    <xf numFmtId="0" fontId="9" fillId="38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5" borderId="0" applyNumberFormat="0" applyBorder="0" applyAlignment="0" applyProtection="0"/>
    <xf numFmtId="0" fontId="9" fillId="40" borderId="0" applyNumberFormat="0" applyBorder="0" applyAlignment="0" applyProtection="0"/>
    <xf numFmtId="0" fontId="9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7" borderId="0" applyNumberFormat="0" applyBorder="0" applyAlignment="0" applyProtection="0"/>
    <xf numFmtId="0" fontId="9" fillId="42" borderId="0" applyNumberFormat="0" applyBorder="0" applyAlignment="0" applyProtection="0"/>
    <xf numFmtId="0" fontId="9" fillId="48" borderId="0" applyNumberFormat="0" applyBorder="0" applyAlignment="0" applyProtection="0"/>
    <xf numFmtId="0" fontId="9" fillId="43" borderId="0" applyNumberFormat="0" applyBorder="0" applyAlignment="0" applyProtection="0"/>
    <xf numFmtId="0" fontId="9" fillId="4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7" borderId="7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67" borderId="79" applyNumberFormat="0" applyFont="0" applyAlignment="0" applyProtection="0"/>
    <xf numFmtId="0" fontId="8" fillId="38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45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7" borderId="0" applyNumberFormat="0" applyBorder="0" applyAlignment="0" applyProtection="0"/>
    <xf numFmtId="0" fontId="8" fillId="42" borderId="0" applyNumberFormat="0" applyBorder="0" applyAlignment="0" applyProtection="0"/>
    <xf numFmtId="0" fontId="8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/>
    <xf numFmtId="0" fontId="7" fillId="67" borderId="79" applyNumberFormat="0" applyFont="0" applyAlignment="0" applyProtection="0"/>
    <xf numFmtId="0" fontId="7" fillId="38" borderId="0" applyNumberFormat="0" applyBorder="0" applyAlignment="0" applyProtection="0"/>
    <xf numFmtId="0" fontId="7" fillId="44" borderId="0" applyNumberFormat="0" applyBorder="0" applyAlignment="0" applyProtection="0"/>
    <xf numFmtId="0" fontId="7" fillId="39" borderId="0" applyNumberFormat="0" applyBorder="0" applyAlignment="0" applyProtection="0"/>
    <xf numFmtId="0" fontId="7" fillId="45" borderId="0" applyNumberFormat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6" fillId="0" borderId="0"/>
    <xf numFmtId="0" fontId="6" fillId="67" borderId="79" applyNumberFormat="0" applyFont="0" applyAlignment="0" applyProtection="0"/>
    <xf numFmtId="0" fontId="6" fillId="38" borderId="0" applyNumberFormat="0" applyBorder="0" applyAlignment="0" applyProtection="0"/>
    <xf numFmtId="0" fontId="6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5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5" fillId="67" borderId="79" applyNumberFormat="0" applyFont="0" applyAlignment="0" applyProtection="0"/>
    <xf numFmtId="0" fontId="5" fillId="38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4" fillId="67" borderId="79" applyNumberFormat="0" applyFont="0" applyAlignment="0" applyProtection="0"/>
    <xf numFmtId="0" fontId="4" fillId="38" borderId="0" applyNumberFormat="0" applyBorder="0" applyAlignment="0" applyProtection="0"/>
    <xf numFmtId="0" fontId="4" fillId="44" borderId="0" applyNumberFormat="0" applyBorder="0" applyAlignment="0" applyProtection="0"/>
    <xf numFmtId="0" fontId="4" fillId="39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3" fillId="67" borderId="79" applyNumberFormat="0" applyFont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67" borderId="79" applyNumberFormat="0" applyFont="0" applyAlignment="0" applyProtection="0"/>
    <xf numFmtId="0" fontId="3" fillId="0" borderId="0"/>
    <xf numFmtId="0" fontId="201" fillId="0" borderId="0"/>
    <xf numFmtId="0" fontId="3" fillId="0" borderId="0"/>
    <xf numFmtId="0" fontId="3" fillId="0" borderId="0"/>
    <xf numFmtId="0" fontId="3" fillId="0" borderId="0"/>
    <xf numFmtId="0" fontId="201" fillId="0" borderId="0"/>
    <xf numFmtId="0" fontId="2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38" fillId="0" borderId="0" applyFont="0" applyFill="0" applyBorder="0" applyAlignment="0" applyProtection="0"/>
    <xf numFmtId="0" fontId="1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99">
    <xf numFmtId="0" fontId="0" fillId="0" borderId="0" xfId="0"/>
    <xf numFmtId="0" fontId="0" fillId="71" borderId="0" xfId="0" applyFill="1"/>
    <xf numFmtId="0" fontId="64" fillId="0" borderId="0" xfId="202"/>
    <xf numFmtId="0" fontId="44" fillId="0" borderId="0" xfId="202" applyFont="1" applyBorder="1" applyAlignment="1">
      <alignment horizontal="left" vertical="center" wrapText="1"/>
    </xf>
    <xf numFmtId="0" fontId="44" fillId="0" borderId="0" xfId="202" applyNumberFormat="1" applyFont="1" applyBorder="1" applyAlignment="1">
      <alignment horizontal="center" vertical="center" wrapText="1"/>
    </xf>
    <xf numFmtId="0" fontId="44" fillId="0" borderId="0" xfId="202" applyFont="1" applyBorder="1" applyAlignment="1">
      <alignment horizontal="center" vertical="center" wrapText="1"/>
    </xf>
    <xf numFmtId="0" fontId="64" fillId="0" borderId="0" xfId="202" applyBorder="1" applyAlignment="1">
      <alignment wrapText="1"/>
    </xf>
    <xf numFmtId="0" fontId="64" fillId="0" borderId="0" xfId="202" applyBorder="1"/>
    <xf numFmtId="0" fontId="46" fillId="0" borderId="0" xfId="202" applyFont="1" applyBorder="1" applyAlignment="1">
      <alignment horizontal="center" vertical="center" wrapText="1"/>
    </xf>
    <xf numFmtId="3" fontId="71" fillId="69" borderId="1" xfId="202" applyNumberFormat="1" applyFont="1" applyFill="1" applyBorder="1"/>
    <xf numFmtId="3" fontId="64" fillId="0" borderId="0" xfId="202" applyNumberFormat="1" applyBorder="1"/>
    <xf numFmtId="0" fontId="68" fillId="0" borderId="17" xfId="202" applyFont="1" applyBorder="1" applyAlignment="1">
      <alignment horizontal="center" vertical="center" wrapText="1"/>
    </xf>
    <xf numFmtId="0" fontId="68" fillId="0" borderId="19" xfId="202" applyFont="1" applyBorder="1" applyAlignment="1">
      <alignment horizontal="center" vertical="center" wrapText="1"/>
    </xf>
    <xf numFmtId="2" fontId="71" fillId="0" borderId="0" xfId="202" applyNumberFormat="1" applyFont="1" applyBorder="1" applyAlignment="1">
      <alignment horizontal="left" vertical="center" wrapText="1"/>
    </xf>
    <xf numFmtId="2" fontId="71" fillId="0" borderId="0" xfId="202" applyNumberFormat="1" applyFont="1" applyAlignment="1">
      <alignment horizontal="left"/>
    </xf>
    <xf numFmtId="0" fontId="64" fillId="0" borderId="20" xfId="202" applyBorder="1" applyAlignment="1">
      <alignment horizontal="right" wrapText="1"/>
    </xf>
    <xf numFmtId="0" fontId="64" fillId="0" borderId="0" xfId="202" applyAlignment="1">
      <alignment horizontal="right"/>
    </xf>
    <xf numFmtId="168" fontId="44" fillId="0" borderId="1" xfId="202" applyNumberFormat="1" applyFont="1" applyBorder="1" applyAlignment="1">
      <alignment horizontal="right"/>
    </xf>
    <xf numFmtId="168" fontId="64" fillId="0" borderId="0" xfId="202" applyNumberFormat="1" applyAlignment="1">
      <alignment horizontal="right"/>
    </xf>
    <xf numFmtId="0" fontId="66" fillId="0" borderId="21" xfId="202" applyFont="1" applyBorder="1" applyAlignment="1">
      <alignment vertical="center" wrapText="1"/>
    </xf>
    <xf numFmtId="41" fontId="0" fillId="0" borderId="0" xfId="0" applyNumberFormat="1"/>
    <xf numFmtId="0" fontId="71" fillId="69" borderId="23" xfId="202" applyFont="1" applyFill="1" applyBorder="1" applyAlignment="1">
      <alignment wrapText="1"/>
    </xf>
    <xf numFmtId="0" fontId="71" fillId="69" borderId="24" xfId="202" applyFont="1" applyFill="1" applyBorder="1"/>
    <xf numFmtId="0" fontId="64" fillId="0" borderId="23" xfId="202" applyBorder="1" applyAlignment="1">
      <alignment wrapText="1"/>
    </xf>
    <xf numFmtId="0" fontId="71" fillId="0" borderId="23" xfId="202" applyFont="1" applyBorder="1" applyAlignment="1">
      <alignment wrapText="1"/>
    </xf>
    <xf numFmtId="0" fontId="71" fillId="70" borderId="23" xfId="202" applyFont="1" applyFill="1" applyBorder="1" applyAlignment="1">
      <alignment wrapText="1"/>
    </xf>
    <xf numFmtId="0" fontId="66" fillId="0" borderId="25" xfId="202" applyFont="1" applyBorder="1" applyAlignment="1">
      <alignment horizontal="center" vertical="center" wrapText="1"/>
    </xf>
    <xf numFmtId="3" fontId="67" fillId="0" borderId="26" xfId="202" applyNumberFormat="1" applyFont="1" applyBorder="1" applyAlignment="1">
      <alignment horizontal="center" vertical="center" wrapText="1"/>
    </xf>
    <xf numFmtId="0" fontId="67" fillId="0" borderId="27" xfId="202" applyFont="1" applyBorder="1" applyAlignment="1">
      <alignment horizontal="center" vertical="center" wrapText="1"/>
    </xf>
    <xf numFmtId="0" fontId="72" fillId="0" borderId="0" xfId="0" applyFont="1"/>
    <xf numFmtId="168" fontId="44" fillId="0" borderId="24" xfId="202" applyNumberFormat="1" applyFont="1" applyBorder="1" applyAlignment="1">
      <alignment horizontal="right"/>
    </xf>
    <xf numFmtId="0" fontId="68" fillId="0" borderId="25" xfId="202" applyFont="1" applyBorder="1" applyAlignment="1">
      <alignment horizontal="center" vertical="center" wrapText="1"/>
    </xf>
    <xf numFmtId="3" fontId="68" fillId="0" borderId="26" xfId="202" applyNumberFormat="1" applyFont="1" applyBorder="1" applyAlignment="1">
      <alignment horizontal="center" vertical="center" wrapText="1"/>
    </xf>
    <xf numFmtId="0" fontId="68" fillId="0" borderId="27" xfId="202" applyFont="1" applyBorder="1" applyAlignment="1">
      <alignment horizontal="center" vertical="center" wrapText="1"/>
    </xf>
    <xf numFmtId="168" fontId="0" fillId="0" borderId="0" xfId="0" applyNumberFormat="1"/>
    <xf numFmtId="41" fontId="64" fillId="0" borderId="0" xfId="202" applyNumberFormat="1" applyAlignment="1">
      <alignment horizontal="right"/>
    </xf>
    <xf numFmtId="3" fontId="64" fillId="0" borderId="0" xfId="202" applyNumberFormat="1" applyAlignment="1">
      <alignment horizontal="right"/>
    </xf>
    <xf numFmtId="0" fontId="0" fillId="0" borderId="0" xfId="0" applyAlignment="1">
      <alignment horizontal="center"/>
    </xf>
    <xf numFmtId="0" fontId="70" fillId="0" borderId="20" xfId="202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168" fontId="44" fillId="0" borderId="1" xfId="202" applyNumberFormat="1" applyFont="1" applyBorder="1" applyAlignment="1">
      <alignment horizontal="center"/>
    </xf>
    <xf numFmtId="41" fontId="64" fillId="0" borderId="1" xfId="202" applyNumberFormat="1" applyBorder="1" applyAlignment="1">
      <alignment horizontal="center"/>
    </xf>
    <xf numFmtId="168" fontId="44" fillId="0" borderId="24" xfId="202" applyNumberFormat="1" applyFont="1" applyBorder="1" applyAlignment="1">
      <alignment horizontal="center"/>
    </xf>
    <xf numFmtId="41" fontId="64" fillId="0" borderId="24" xfId="202" applyNumberFormat="1" applyBorder="1" applyAlignment="1">
      <alignment horizontal="center"/>
    </xf>
    <xf numFmtId="3" fontId="0" fillId="0" borderId="0" xfId="0" applyNumberFormat="1"/>
    <xf numFmtId="0" fontId="43" fillId="0" borderId="0" xfId="0" applyFont="1"/>
    <xf numFmtId="0" fontId="82" fillId="0" borderId="0" xfId="0" applyFont="1" applyAlignment="1">
      <alignment horizontal="left"/>
    </xf>
    <xf numFmtId="3" fontId="43" fillId="0" borderId="0" xfId="0" applyNumberFormat="1" applyFont="1" applyAlignment="1"/>
    <xf numFmtId="0" fontId="43" fillId="0" borderId="0" xfId="0" applyFont="1" applyAlignment="1">
      <alignment horizontal="center"/>
    </xf>
    <xf numFmtId="0" fontId="68" fillId="0" borderId="0" xfId="0" applyFont="1" applyAlignment="1">
      <alignment horizontal="left" indent="3"/>
    </xf>
    <xf numFmtId="0" fontId="81" fillId="0" borderId="0" xfId="0" applyFont="1" applyAlignment="1">
      <alignment horizontal="center"/>
    </xf>
    <xf numFmtId="0" fontId="70" fillId="30" borderId="1" xfId="0" applyFont="1" applyFill="1" applyBorder="1" applyAlignment="1">
      <alignment horizontal="center" vertical="top" wrapText="1"/>
    </xf>
    <xf numFmtId="0" fontId="83" fillId="30" borderId="1" xfId="0" applyFont="1" applyFill="1" applyBorder="1" applyAlignment="1">
      <alignment horizontal="center" vertical="top" wrapText="1"/>
    </xf>
    <xf numFmtId="0" fontId="68" fillId="30" borderId="1" xfId="0" applyFont="1" applyFill="1" applyBorder="1" applyAlignment="1">
      <alignment horizontal="center" vertical="top" wrapText="1"/>
    </xf>
    <xf numFmtId="3" fontId="70" fillId="0" borderId="1" xfId="0" applyNumberFormat="1" applyFont="1" applyFill="1" applyBorder="1" applyAlignment="1">
      <alignment vertical="top" wrapText="1"/>
    </xf>
    <xf numFmtId="3" fontId="70" fillId="30" borderId="1" xfId="0" applyNumberFormat="1" applyFont="1" applyFill="1" applyBorder="1" applyAlignment="1">
      <alignment horizontal="center" vertical="top" wrapText="1"/>
    </xf>
    <xf numFmtId="0" fontId="75" fillId="0" borderId="0" xfId="0" applyFont="1"/>
    <xf numFmtId="0" fontId="68" fillId="30" borderId="1" xfId="0" applyFont="1" applyFill="1" applyBorder="1" applyAlignment="1">
      <alignment horizontal="left" vertical="top" wrapText="1" indent="3"/>
    </xf>
    <xf numFmtId="0" fontId="68" fillId="30" borderId="1" xfId="0" applyFont="1" applyFill="1" applyBorder="1" applyAlignment="1">
      <alignment horizontal="justify" vertical="top" wrapText="1"/>
    </xf>
    <xf numFmtId="3" fontId="68" fillId="27" borderId="1" xfId="0" applyNumberFormat="1" applyFont="1" applyFill="1" applyBorder="1" applyAlignment="1">
      <alignment vertical="top" wrapText="1"/>
    </xf>
    <xf numFmtId="3" fontId="68" fillId="32" borderId="1" xfId="0" applyNumberFormat="1" applyFont="1" applyFill="1" applyBorder="1" applyAlignment="1">
      <alignment vertical="top" wrapText="1"/>
    </xf>
    <xf numFmtId="3" fontId="68" fillId="34" borderId="1" xfId="0" applyNumberFormat="1" applyFont="1" applyFill="1" applyBorder="1" applyAlignment="1">
      <alignment vertical="top" wrapText="1"/>
    </xf>
    <xf numFmtId="3" fontId="68" fillId="28" borderId="1" xfId="0" applyNumberFormat="1" applyFont="1" applyFill="1" applyBorder="1" applyAlignment="1">
      <alignment vertical="top" wrapText="1"/>
    </xf>
    <xf numFmtId="0" fontId="84" fillId="30" borderId="1" xfId="0" applyFont="1" applyFill="1" applyBorder="1" applyAlignment="1">
      <alignment horizontal="center" vertical="top" wrapText="1"/>
    </xf>
    <xf numFmtId="0" fontId="68" fillId="35" borderId="1" xfId="0" applyFont="1" applyFill="1" applyBorder="1" applyAlignment="1">
      <alignment horizontal="left" vertical="top" wrapText="1" indent="3"/>
    </xf>
    <xf numFmtId="0" fontId="68" fillId="35" borderId="1" xfId="0" applyFont="1" applyFill="1" applyBorder="1" applyAlignment="1">
      <alignment horizontal="center" vertical="top" wrapText="1"/>
    </xf>
    <xf numFmtId="0" fontId="68" fillId="35" borderId="1" xfId="0" applyFont="1" applyFill="1" applyBorder="1" applyAlignment="1">
      <alignment horizontal="justify" vertical="top" wrapText="1"/>
    </xf>
    <xf numFmtId="0" fontId="68" fillId="0" borderId="1" xfId="0" applyFont="1" applyFill="1" applyBorder="1" applyAlignment="1">
      <alignment horizontal="left" vertical="top" wrapText="1" indent="3"/>
    </xf>
    <xf numFmtId="0" fontId="68" fillId="0" borderId="1" xfId="0" applyFont="1" applyFill="1" applyBorder="1" applyAlignment="1">
      <alignment horizontal="justify" vertical="top" wrapText="1"/>
    </xf>
    <xf numFmtId="0" fontId="68" fillId="0" borderId="1" xfId="0" applyFont="1" applyFill="1" applyBorder="1" applyAlignment="1">
      <alignment horizontal="center" vertical="top" wrapText="1"/>
    </xf>
    <xf numFmtId="0" fontId="0" fillId="0" borderId="0" xfId="0" applyFill="1"/>
    <xf numFmtId="3" fontId="70" fillId="30" borderId="1" xfId="0" applyNumberFormat="1" applyFont="1" applyFill="1" applyBorder="1" applyAlignment="1">
      <alignment vertical="top" wrapText="1"/>
    </xf>
    <xf numFmtId="3" fontId="68" fillId="35" borderId="1" xfId="0" applyNumberFormat="1" applyFont="1" applyFill="1" applyBorder="1" applyAlignment="1">
      <alignment horizontal="center" vertical="top" wrapText="1"/>
    </xf>
    <xf numFmtId="0" fontId="68" fillId="31" borderId="1" xfId="0" applyFont="1" applyFill="1" applyBorder="1" applyAlignment="1">
      <alignment horizontal="left" vertical="top" wrapText="1" indent="3"/>
    </xf>
    <xf numFmtId="0" fontId="68" fillId="31" borderId="1" xfId="0" applyFont="1" applyFill="1" applyBorder="1" applyAlignment="1">
      <alignment horizontal="justify" vertical="top" wrapText="1"/>
    </xf>
    <xf numFmtId="0" fontId="68" fillId="31" borderId="1" xfId="0" applyFont="1" applyFill="1" applyBorder="1" applyAlignment="1">
      <alignment horizontal="center" vertical="top" wrapText="1"/>
    </xf>
    <xf numFmtId="3" fontId="68" fillId="30" borderId="1" xfId="0" applyNumberFormat="1" applyFont="1" applyFill="1" applyBorder="1" applyAlignment="1">
      <alignment vertical="top" wrapText="1"/>
    </xf>
    <xf numFmtId="0" fontId="68" fillId="33" borderId="1" xfId="0" applyFont="1" applyFill="1" applyBorder="1" applyAlignment="1">
      <alignment horizontal="left" vertical="top" wrapText="1" indent="3"/>
    </xf>
    <xf numFmtId="0" fontId="68" fillId="33" borderId="1" xfId="0" applyFont="1" applyFill="1" applyBorder="1" applyAlignment="1">
      <alignment horizontal="center" vertical="top" wrapText="1"/>
    </xf>
    <xf numFmtId="3" fontId="44" fillId="36" borderId="1" xfId="0" applyNumberFormat="1" applyFont="1" applyFill="1" applyBorder="1" applyAlignment="1">
      <alignment vertical="top" wrapText="1"/>
    </xf>
    <xf numFmtId="0" fontId="68" fillId="37" borderId="1" xfId="0" applyFont="1" applyFill="1" applyBorder="1" applyAlignment="1">
      <alignment horizontal="left" vertical="top" wrapText="1" indent="3"/>
    </xf>
    <xf numFmtId="0" fontId="68" fillId="37" borderId="1" xfId="0" applyFont="1" applyFill="1" applyBorder="1" applyAlignment="1">
      <alignment horizontal="center" vertical="top" wrapText="1"/>
    </xf>
    <xf numFmtId="3" fontId="68" fillId="36" borderId="1" xfId="0" applyNumberFormat="1" applyFont="1" applyFill="1" applyBorder="1" applyAlignment="1">
      <alignment vertical="top" wrapText="1"/>
    </xf>
    <xf numFmtId="3" fontId="68" fillId="2" borderId="1" xfId="0" applyNumberFormat="1" applyFont="1" applyFill="1" applyBorder="1" applyAlignment="1">
      <alignment vertical="top" wrapText="1"/>
    </xf>
    <xf numFmtId="3" fontId="85" fillId="31" borderId="0" xfId="0" applyNumberFormat="1" applyFont="1" applyFill="1"/>
    <xf numFmtId="3" fontId="77" fillId="0" borderId="0" xfId="0" applyNumberFormat="1" applyFont="1"/>
    <xf numFmtId="3" fontId="0" fillId="0" borderId="0" xfId="0" applyNumberFormat="1" applyAlignment="1"/>
    <xf numFmtId="0" fontId="68" fillId="30" borderId="32" xfId="0" applyFont="1" applyFill="1" applyBorder="1" applyAlignment="1">
      <alignment horizontal="left" vertical="top" wrapText="1" indent="3"/>
    </xf>
    <xf numFmtId="4" fontId="0" fillId="0" borderId="0" xfId="0" applyNumberFormat="1"/>
    <xf numFmtId="0" fontId="170" fillId="0" borderId="0" xfId="183" applyFont="1" applyFill="1" applyBorder="1"/>
    <xf numFmtId="4" fontId="170" fillId="0" borderId="1" xfId="183" applyNumberFormat="1" applyFont="1" applyFill="1" applyBorder="1" applyAlignment="1"/>
    <xf numFmtId="0" fontId="170" fillId="0" borderId="1" xfId="183" applyFont="1" applyBorder="1" applyAlignment="1"/>
    <xf numFmtId="14" fontId="0" fillId="74" borderId="0" xfId="0" applyNumberFormat="1" applyFill="1"/>
    <xf numFmtId="0" fontId="106" fillId="0" borderId="0" xfId="0" applyFont="1" applyAlignment="1" applyProtection="1">
      <alignment horizontal="left" vertical="top" wrapText="1"/>
    </xf>
    <xf numFmtId="0" fontId="110" fillId="0" borderId="0" xfId="0" applyFont="1" applyAlignment="1" applyProtection="1">
      <alignment horizontal="left" vertical="top" wrapText="1"/>
    </xf>
    <xf numFmtId="0" fontId="103" fillId="0" borderId="0" xfId="0" applyFont="1" applyProtection="1">
      <protection locked="0"/>
    </xf>
    <xf numFmtId="41" fontId="104" fillId="72" borderId="40" xfId="209" applyNumberFormat="1" applyFont="1" applyFill="1" applyBorder="1" applyAlignment="1" applyProtection="1">
      <alignment horizontal="left" vertical="top" wrapText="1"/>
    </xf>
    <xf numFmtId="0" fontId="103" fillId="0" borderId="0" xfId="0" applyFont="1" applyFill="1" applyBorder="1" applyProtection="1">
      <protection locked="0"/>
    </xf>
    <xf numFmtId="0" fontId="109" fillId="0" borderId="0" xfId="0" applyFont="1" applyBorder="1" applyProtection="1">
      <protection locked="0"/>
    </xf>
    <xf numFmtId="0" fontId="108" fillId="0" borderId="0" xfId="0" applyFont="1" applyProtection="1">
      <protection locked="0"/>
    </xf>
    <xf numFmtId="0" fontId="109" fillId="0" borderId="0" xfId="0" applyFont="1" applyProtection="1">
      <protection locked="0"/>
    </xf>
    <xf numFmtId="0" fontId="111" fillId="0" borderId="0" xfId="0" applyFont="1" applyAlignment="1" applyProtection="1">
      <alignment horizontal="left" vertical="top" wrapText="1"/>
    </xf>
    <xf numFmtId="0" fontId="103" fillId="0" borderId="0" xfId="0" applyFont="1" applyBorder="1" applyProtection="1">
      <protection locked="0"/>
    </xf>
    <xf numFmtId="0" fontId="109" fillId="0" borderId="0" xfId="0" applyFont="1" applyFill="1" applyProtection="1">
      <protection locked="0"/>
    </xf>
    <xf numFmtId="0" fontId="103" fillId="0" borderId="0" xfId="0" applyFont="1" applyAlignment="1" applyProtection="1">
      <alignment wrapText="1"/>
      <protection locked="0"/>
    </xf>
    <xf numFmtId="0" fontId="104" fillId="0" borderId="0" xfId="0" applyFont="1" applyFill="1" applyAlignment="1" applyProtection="1">
      <alignment horizontal="left" vertical="top" wrapText="1"/>
    </xf>
    <xf numFmtId="41" fontId="168" fillId="77" borderId="88" xfId="206" applyNumberFormat="1" applyFont="1" applyFill="1" applyBorder="1" applyAlignment="1" applyProtection="1">
      <alignment vertical="top" wrapText="1"/>
    </xf>
    <xf numFmtId="0" fontId="172" fillId="75" borderId="45" xfId="208" applyFont="1" applyFill="1" applyBorder="1" applyAlignment="1" applyProtection="1">
      <alignment horizontal="center" vertical="top" wrapText="1"/>
    </xf>
    <xf numFmtId="3" fontId="168" fillId="0" borderId="34" xfId="179" applyNumberFormat="1" applyFont="1" applyBorder="1" applyAlignment="1">
      <alignment horizontal="right" vertical="center" wrapText="1"/>
    </xf>
    <xf numFmtId="41" fontId="168" fillId="77" borderId="89" xfId="206" applyNumberFormat="1" applyFont="1" applyFill="1" applyBorder="1" applyAlignment="1" applyProtection="1">
      <alignment vertical="top" wrapText="1"/>
    </xf>
    <xf numFmtId="41" fontId="103" fillId="72" borderId="46" xfId="209" applyNumberFormat="1" applyFont="1" applyFill="1" applyBorder="1" applyAlignment="1" applyProtection="1">
      <alignment horizontal="left" vertical="top" wrapText="1"/>
    </xf>
    <xf numFmtId="41" fontId="168" fillId="77" borderId="90" xfId="206" applyNumberFormat="1" applyFont="1" applyFill="1" applyBorder="1" applyAlignment="1" applyProtection="1">
      <alignment vertical="top" wrapText="1"/>
    </xf>
    <xf numFmtId="41" fontId="103" fillId="72" borderId="47" xfId="209" applyNumberFormat="1" applyFont="1" applyFill="1" applyBorder="1" applyAlignment="1" applyProtection="1">
      <alignment horizontal="left" vertical="top" wrapText="1" indent="1"/>
    </xf>
    <xf numFmtId="41" fontId="168" fillId="77" borderId="91" xfId="206" applyNumberFormat="1" applyFont="1" applyFill="1" applyBorder="1" applyAlignment="1" applyProtection="1">
      <alignment vertical="top" wrapText="1"/>
    </xf>
    <xf numFmtId="41" fontId="168" fillId="77" borderId="92" xfId="206" applyNumberFormat="1" applyFont="1" applyFill="1" applyBorder="1" applyAlignment="1" applyProtection="1">
      <alignment vertical="top" wrapText="1"/>
    </xf>
    <xf numFmtId="41" fontId="168" fillId="77" borderId="93" xfId="206" applyNumberFormat="1" applyFont="1" applyFill="1" applyBorder="1" applyAlignment="1" applyProtection="1">
      <alignment vertical="top" wrapText="1"/>
    </xf>
    <xf numFmtId="0" fontId="172" fillId="75" borderId="48" xfId="208" applyFont="1" applyFill="1" applyBorder="1" applyAlignment="1" applyProtection="1">
      <alignment horizontal="left" vertical="top" wrapText="1"/>
    </xf>
    <xf numFmtId="41" fontId="104" fillId="72" borderId="49" xfId="209" applyNumberFormat="1" applyFont="1" applyFill="1" applyBorder="1" applyAlignment="1" applyProtection="1">
      <alignment horizontal="left" vertical="top" wrapText="1"/>
    </xf>
    <xf numFmtId="41" fontId="103" fillId="72" borderId="49" xfId="209" applyNumberFormat="1" applyFont="1" applyFill="1" applyBorder="1" applyAlignment="1" applyProtection="1">
      <alignment horizontal="left" vertical="top" wrapText="1"/>
    </xf>
    <xf numFmtId="41" fontId="105" fillId="72" borderId="49" xfId="209" applyNumberFormat="1" applyFont="1" applyFill="1" applyBorder="1" applyAlignment="1" applyProtection="1">
      <alignment horizontal="left" vertical="top" wrapText="1"/>
    </xf>
    <xf numFmtId="0" fontId="168" fillId="77" borderId="94" xfId="206" applyFont="1" applyFill="1" applyBorder="1" applyAlignment="1" applyProtection="1">
      <alignment vertical="top" wrapText="1"/>
    </xf>
    <xf numFmtId="0" fontId="168" fillId="78" borderId="95" xfId="206" applyFont="1" applyFill="1" applyBorder="1" applyAlignment="1" applyProtection="1">
      <alignment vertical="top" wrapText="1"/>
    </xf>
    <xf numFmtId="41" fontId="171" fillId="75" borderId="35" xfId="209" applyNumberFormat="1" applyFont="1" applyFill="1" applyBorder="1" applyAlignment="1" applyProtection="1">
      <alignment horizontal="center" vertical="center" wrapText="1"/>
    </xf>
    <xf numFmtId="0" fontId="104" fillId="75" borderId="37" xfId="0" applyFont="1" applyFill="1" applyBorder="1" applyAlignment="1" applyProtection="1">
      <alignment horizontal="center" wrapText="1"/>
    </xf>
    <xf numFmtId="0" fontId="172" fillId="75" borderId="38" xfId="208" applyFont="1" applyFill="1" applyBorder="1" applyAlignment="1" applyProtection="1">
      <alignment horizontal="left" vertical="top" wrapText="1"/>
    </xf>
    <xf numFmtId="41" fontId="104" fillId="72" borderId="39" xfId="209" applyNumberFormat="1" applyFont="1" applyFill="1" applyBorder="1" applyAlignment="1" applyProtection="1">
      <alignment horizontal="left" vertical="top" wrapText="1"/>
    </xf>
    <xf numFmtId="41" fontId="103" fillId="72" borderId="39" xfId="209" applyNumberFormat="1" applyFont="1" applyFill="1" applyBorder="1" applyAlignment="1" applyProtection="1">
      <alignment horizontal="left" vertical="top" wrapText="1"/>
    </xf>
    <xf numFmtId="41" fontId="103" fillId="72" borderId="39" xfId="209" applyNumberFormat="1" applyFont="1" applyFill="1" applyBorder="1" applyAlignment="1" applyProtection="1">
      <alignment horizontal="left" vertical="top" wrapText="1" indent="1"/>
    </xf>
    <xf numFmtId="41" fontId="103" fillId="72" borderId="39" xfId="209" applyNumberFormat="1" applyFont="1" applyFill="1" applyBorder="1" applyAlignment="1" applyProtection="1">
      <alignment horizontal="left" vertical="top" wrapText="1" indent="2"/>
    </xf>
    <xf numFmtId="41" fontId="109" fillId="72" borderId="39" xfId="209" applyNumberFormat="1" applyFont="1" applyFill="1" applyBorder="1" applyAlignment="1" applyProtection="1">
      <alignment horizontal="left" vertical="top" wrapText="1" indent="4"/>
    </xf>
    <xf numFmtId="41" fontId="105" fillId="72" borderId="39" xfId="209" applyNumberFormat="1" applyFont="1" applyFill="1" applyBorder="1" applyAlignment="1" applyProtection="1">
      <alignment horizontal="left" vertical="top" wrapText="1"/>
    </xf>
    <xf numFmtId="41" fontId="105" fillId="72" borderId="39" xfId="209" applyNumberFormat="1" applyFont="1" applyFill="1" applyBorder="1" applyAlignment="1" applyProtection="1">
      <alignment horizontal="left" vertical="top" wrapText="1" indent="1"/>
    </xf>
    <xf numFmtId="41" fontId="104" fillId="72" borderId="41" xfId="209" applyNumberFormat="1" applyFont="1" applyFill="1" applyBorder="1" applyAlignment="1" applyProtection="1">
      <alignment horizontal="left" vertical="top" wrapText="1"/>
    </xf>
    <xf numFmtId="41" fontId="103" fillId="0" borderId="83" xfId="209" applyNumberFormat="1" applyFont="1" applyFill="1" applyBorder="1" applyAlignment="1" applyProtection="1">
      <alignment vertical="top" wrapText="1"/>
    </xf>
    <xf numFmtId="41" fontId="104" fillId="72" borderId="84" xfId="209" applyNumberFormat="1" applyFont="1" applyFill="1" applyBorder="1" applyAlignment="1" applyProtection="1">
      <alignment horizontal="left" vertical="top" wrapText="1"/>
    </xf>
    <xf numFmtId="41" fontId="103" fillId="72" borderId="85" xfId="209" applyNumberFormat="1" applyFont="1" applyFill="1" applyBorder="1" applyAlignment="1" applyProtection="1">
      <alignment horizontal="left" vertical="top" wrapText="1"/>
    </xf>
    <xf numFmtId="41" fontId="103" fillId="0" borderId="86" xfId="209" applyNumberFormat="1" applyFont="1" applyFill="1" applyBorder="1" applyAlignment="1" applyProtection="1">
      <alignment horizontal="left" vertical="top" wrapText="1"/>
    </xf>
    <xf numFmtId="41" fontId="174" fillId="0" borderId="86" xfId="209" applyNumberFormat="1" applyFont="1" applyFill="1" applyBorder="1" applyAlignment="1" applyProtection="1">
      <alignment vertical="top" wrapText="1"/>
    </xf>
    <xf numFmtId="0" fontId="168" fillId="77" borderId="82" xfId="206" applyFont="1" applyFill="1" applyBorder="1" applyAlignment="1" applyProtection="1">
      <alignment vertical="top" wrapText="1"/>
    </xf>
    <xf numFmtId="41" fontId="168" fillId="77" borderId="82" xfId="206" applyNumberFormat="1" applyFont="1" applyFill="1" applyBorder="1" applyAlignment="1" applyProtection="1">
      <alignment vertical="top" wrapText="1"/>
    </xf>
    <xf numFmtId="0" fontId="168" fillId="78" borderId="87" xfId="206" applyFont="1" applyFill="1" applyBorder="1" applyAlignment="1" applyProtection="1">
      <alignment vertical="top" wrapText="1"/>
    </xf>
    <xf numFmtId="41" fontId="168" fillId="78" borderId="87" xfId="206" applyNumberFormat="1" applyFont="1" applyFill="1" applyBorder="1" applyAlignment="1" applyProtection="1">
      <alignment vertical="top" wrapText="1"/>
    </xf>
    <xf numFmtId="41" fontId="104" fillId="72" borderId="42" xfId="209" applyNumberFormat="1" applyFont="1" applyFill="1" applyBorder="1" applyAlignment="1" applyProtection="1">
      <alignment horizontal="left" vertical="top" wrapText="1"/>
    </xf>
    <xf numFmtId="41" fontId="105" fillId="72" borderId="43" xfId="0" applyNumberFormat="1" applyFont="1" applyFill="1" applyBorder="1" applyAlignment="1" applyProtection="1">
      <alignment horizontal="left" vertical="top" wrapText="1"/>
    </xf>
    <xf numFmtId="41" fontId="104" fillId="72" borderId="43" xfId="0" applyNumberFormat="1" applyFont="1" applyFill="1" applyBorder="1" applyAlignment="1" applyProtection="1">
      <alignment horizontal="left" vertical="top" wrapText="1"/>
    </xf>
    <xf numFmtId="0" fontId="168" fillId="79" borderId="43" xfId="206" applyFont="1" applyFill="1" applyBorder="1" applyAlignment="1" applyProtection="1">
      <alignment vertical="top" wrapText="1"/>
    </xf>
    <xf numFmtId="41" fontId="168" fillId="75" borderId="43" xfId="209" applyNumberFormat="1" applyFont="1" applyFill="1" applyBorder="1" applyAlignment="1" applyProtection="1">
      <alignment vertical="center" wrapText="1"/>
    </xf>
    <xf numFmtId="41" fontId="168" fillId="75" borderId="43" xfId="209" applyNumberFormat="1" applyFont="1" applyFill="1" applyBorder="1" applyAlignment="1" applyProtection="1">
      <alignment vertical="center"/>
    </xf>
    <xf numFmtId="3" fontId="168" fillId="79" borderId="43" xfId="206" applyNumberFormat="1" applyFont="1" applyFill="1" applyBorder="1" applyAlignment="1" applyProtection="1">
      <alignment vertical="top" wrapText="1"/>
    </xf>
    <xf numFmtId="41" fontId="104" fillId="72" borderId="44" xfId="0" applyNumberFormat="1" applyFont="1" applyFill="1" applyBorder="1" applyAlignment="1" applyProtection="1">
      <alignment horizontal="left" vertical="top" wrapText="1"/>
    </xf>
    <xf numFmtId="41" fontId="173" fillId="75" borderId="37" xfId="209" applyNumberFormat="1" applyFont="1" applyFill="1" applyBorder="1" applyAlignment="1" applyProtection="1">
      <alignment vertical="center" wrapText="1"/>
    </xf>
    <xf numFmtId="41" fontId="173" fillId="75" borderId="37" xfId="209" applyNumberFormat="1" applyFont="1" applyFill="1" applyBorder="1" applyAlignment="1" applyProtection="1">
      <alignment vertical="center"/>
    </xf>
    <xf numFmtId="0" fontId="147" fillId="0" borderId="0" xfId="183"/>
    <xf numFmtId="0" fontId="43" fillId="0" borderId="0" xfId="179"/>
    <xf numFmtId="176" fontId="110" fillId="0" borderId="0" xfId="0" applyNumberFormat="1" applyFont="1" applyAlignment="1" applyProtection="1">
      <alignment horizontal="left" vertical="top" wrapText="1"/>
    </xf>
    <xf numFmtId="41" fontId="103" fillId="0" borderId="0" xfId="0" applyNumberFormat="1" applyFont="1" applyProtection="1">
      <protection locked="0"/>
    </xf>
    <xf numFmtId="0" fontId="109" fillId="71" borderId="0" xfId="0" applyFont="1" applyFill="1" applyProtection="1">
      <protection locked="0"/>
    </xf>
    <xf numFmtId="0" fontId="107" fillId="0" borderId="0" xfId="0" applyFont="1" applyAlignment="1" applyProtection="1">
      <alignment horizontal="right" vertical="top" wrapText="1"/>
    </xf>
    <xf numFmtId="0" fontId="168" fillId="75" borderId="37" xfId="0" applyFont="1" applyFill="1" applyBorder="1" applyAlignment="1" applyProtection="1">
      <alignment horizontal="center" wrapText="1"/>
    </xf>
    <xf numFmtId="41" fontId="103" fillId="72" borderId="50" xfId="209" applyNumberFormat="1" applyFont="1" applyFill="1" applyBorder="1" applyAlignment="1" applyProtection="1">
      <alignment horizontal="left" vertical="top" wrapText="1" indent="1"/>
    </xf>
    <xf numFmtId="41" fontId="104" fillId="72" borderId="50" xfId="209" applyNumberFormat="1" applyFont="1" applyFill="1" applyBorder="1" applyAlignment="1" applyProtection="1">
      <alignment horizontal="left" vertical="top" wrapText="1"/>
    </xf>
    <xf numFmtId="41" fontId="105" fillId="72" borderId="50" xfId="209" applyNumberFormat="1" applyFont="1" applyFill="1" applyBorder="1" applyAlignment="1" applyProtection="1">
      <alignment horizontal="left" vertical="top" wrapText="1" indent="1"/>
    </xf>
    <xf numFmtId="3" fontId="168" fillId="0" borderId="51" xfId="179" applyNumberFormat="1" applyFont="1" applyBorder="1" applyAlignment="1">
      <alignment horizontal="right" vertical="center" wrapText="1"/>
    </xf>
    <xf numFmtId="41" fontId="103" fillId="72" borderId="46" xfId="209" applyNumberFormat="1" applyFont="1" applyFill="1" applyBorder="1" applyAlignment="1" applyProtection="1">
      <alignment horizontal="left" vertical="top" wrapText="1" indent="1"/>
    </xf>
    <xf numFmtId="3" fontId="167" fillId="0" borderId="52" xfId="179" applyNumberFormat="1" applyFont="1" applyBorder="1" applyAlignment="1">
      <alignment horizontal="right" vertical="center" wrapText="1"/>
    </xf>
    <xf numFmtId="41" fontId="109" fillId="0" borderId="0" xfId="0" applyNumberFormat="1" applyFont="1" applyProtection="1">
      <protection locked="0"/>
    </xf>
    <xf numFmtId="41" fontId="103" fillId="0" borderId="0" xfId="0" applyNumberFormat="1" applyFont="1" applyAlignment="1" applyProtection="1">
      <alignment horizontal="center"/>
      <protection locked="0"/>
    </xf>
    <xf numFmtId="0" fontId="114" fillId="72" borderId="1" xfId="0" applyFont="1" applyFill="1" applyBorder="1" applyAlignment="1">
      <alignment vertical="top" wrapText="1"/>
    </xf>
    <xf numFmtId="0" fontId="106" fillId="72" borderId="1" xfId="0" applyFont="1" applyFill="1" applyBorder="1" applyAlignment="1">
      <alignment horizontal="center"/>
    </xf>
    <xf numFmtId="0" fontId="106" fillId="72" borderId="1" xfId="0" applyFont="1" applyFill="1" applyBorder="1" applyAlignment="1">
      <alignment horizontal="center" vertical="top" wrapText="1"/>
    </xf>
    <xf numFmtId="0" fontId="106" fillId="72" borderId="1" xfId="0" applyFont="1" applyFill="1" applyBorder="1" applyAlignment="1">
      <alignment vertical="top" wrapText="1"/>
    </xf>
    <xf numFmtId="3" fontId="114" fillId="72" borderId="1" xfId="0" applyNumberFormat="1" applyFont="1" applyFill="1" applyBorder="1" applyAlignment="1">
      <alignment horizontal="right" wrapText="1"/>
    </xf>
    <xf numFmtId="3" fontId="45" fillId="72" borderId="1" xfId="0" applyNumberFormat="1" applyFont="1" applyFill="1" applyBorder="1" applyAlignment="1">
      <alignment horizontal="right" wrapText="1"/>
    </xf>
    <xf numFmtId="3" fontId="115" fillId="72" borderId="1" xfId="0" applyNumberFormat="1" applyFont="1" applyFill="1" applyBorder="1" applyAlignment="1">
      <alignment horizontal="right" wrapText="1"/>
    </xf>
    <xf numFmtId="3" fontId="106" fillId="72" borderId="1" xfId="0" applyNumberFormat="1" applyFont="1" applyFill="1" applyBorder="1" applyAlignment="1">
      <alignment horizontal="right" wrapText="1"/>
    </xf>
    <xf numFmtId="0" fontId="106" fillId="80" borderId="1" xfId="0" applyFont="1" applyFill="1" applyBorder="1" applyAlignment="1">
      <alignment vertical="top" wrapText="1"/>
    </xf>
    <xf numFmtId="0" fontId="106" fillId="80" borderId="1" xfId="0" applyFont="1" applyFill="1" applyBorder="1" applyAlignment="1">
      <alignment wrapText="1"/>
    </xf>
    <xf numFmtId="3" fontId="115" fillId="72" borderId="1" xfId="0" applyNumberFormat="1" applyFont="1" applyFill="1" applyBorder="1" applyAlignment="1">
      <alignment horizontal="right" vertical="top" wrapText="1"/>
    </xf>
    <xf numFmtId="3" fontId="106" fillId="72" borderId="1" xfId="0" applyNumberFormat="1" applyFont="1" applyFill="1" applyBorder="1" applyAlignment="1">
      <alignment horizontal="right" vertical="top" wrapText="1"/>
    </xf>
    <xf numFmtId="0" fontId="0" fillId="0" borderId="0" xfId="0" applyAlignment="1"/>
    <xf numFmtId="41" fontId="116" fillId="75" borderId="51" xfId="209" applyNumberFormat="1" applyFont="1" applyFill="1" applyBorder="1" applyAlignment="1" applyProtection="1">
      <alignment vertical="center" wrapText="1"/>
    </xf>
    <xf numFmtId="14" fontId="116" fillId="75" borderId="51" xfId="209" applyNumberFormat="1" applyFont="1" applyFill="1" applyBorder="1" applyAlignment="1" applyProtection="1">
      <alignment horizontal="center" vertical="center" wrapText="1"/>
    </xf>
    <xf numFmtId="0" fontId="0" fillId="0" borderId="52" xfId="0" applyBorder="1" applyAlignment="1">
      <alignment vertical="center" wrapText="1"/>
    </xf>
    <xf numFmtId="41" fontId="116" fillId="76" borderId="30" xfId="209" applyNumberFormat="1" applyFont="1" applyFill="1" applyBorder="1" applyAlignment="1" applyProtection="1">
      <alignment horizontal="center" vertical="center" wrapText="1"/>
    </xf>
    <xf numFmtId="41" fontId="116" fillId="76" borderId="30" xfId="209" applyNumberFormat="1" applyFont="1" applyFill="1" applyBorder="1" applyAlignment="1" applyProtection="1">
      <alignment vertical="center" wrapText="1"/>
    </xf>
    <xf numFmtId="3" fontId="116" fillId="76" borderId="30" xfId="209" applyNumberFormat="1" applyFont="1" applyFill="1" applyBorder="1" applyAlignment="1" applyProtection="1">
      <alignment horizontal="right" vertical="center" wrapText="1"/>
    </xf>
    <xf numFmtId="41" fontId="116" fillId="69" borderId="30" xfId="209" applyNumberFormat="1" applyFont="1" applyFill="1" applyBorder="1" applyAlignment="1" applyProtection="1">
      <alignment horizontal="center" vertical="center" wrapText="1"/>
    </xf>
    <xf numFmtId="41" fontId="116" fillId="69" borderId="30" xfId="209" applyNumberFormat="1" applyFont="1" applyFill="1" applyBorder="1" applyAlignment="1" applyProtection="1">
      <alignment vertical="center" wrapText="1"/>
    </xf>
    <xf numFmtId="3" fontId="116" fillId="69" borderId="30" xfId="209" applyNumberFormat="1" applyFont="1" applyFill="1" applyBorder="1" applyAlignment="1" applyProtection="1">
      <alignment horizontal="right" vertical="center" wrapText="1"/>
    </xf>
    <xf numFmtId="41" fontId="116" fillId="72" borderId="40" xfId="209" applyNumberFormat="1" applyFont="1" applyFill="1" applyBorder="1" applyAlignment="1" applyProtection="1">
      <alignment horizontal="left" vertical="top" wrapText="1"/>
    </xf>
    <xf numFmtId="41" fontId="116" fillId="72" borderId="40" xfId="209" applyNumberFormat="1" applyFont="1" applyFill="1" applyBorder="1" applyAlignment="1" applyProtection="1">
      <alignment vertical="top" wrapText="1"/>
    </xf>
    <xf numFmtId="3" fontId="116" fillId="72" borderId="40" xfId="209" applyNumberFormat="1" applyFont="1" applyFill="1" applyBorder="1" applyAlignment="1" applyProtection="1">
      <alignment horizontal="right" vertical="top" wrapText="1"/>
    </xf>
    <xf numFmtId="41" fontId="117" fillId="72" borderId="39" xfId="209" applyNumberFormat="1" applyFont="1" applyFill="1" applyBorder="1" applyAlignment="1" applyProtection="1">
      <alignment horizontal="left" vertical="top" wrapText="1"/>
    </xf>
    <xf numFmtId="41" fontId="117" fillId="72" borderId="39" xfId="209" applyNumberFormat="1" applyFont="1" applyFill="1" applyBorder="1" applyAlignment="1" applyProtection="1">
      <alignment vertical="top" wrapText="1"/>
    </xf>
    <xf numFmtId="3" fontId="117" fillId="72" borderId="39" xfId="209" applyNumberFormat="1" applyFont="1" applyFill="1" applyBorder="1" applyAlignment="1" applyProtection="1">
      <alignment horizontal="right" vertical="top" wrapText="1"/>
    </xf>
    <xf numFmtId="0" fontId="0" fillId="0" borderId="0" xfId="0" applyFont="1"/>
    <xf numFmtId="41" fontId="116" fillId="72" borderId="39" xfId="209" applyNumberFormat="1" applyFont="1" applyFill="1" applyBorder="1" applyAlignment="1" applyProtection="1">
      <alignment horizontal="left" vertical="top" wrapText="1"/>
    </xf>
    <xf numFmtId="41" fontId="116" fillId="72" borderId="39" xfId="209" applyNumberFormat="1" applyFont="1" applyFill="1" applyBorder="1" applyAlignment="1" applyProtection="1">
      <alignment vertical="top" wrapText="1"/>
    </xf>
    <xf numFmtId="3" fontId="116" fillId="72" borderId="39" xfId="209" applyNumberFormat="1" applyFont="1" applyFill="1" applyBorder="1" applyAlignment="1" applyProtection="1">
      <alignment horizontal="right" vertical="top" wrapText="1"/>
    </xf>
    <xf numFmtId="41" fontId="117" fillId="72" borderId="41" xfId="209" applyNumberFormat="1" applyFont="1" applyFill="1" applyBorder="1" applyAlignment="1" applyProtection="1">
      <alignment horizontal="left" vertical="top" wrapText="1"/>
    </xf>
    <xf numFmtId="41" fontId="117" fillId="72" borderId="41" xfId="209" applyNumberFormat="1" applyFont="1" applyFill="1" applyBorder="1" applyAlignment="1" applyProtection="1">
      <alignment vertical="top" wrapText="1"/>
    </xf>
    <xf numFmtId="3" fontId="117" fillId="72" borderId="41" xfId="209" applyNumberFormat="1" applyFont="1" applyFill="1" applyBorder="1" applyAlignment="1" applyProtection="1">
      <alignment horizontal="right" vertical="top" wrapText="1"/>
    </xf>
    <xf numFmtId="41" fontId="117" fillId="72" borderId="40" xfId="209" applyNumberFormat="1" applyFont="1" applyFill="1" applyBorder="1" applyAlignment="1" applyProtection="1">
      <alignment horizontal="left" vertical="top" wrapText="1"/>
    </xf>
    <xf numFmtId="41" fontId="117" fillId="72" borderId="40" xfId="209" applyNumberFormat="1" applyFont="1" applyFill="1" applyBorder="1" applyAlignment="1" applyProtection="1">
      <alignment vertical="top" wrapText="1"/>
    </xf>
    <xf numFmtId="3" fontId="117" fillId="72" borderId="40" xfId="209" applyNumberFormat="1" applyFont="1" applyFill="1" applyBorder="1" applyAlignment="1" applyProtection="1">
      <alignment horizontal="right" vertical="top" wrapText="1"/>
    </xf>
    <xf numFmtId="41" fontId="116" fillId="69" borderId="54" xfId="209" applyNumberFormat="1" applyFont="1" applyFill="1" applyBorder="1" applyAlignment="1" applyProtection="1">
      <alignment horizontal="center" vertical="center" wrapText="1"/>
    </xf>
    <xf numFmtId="41" fontId="116" fillId="69" borderId="54" xfId="209" applyNumberFormat="1" applyFont="1" applyFill="1" applyBorder="1" applyAlignment="1" applyProtection="1">
      <alignment vertical="center" wrapText="1"/>
    </xf>
    <xf numFmtId="3" fontId="116" fillId="69" borderId="54" xfId="209" applyNumberFormat="1" applyFont="1" applyFill="1" applyBorder="1" applyAlignment="1" applyProtection="1">
      <alignment horizontal="right" vertical="center" wrapText="1"/>
    </xf>
    <xf numFmtId="41" fontId="116" fillId="72" borderId="53" xfId="209" applyNumberFormat="1" applyFont="1" applyFill="1" applyBorder="1" applyAlignment="1" applyProtection="1">
      <alignment horizontal="left" vertical="top" wrapText="1"/>
    </xf>
    <xf numFmtId="41" fontId="116" fillId="72" borderId="53" xfId="209" applyNumberFormat="1" applyFont="1" applyFill="1" applyBorder="1" applyAlignment="1" applyProtection="1">
      <alignment vertical="top" wrapText="1"/>
    </xf>
    <xf numFmtId="3" fontId="116" fillId="72" borderId="53" xfId="209" applyNumberFormat="1" applyFont="1" applyFill="1" applyBorder="1" applyAlignment="1" applyProtection="1">
      <alignment horizontal="right" vertical="top" wrapText="1"/>
    </xf>
    <xf numFmtId="41" fontId="116" fillId="72" borderId="52" xfId="209" applyNumberFormat="1" applyFont="1" applyFill="1" applyBorder="1" applyAlignment="1" applyProtection="1">
      <alignment horizontal="left" vertical="top" wrapText="1"/>
    </xf>
    <xf numFmtId="41" fontId="116" fillId="72" borderId="52" xfId="209" applyNumberFormat="1" applyFont="1" applyFill="1" applyBorder="1" applyAlignment="1" applyProtection="1">
      <alignment vertical="top" wrapText="1"/>
    </xf>
    <xf numFmtId="3" fontId="116" fillId="72" borderId="52" xfId="209" applyNumberFormat="1" applyFont="1" applyFill="1" applyBorder="1" applyAlignment="1" applyProtection="1">
      <alignment horizontal="right" vertical="top" wrapText="1"/>
    </xf>
    <xf numFmtId="41" fontId="117" fillId="72" borderId="53" xfId="209" applyNumberFormat="1" applyFont="1" applyFill="1" applyBorder="1" applyAlignment="1" applyProtection="1">
      <alignment horizontal="left" vertical="top" wrapText="1"/>
    </xf>
    <xf numFmtId="41" fontId="117" fillId="72" borderId="53" xfId="209" applyNumberFormat="1" applyFont="1" applyFill="1" applyBorder="1" applyAlignment="1" applyProtection="1">
      <alignment vertical="top" wrapText="1"/>
    </xf>
    <xf numFmtId="3" fontId="117" fillId="72" borderId="53" xfId="209" applyNumberFormat="1" applyFont="1" applyFill="1" applyBorder="1" applyAlignment="1" applyProtection="1">
      <alignment horizontal="right" vertical="top" wrapText="1"/>
    </xf>
    <xf numFmtId="41" fontId="117" fillId="72" borderId="46" xfId="209" applyNumberFormat="1" applyFont="1" applyFill="1" applyBorder="1" applyAlignment="1" applyProtection="1">
      <alignment horizontal="left" vertical="top" wrapText="1"/>
    </xf>
    <xf numFmtId="41" fontId="117" fillId="72" borderId="46" xfId="209" applyNumberFormat="1" applyFont="1" applyFill="1" applyBorder="1" applyAlignment="1" applyProtection="1">
      <alignment vertical="top" wrapText="1"/>
    </xf>
    <xf numFmtId="3" fontId="117" fillId="72" borderId="46" xfId="209" applyNumberFormat="1" applyFont="1" applyFill="1" applyBorder="1" applyAlignment="1" applyProtection="1">
      <alignment horizontal="right" vertical="top" wrapText="1"/>
    </xf>
    <xf numFmtId="4" fontId="113" fillId="70" borderId="0" xfId="195" applyNumberFormat="1" applyFont="1" applyFill="1" applyBorder="1" applyProtection="1"/>
    <xf numFmtId="4" fontId="113" fillId="70" borderId="0" xfId="195" applyNumberFormat="1" applyFont="1" applyFill="1" applyBorder="1" applyAlignment="1" applyProtection="1"/>
    <xf numFmtId="41" fontId="117" fillId="0" borderId="0" xfId="209" applyNumberFormat="1" applyFont="1" applyFill="1" applyBorder="1" applyAlignment="1" applyProtection="1">
      <alignment horizontal="left" vertical="top" wrapText="1"/>
    </xf>
    <xf numFmtId="41" fontId="117" fillId="0" borderId="0" xfId="209" applyNumberFormat="1" applyFont="1" applyFill="1" applyBorder="1" applyAlignment="1" applyProtection="1">
      <alignment vertical="top" wrapText="1"/>
    </xf>
    <xf numFmtId="3" fontId="117" fillId="0" borderId="0" xfId="209" applyNumberFormat="1" applyFont="1" applyFill="1" applyBorder="1" applyAlignment="1" applyProtection="1">
      <alignment horizontal="right" vertical="top" wrapText="1"/>
    </xf>
    <xf numFmtId="0" fontId="116" fillId="0" borderId="0" xfId="0" applyFont="1" applyAlignment="1" applyProtection="1">
      <alignment horizontal="left" vertical="top" wrapText="1"/>
    </xf>
    <xf numFmtId="0" fontId="116" fillId="0" borderId="0" xfId="0" applyFont="1" applyAlignment="1" applyProtection="1">
      <alignment vertical="top" wrapText="1"/>
    </xf>
    <xf numFmtId="3" fontId="116" fillId="0" borderId="0" xfId="0" applyNumberFormat="1" applyFont="1" applyAlignment="1" applyProtection="1">
      <alignment horizontal="right" vertical="top" wrapText="1"/>
    </xf>
    <xf numFmtId="41" fontId="116" fillId="75" borderId="55" xfId="209" applyNumberFormat="1" applyFont="1" applyFill="1" applyBorder="1" applyAlignment="1" applyProtection="1">
      <alignment horizontal="center" vertical="center" wrapText="1"/>
    </xf>
    <xf numFmtId="14" fontId="116" fillId="75" borderId="55" xfId="209" applyNumberFormat="1" applyFont="1" applyFill="1" applyBorder="1" applyAlignment="1" applyProtection="1">
      <alignment vertical="center" wrapText="1"/>
    </xf>
    <xf numFmtId="41" fontId="117" fillId="75" borderId="55" xfId="209" applyNumberFormat="1" applyFont="1" applyFill="1" applyBorder="1" applyAlignment="1" applyProtection="1">
      <alignment horizontal="center" vertical="center" wrapText="1"/>
    </xf>
    <xf numFmtId="14" fontId="117" fillId="75" borderId="16" xfId="209" applyNumberFormat="1" applyFont="1" applyFill="1" applyBorder="1" applyAlignment="1" applyProtection="1">
      <alignment vertical="center" wrapText="1"/>
    </xf>
    <xf numFmtId="14" fontId="116" fillId="75" borderId="30" xfId="209" applyNumberFormat="1" applyFont="1" applyFill="1" applyBorder="1" applyAlignment="1" applyProtection="1">
      <alignment horizontal="center" vertical="center" wrapText="1"/>
    </xf>
    <xf numFmtId="0" fontId="116" fillId="77" borderId="97" xfId="206" applyFont="1" applyFill="1" applyBorder="1" applyAlignment="1" applyProtection="1">
      <alignment vertical="top" wrapText="1"/>
    </xf>
    <xf numFmtId="0" fontId="116" fillId="77" borderId="98" xfId="206" applyFont="1" applyFill="1" applyBorder="1" applyAlignment="1" applyProtection="1">
      <alignment vertical="top" wrapText="1"/>
    </xf>
    <xf numFmtId="0" fontId="116" fillId="78" borderId="99" xfId="206" applyFont="1" applyFill="1" applyBorder="1" applyAlignment="1" applyProtection="1">
      <alignment vertical="top" wrapText="1"/>
    </xf>
    <xf numFmtId="41" fontId="116" fillId="72" borderId="49" xfId="209" applyNumberFormat="1" applyFont="1" applyFill="1" applyBorder="1" applyAlignment="1" applyProtection="1">
      <alignment horizontal="left" vertical="top" wrapText="1"/>
    </xf>
    <xf numFmtId="41" fontId="116" fillId="72" borderId="49" xfId="209" applyNumberFormat="1" applyFont="1" applyFill="1" applyBorder="1" applyAlignment="1" applyProtection="1">
      <alignment vertical="top" wrapText="1"/>
    </xf>
    <xf numFmtId="41" fontId="117" fillId="72" borderId="56" xfId="0" applyNumberFormat="1" applyFont="1" applyFill="1" applyBorder="1" applyAlignment="1" applyProtection="1">
      <alignment horizontal="left" vertical="top" wrapText="1"/>
    </xf>
    <xf numFmtId="41" fontId="117" fillId="72" borderId="56" xfId="0" applyNumberFormat="1" applyFont="1" applyFill="1" applyBorder="1" applyAlignment="1" applyProtection="1">
      <alignment vertical="top" wrapText="1"/>
    </xf>
    <xf numFmtId="41" fontId="116" fillId="70" borderId="49" xfId="209" applyNumberFormat="1" applyFont="1" applyFill="1" applyBorder="1" applyAlignment="1" applyProtection="1">
      <alignment horizontal="left" vertical="top" wrapText="1"/>
    </xf>
    <xf numFmtId="41" fontId="116" fillId="70" borderId="49" xfId="209" applyNumberFormat="1" applyFont="1" applyFill="1" applyBorder="1" applyAlignment="1" applyProtection="1">
      <alignment vertical="top" wrapText="1"/>
    </xf>
    <xf numFmtId="0" fontId="116" fillId="78" borderId="100" xfId="206" applyFont="1" applyFill="1" applyBorder="1" applyAlignment="1" applyProtection="1">
      <alignment vertical="top" wrapText="1"/>
    </xf>
    <xf numFmtId="0" fontId="116" fillId="70" borderId="33" xfId="206" applyFont="1" applyFill="1" applyBorder="1" applyAlignment="1" applyProtection="1">
      <alignment vertical="top" wrapText="1"/>
    </xf>
    <xf numFmtId="41" fontId="116" fillId="70" borderId="56" xfId="0" applyNumberFormat="1" applyFont="1" applyFill="1" applyBorder="1" applyAlignment="1" applyProtection="1">
      <alignment horizontal="left" vertical="top" wrapText="1"/>
    </xf>
    <xf numFmtId="41" fontId="116" fillId="70" borderId="56" xfId="0" applyNumberFormat="1" applyFont="1" applyFill="1" applyBorder="1" applyAlignment="1" applyProtection="1">
      <alignment vertical="top" wrapText="1"/>
    </xf>
    <xf numFmtId="0" fontId="116" fillId="79" borderId="56" xfId="206" applyFont="1" applyFill="1" applyBorder="1" applyAlignment="1" applyProtection="1">
      <alignment vertical="top" wrapText="1"/>
    </xf>
    <xf numFmtId="41" fontId="117" fillId="70" borderId="56" xfId="0" applyNumberFormat="1" applyFont="1" applyFill="1" applyBorder="1" applyAlignment="1" applyProtection="1">
      <alignment horizontal="left" vertical="top" wrapText="1"/>
    </xf>
    <xf numFmtId="41" fontId="117" fillId="70" borderId="56" xfId="0" applyNumberFormat="1" applyFont="1" applyFill="1" applyBorder="1" applyAlignment="1" applyProtection="1">
      <alignment vertical="top" wrapText="1"/>
    </xf>
    <xf numFmtId="41" fontId="117" fillId="70" borderId="49" xfId="209" applyNumberFormat="1" applyFont="1" applyFill="1" applyBorder="1" applyAlignment="1" applyProtection="1">
      <alignment horizontal="left" vertical="top" wrapText="1"/>
    </xf>
    <xf numFmtId="41" fontId="117" fillId="70" borderId="49" xfId="209" applyNumberFormat="1" applyFont="1" applyFill="1" applyBorder="1" applyAlignment="1" applyProtection="1">
      <alignment vertical="top" wrapText="1"/>
    </xf>
    <xf numFmtId="41" fontId="116" fillId="75" borderId="56" xfId="209" applyNumberFormat="1" applyFont="1" applyFill="1" applyBorder="1" applyAlignment="1" applyProtection="1">
      <alignment vertical="center" wrapText="1"/>
    </xf>
    <xf numFmtId="41" fontId="116" fillId="75" borderId="57" xfId="209" applyNumberFormat="1" applyFont="1" applyFill="1" applyBorder="1" applyAlignment="1" applyProtection="1">
      <alignment vertical="center" wrapText="1"/>
    </xf>
    <xf numFmtId="3" fontId="0" fillId="0" borderId="0" xfId="0" applyNumberFormat="1" applyAlignment="1">
      <alignment horizontal="right"/>
    </xf>
    <xf numFmtId="3" fontId="116" fillId="75" borderId="51" xfId="209" applyNumberFormat="1" applyFont="1" applyFill="1" applyBorder="1" applyAlignment="1" applyProtection="1">
      <alignment horizontal="center" vertical="center" wrapText="1"/>
    </xf>
    <xf numFmtId="3" fontId="116" fillId="70" borderId="51" xfId="206" applyNumberFormat="1" applyFont="1" applyFill="1" applyBorder="1" applyAlignment="1" applyProtection="1">
      <alignment horizontal="right" vertical="top" wrapText="1"/>
    </xf>
    <xf numFmtId="3" fontId="116" fillId="77" borderId="101" xfId="206" applyNumberFormat="1" applyFont="1" applyFill="1" applyBorder="1" applyAlignment="1" applyProtection="1">
      <alignment horizontal="right" vertical="top" wrapText="1"/>
    </xf>
    <xf numFmtId="3" fontId="116" fillId="77" borderId="102" xfId="206" applyNumberFormat="1" applyFont="1" applyFill="1" applyBorder="1" applyAlignment="1" applyProtection="1">
      <alignment horizontal="right" vertical="top" wrapText="1"/>
    </xf>
    <xf numFmtId="3" fontId="116" fillId="75" borderId="35" xfId="209" applyNumberFormat="1" applyFont="1" applyFill="1" applyBorder="1" applyAlignment="1" applyProtection="1">
      <alignment horizontal="right" vertical="center" wrapText="1"/>
    </xf>
    <xf numFmtId="3" fontId="117" fillId="70" borderId="39" xfId="209" applyNumberFormat="1" applyFont="1" applyFill="1" applyBorder="1" applyAlignment="1" applyProtection="1">
      <alignment horizontal="right" vertical="top" wrapText="1"/>
    </xf>
    <xf numFmtId="3" fontId="116" fillId="75" borderId="58" xfId="209" applyNumberFormat="1" applyFont="1" applyFill="1" applyBorder="1" applyAlignment="1" applyProtection="1">
      <alignment horizontal="right" vertical="center" wrapText="1"/>
    </xf>
    <xf numFmtId="3" fontId="117" fillId="70" borderId="58" xfId="0" applyNumberFormat="1" applyFont="1" applyFill="1" applyBorder="1" applyAlignment="1" applyProtection="1">
      <alignment horizontal="right" vertical="top" wrapText="1"/>
    </xf>
    <xf numFmtId="3" fontId="116" fillId="75" borderId="59" xfId="209" applyNumberFormat="1" applyFont="1" applyFill="1" applyBorder="1" applyAlignment="1" applyProtection="1">
      <alignment horizontal="right" vertical="center" wrapText="1"/>
    </xf>
    <xf numFmtId="3" fontId="116" fillId="78" borderId="103" xfId="206" applyNumberFormat="1" applyFont="1" applyFill="1" applyBorder="1" applyAlignment="1" applyProtection="1">
      <alignment horizontal="right" vertical="top" wrapText="1"/>
    </xf>
    <xf numFmtId="3" fontId="116" fillId="79" borderId="58" xfId="206" applyNumberFormat="1" applyFont="1" applyFill="1" applyBorder="1" applyAlignment="1" applyProtection="1">
      <alignment horizontal="right" vertical="top" wrapText="1"/>
    </xf>
    <xf numFmtId="3" fontId="116" fillId="70" borderId="39" xfId="209" applyNumberFormat="1" applyFont="1" applyFill="1" applyBorder="1" applyAlignment="1" applyProtection="1">
      <alignment horizontal="right" vertical="top" wrapText="1"/>
    </xf>
    <xf numFmtId="3" fontId="116" fillId="70" borderId="58" xfId="0" applyNumberFormat="1" applyFont="1" applyFill="1" applyBorder="1" applyAlignment="1" applyProtection="1">
      <alignment horizontal="right" vertical="top" wrapText="1"/>
    </xf>
    <xf numFmtId="3" fontId="117" fillId="72" borderId="58" xfId="0" applyNumberFormat="1" applyFont="1" applyFill="1" applyBorder="1" applyAlignment="1" applyProtection="1">
      <alignment horizontal="right" vertical="top" wrapText="1"/>
    </xf>
    <xf numFmtId="3" fontId="116" fillId="78" borderId="104" xfId="206" applyNumberFormat="1" applyFont="1" applyFill="1" applyBorder="1" applyAlignment="1" applyProtection="1">
      <alignment horizontal="right" vertical="top" wrapText="1"/>
    </xf>
    <xf numFmtId="41" fontId="117" fillId="73" borderId="39" xfId="209" applyNumberFormat="1" applyFont="1" applyFill="1" applyBorder="1" applyAlignment="1" applyProtection="1">
      <alignment vertical="top" wrapText="1"/>
    </xf>
    <xf numFmtId="41" fontId="117" fillId="73" borderId="39" xfId="209" applyNumberFormat="1" applyFont="1" applyFill="1" applyBorder="1" applyAlignment="1" applyProtection="1">
      <alignment horizontal="left" vertical="top" wrapText="1"/>
    </xf>
    <xf numFmtId="3" fontId="117" fillId="73" borderId="39" xfId="209" applyNumberFormat="1" applyFont="1" applyFill="1" applyBorder="1" applyAlignment="1" applyProtection="1">
      <alignment horizontal="right" vertical="top" wrapText="1"/>
    </xf>
    <xf numFmtId="3" fontId="118" fillId="72" borderId="39" xfId="209" applyNumberFormat="1" applyFont="1" applyFill="1" applyBorder="1" applyAlignment="1" applyProtection="1">
      <alignment horizontal="right" vertical="top" wrapText="1"/>
    </xf>
    <xf numFmtId="41" fontId="116" fillId="82" borderId="39" xfId="209" applyNumberFormat="1" applyFont="1" applyFill="1" applyBorder="1" applyAlignment="1" applyProtection="1">
      <alignment vertical="top" wrapText="1"/>
    </xf>
    <xf numFmtId="0" fontId="169" fillId="0" borderId="60" xfId="207" applyFont="1" applyFill="1" applyBorder="1" applyAlignment="1">
      <alignment horizontal="left" vertical="top" wrapText="1"/>
    </xf>
    <xf numFmtId="3" fontId="116" fillId="82" borderId="40" xfId="209" applyNumberFormat="1" applyFont="1" applyFill="1" applyBorder="1" applyAlignment="1" applyProtection="1">
      <alignment horizontal="right" vertical="top" wrapText="1"/>
    </xf>
    <xf numFmtId="41" fontId="116" fillId="82" borderId="39" xfId="209" applyNumberFormat="1" applyFont="1" applyFill="1" applyBorder="1" applyAlignment="1" applyProtection="1">
      <alignment horizontal="left" vertical="top" wrapText="1"/>
    </xf>
    <xf numFmtId="0" fontId="169" fillId="0" borderId="61" xfId="207" applyFont="1" applyFill="1" applyBorder="1" applyAlignment="1">
      <alignment horizontal="left" vertical="top" wrapText="1"/>
    </xf>
    <xf numFmtId="3" fontId="116" fillId="71" borderId="40" xfId="209" applyNumberFormat="1" applyFont="1" applyFill="1" applyBorder="1" applyAlignment="1" applyProtection="1">
      <alignment horizontal="right" vertical="top" wrapText="1"/>
    </xf>
    <xf numFmtId="0" fontId="167" fillId="71" borderId="61" xfId="207" applyFont="1" applyFill="1" applyBorder="1" applyAlignment="1">
      <alignment horizontal="left" vertical="top" wrapText="1"/>
    </xf>
    <xf numFmtId="0" fontId="167" fillId="71" borderId="60" xfId="207" applyFont="1" applyFill="1" applyBorder="1" applyAlignment="1">
      <alignment horizontal="left" vertical="top" wrapText="1"/>
    </xf>
    <xf numFmtId="0" fontId="167" fillId="0" borderId="61" xfId="207" applyFont="1" applyFill="1" applyBorder="1" applyAlignment="1">
      <alignment horizontal="left" vertical="top" wrapText="1"/>
    </xf>
    <xf numFmtId="0" fontId="167" fillId="0" borderId="60" xfId="207" applyFont="1" applyFill="1" applyBorder="1" applyAlignment="1">
      <alignment horizontal="left" vertical="top" wrapText="1"/>
    </xf>
    <xf numFmtId="0" fontId="167" fillId="0" borderId="61" xfId="207" applyFont="1" applyFill="1" applyBorder="1" applyAlignment="1">
      <alignment horizontal="left" vertical="top" wrapText="1"/>
    </xf>
    <xf numFmtId="0" fontId="167" fillId="0" borderId="60" xfId="207" applyFont="1" applyFill="1" applyBorder="1" applyAlignment="1">
      <alignment horizontal="left" vertical="top" wrapText="1"/>
    </xf>
    <xf numFmtId="0" fontId="167" fillId="0" borderId="61" xfId="207" applyFont="1" applyFill="1" applyBorder="1" applyAlignment="1">
      <alignment horizontal="left" vertical="top" wrapText="1"/>
    </xf>
    <xf numFmtId="0" fontId="167" fillId="0" borderId="60" xfId="207" applyFont="1" applyFill="1" applyBorder="1" applyAlignment="1">
      <alignment horizontal="left" vertical="top" wrapText="1"/>
    </xf>
    <xf numFmtId="0" fontId="167" fillId="0" borderId="61" xfId="207" applyFont="1" applyFill="1" applyBorder="1" applyAlignment="1">
      <alignment horizontal="left" vertical="top" wrapText="1"/>
    </xf>
    <xf numFmtId="0" fontId="167" fillId="0" borderId="60" xfId="207" applyFont="1" applyFill="1" applyBorder="1" applyAlignment="1">
      <alignment horizontal="left" vertical="top" wrapText="1"/>
    </xf>
    <xf numFmtId="49" fontId="45" fillId="0" borderId="0" xfId="204" applyNumberFormat="1" applyFont="1" applyAlignment="1">
      <alignment vertical="center"/>
    </xf>
    <xf numFmtId="0" fontId="126" fillId="0" borderId="0" xfId="204" applyFont="1" applyAlignment="1">
      <alignment horizontal="right" vertical="center"/>
    </xf>
    <xf numFmtId="186" fontId="45" fillId="32" borderId="1" xfId="204" applyNumberFormat="1" applyFont="1" applyFill="1" applyBorder="1" applyAlignment="1" applyProtection="1">
      <alignment horizontal="center" vertical="center"/>
      <protection locked="0"/>
    </xf>
    <xf numFmtId="0" fontId="127" fillId="0" borderId="0" xfId="204" applyFont="1" applyAlignment="1">
      <alignment horizontal="right" vertical="center"/>
    </xf>
    <xf numFmtId="14" fontId="128" fillId="32" borderId="1" xfId="204" applyNumberFormat="1" applyFont="1" applyFill="1" applyBorder="1" applyAlignment="1" applyProtection="1">
      <alignment horizontal="right" vertical="center"/>
      <protection locked="0"/>
    </xf>
    <xf numFmtId="0" fontId="45" fillId="0" borderId="0" xfId="204" applyFont="1" applyFill="1" applyBorder="1" applyAlignment="1">
      <alignment vertical="center"/>
    </xf>
    <xf numFmtId="0" fontId="126" fillId="0" borderId="0" xfId="204" applyFont="1" applyAlignment="1">
      <alignment vertical="center"/>
    </xf>
    <xf numFmtId="0" fontId="45" fillId="0" borderId="0" xfId="204" applyFont="1" applyAlignment="1">
      <alignment vertical="center"/>
    </xf>
    <xf numFmtId="186" fontId="45" fillId="0" borderId="0" xfId="204" applyNumberFormat="1" applyFont="1" applyAlignment="1">
      <alignment vertical="center"/>
    </xf>
    <xf numFmtId="0" fontId="127" fillId="0" borderId="0" xfId="204" applyFont="1" applyAlignment="1">
      <alignment horizontal="right" vertical="center" wrapText="1"/>
    </xf>
    <xf numFmtId="0" fontId="129" fillId="32" borderId="1" xfId="204" applyFont="1" applyFill="1" applyBorder="1" applyAlignment="1" applyProtection="1">
      <alignment horizontal="center" vertical="center"/>
      <protection locked="0"/>
    </xf>
    <xf numFmtId="0" fontId="128" fillId="0" borderId="1" xfId="204" applyFont="1" applyBorder="1" applyAlignment="1">
      <alignment vertical="center"/>
    </xf>
    <xf numFmtId="49" fontId="45" fillId="32" borderId="1" xfId="204" applyNumberFormat="1" applyFont="1" applyFill="1" applyBorder="1" applyAlignment="1" applyProtection="1">
      <alignment vertical="center"/>
      <protection locked="0"/>
    </xf>
    <xf numFmtId="49" fontId="45" fillId="0" borderId="0" xfId="210" applyNumberFormat="1" applyFont="1"/>
    <xf numFmtId="0" fontId="115" fillId="0" borderId="0" xfId="210" applyFont="1"/>
    <xf numFmtId="186" fontId="45" fillId="0" borderId="0" xfId="210" applyNumberFormat="1" applyFont="1"/>
    <xf numFmtId="0" fontId="45" fillId="0" borderId="0" xfId="210" applyFont="1"/>
    <xf numFmtId="49" fontId="130" fillId="0" borderId="0" xfId="210" applyNumberFormat="1" applyFont="1"/>
    <xf numFmtId="0" fontId="131" fillId="0" borderId="14" xfId="204" applyFont="1" applyFill="1" applyBorder="1" applyAlignment="1">
      <alignment horizontal="center" vertical="center" wrapText="1"/>
    </xf>
    <xf numFmtId="187" fontId="115" fillId="0" borderId="14" xfId="204" applyNumberFormat="1" applyFont="1" applyFill="1" applyBorder="1" applyAlignment="1">
      <alignment horizontal="center" vertical="center" wrapText="1"/>
    </xf>
    <xf numFmtId="186" fontId="45" fillId="0" borderId="0" xfId="210" applyNumberFormat="1" applyFont="1" applyBorder="1"/>
    <xf numFmtId="49" fontId="132" fillId="0" borderId="0" xfId="210" applyNumberFormat="1" applyFont="1"/>
    <xf numFmtId="0" fontId="45" fillId="0" borderId="0" xfId="210" applyFont="1" applyAlignment="1">
      <alignment horizontal="left" indent="1"/>
    </xf>
    <xf numFmtId="188" fontId="45" fillId="32" borderId="0" xfId="210" applyNumberFormat="1" applyFont="1" applyFill="1" applyBorder="1"/>
    <xf numFmtId="189" fontId="45" fillId="0" borderId="0" xfId="210" applyNumberFormat="1" applyFont="1"/>
    <xf numFmtId="188" fontId="45" fillId="0" borderId="0" xfId="210" applyNumberFormat="1" applyFont="1"/>
    <xf numFmtId="188" fontId="45" fillId="0" borderId="0" xfId="210" applyNumberFormat="1" applyFont="1" applyBorder="1"/>
    <xf numFmtId="0" fontId="45" fillId="0" borderId="0" xfId="210" applyFont="1" applyAlignment="1">
      <alignment horizontal="left" indent="2"/>
    </xf>
    <xf numFmtId="0" fontId="45" fillId="0" borderId="0" xfId="210" applyFont="1" applyAlignment="1">
      <alignment horizontal="left" indent="3"/>
    </xf>
    <xf numFmtId="186" fontId="45" fillId="32" borderId="0" xfId="210" applyNumberFormat="1" applyFont="1" applyFill="1" applyBorder="1"/>
    <xf numFmtId="186" fontId="45" fillId="0" borderId="15" xfId="210" applyNumberFormat="1" applyFont="1" applyBorder="1"/>
    <xf numFmtId="49" fontId="133" fillId="0" borderId="0" xfId="210" applyNumberFormat="1" applyFont="1" applyAlignment="1">
      <alignment vertical="center"/>
    </xf>
    <xf numFmtId="0" fontId="115" fillId="0" borderId="62" xfId="210" applyFont="1" applyBorder="1" applyAlignment="1">
      <alignment horizontal="left" vertical="center"/>
    </xf>
    <xf numFmtId="186" fontId="45" fillId="0" borderId="62" xfId="210" applyNumberFormat="1" applyFont="1" applyBorder="1" applyAlignment="1">
      <alignment vertical="center"/>
    </xf>
    <xf numFmtId="0" fontId="45" fillId="0" borderId="0" xfId="210" applyFont="1" applyAlignment="1">
      <alignment vertical="center"/>
    </xf>
    <xf numFmtId="190" fontId="45" fillId="0" borderId="0" xfId="210" applyNumberFormat="1" applyFont="1" applyAlignment="1">
      <alignment vertical="center"/>
    </xf>
    <xf numFmtId="49" fontId="133" fillId="0" borderId="0" xfId="210" applyNumberFormat="1" applyFont="1"/>
    <xf numFmtId="188" fontId="45" fillId="0" borderId="62" xfId="210" applyNumberFormat="1" applyFont="1" applyBorder="1" applyAlignment="1">
      <alignment vertical="center"/>
    </xf>
    <xf numFmtId="188" fontId="45" fillId="0" borderId="0" xfId="210" applyNumberFormat="1" applyFont="1" applyAlignment="1">
      <alignment vertical="center"/>
    </xf>
    <xf numFmtId="188" fontId="45" fillId="0" borderId="0" xfId="210" applyNumberFormat="1" applyFont="1" applyBorder="1" applyAlignment="1">
      <alignment vertical="center"/>
    </xf>
    <xf numFmtId="186" fontId="45" fillId="0" borderId="62" xfId="210" applyNumberFormat="1" applyFont="1" applyBorder="1"/>
    <xf numFmtId="49" fontId="134" fillId="0" borderId="0" xfId="210" applyNumberFormat="1" applyFont="1"/>
    <xf numFmtId="0" fontId="134" fillId="0" borderId="0" xfId="210" applyFont="1"/>
    <xf numFmtId="186" fontId="134" fillId="0" borderId="0" xfId="210" applyNumberFormat="1" applyFont="1" applyBorder="1"/>
    <xf numFmtId="0" fontId="133" fillId="0" borderId="0" xfId="204" applyFont="1" applyAlignment="1">
      <alignment vertical="center"/>
    </xf>
    <xf numFmtId="0" fontId="126" fillId="0" borderId="0" xfId="204" applyFont="1" applyFill="1" applyBorder="1" applyAlignment="1">
      <alignment vertical="center"/>
    </xf>
    <xf numFmtId="0" fontId="128" fillId="0" borderId="0" xfId="204" applyFont="1" applyFill="1" applyBorder="1" applyAlignment="1">
      <alignment vertical="center"/>
    </xf>
    <xf numFmtId="49" fontId="45" fillId="0" borderId="0" xfId="204" applyNumberFormat="1" applyFont="1" applyFill="1" applyBorder="1" applyAlignment="1" applyProtection="1">
      <alignment vertical="center"/>
      <protection locked="0"/>
    </xf>
    <xf numFmtId="0" fontId="85" fillId="0" borderId="0" xfId="210" applyFont="1"/>
    <xf numFmtId="0" fontId="135" fillId="0" borderId="0" xfId="210" applyFont="1"/>
    <xf numFmtId="0" fontId="43" fillId="0" borderId="0" xfId="210" applyFont="1"/>
    <xf numFmtId="0" fontId="43" fillId="0" borderId="0" xfId="210" applyFont="1" applyFill="1" applyBorder="1"/>
    <xf numFmtId="0" fontId="133" fillId="0" borderId="0" xfId="210" applyFont="1"/>
    <xf numFmtId="0" fontId="45" fillId="0" borderId="0" xfId="210" applyFont="1" applyFill="1" applyBorder="1"/>
    <xf numFmtId="186" fontId="43" fillId="0" borderId="0" xfId="210" applyNumberFormat="1" applyFont="1" applyBorder="1"/>
    <xf numFmtId="188" fontId="43" fillId="0" borderId="0" xfId="210" applyNumberFormat="1" applyFont="1" applyBorder="1"/>
    <xf numFmtId="0" fontId="76" fillId="0" borderId="0" xfId="210" applyFont="1" applyAlignment="1">
      <alignment horizontal="left" indent="1"/>
    </xf>
    <xf numFmtId="0" fontId="76" fillId="0" borderId="0" xfId="210" applyFont="1" applyAlignment="1">
      <alignment horizontal="left" indent="2"/>
    </xf>
    <xf numFmtId="0" fontId="76" fillId="0" borderId="15" xfId="210" applyFont="1" applyBorder="1" applyAlignment="1">
      <alignment horizontal="left" indent="1"/>
    </xf>
    <xf numFmtId="186" fontId="43" fillId="0" borderId="15" xfId="210" applyNumberFormat="1" applyFont="1" applyBorder="1"/>
    <xf numFmtId="0" fontId="43" fillId="0" borderId="3" xfId="210" applyFont="1" applyBorder="1"/>
    <xf numFmtId="0" fontId="135" fillId="0" borderId="0" xfId="210" applyFont="1" applyAlignment="1">
      <alignment horizontal="left"/>
    </xf>
    <xf numFmtId="189" fontId="45" fillId="0" borderId="0" xfId="210" applyNumberFormat="1" applyFont="1" applyBorder="1"/>
    <xf numFmtId="0" fontId="43" fillId="0" borderId="0" xfId="210" applyFont="1" applyBorder="1"/>
    <xf numFmtId="0" fontId="76" fillId="0" borderId="0" xfId="210" applyFont="1" applyAlignment="1">
      <alignment horizontal="left"/>
    </xf>
    <xf numFmtId="188" fontId="43" fillId="0" borderId="0" xfId="210" applyNumberFormat="1" applyFont="1"/>
    <xf numFmtId="0" fontId="76" fillId="0" borderId="0" xfId="210" applyFont="1" applyBorder="1" applyAlignment="1">
      <alignment horizontal="left" indent="1"/>
    </xf>
    <xf numFmtId="0" fontId="43" fillId="0" borderId="15" xfId="210" applyFont="1" applyBorder="1"/>
    <xf numFmtId="0" fontId="76" fillId="0" borderId="0" xfId="210" applyFont="1" applyAlignment="1">
      <alignment horizontal="left" indent="3"/>
    </xf>
    <xf numFmtId="0" fontId="135" fillId="0" borderId="62" xfId="210" applyFont="1" applyBorder="1" applyAlignment="1">
      <alignment horizontal="left" vertical="center"/>
    </xf>
    <xf numFmtId="188" fontId="43" fillId="0" borderId="15" xfId="210" applyNumberFormat="1" applyFont="1" applyBorder="1"/>
    <xf numFmtId="186" fontId="43" fillId="0" borderId="62" xfId="210" applyNumberFormat="1" applyFont="1" applyBorder="1" applyAlignment="1">
      <alignment vertical="center"/>
    </xf>
    <xf numFmtId="0" fontId="43" fillId="0" borderId="0" xfId="210" applyFont="1" applyAlignment="1">
      <alignment vertical="center"/>
    </xf>
    <xf numFmtId="0" fontId="76" fillId="0" borderId="15" xfId="210" applyFont="1" applyBorder="1" applyAlignment="1">
      <alignment horizontal="left"/>
    </xf>
    <xf numFmtId="189" fontId="45" fillId="0" borderId="15" xfId="210" applyNumberFormat="1" applyFont="1" applyBorder="1"/>
    <xf numFmtId="186" fontId="43" fillId="0" borderId="3" xfId="210" applyNumberFormat="1" applyFont="1" applyBorder="1"/>
    <xf numFmtId="191" fontId="45" fillId="32" borderId="15" xfId="210" applyNumberFormat="1" applyFont="1" applyFill="1" applyBorder="1"/>
    <xf numFmtId="188" fontId="43" fillId="0" borderId="15" xfId="210" applyNumberFormat="1" applyFont="1" applyBorder="1" applyAlignment="1">
      <alignment vertical="center"/>
    </xf>
    <xf numFmtId="0" fontId="53" fillId="0" borderId="0" xfId="234"/>
    <xf numFmtId="0" fontId="136" fillId="0" borderId="0" xfId="204" applyFont="1" applyAlignment="1">
      <alignment horizontal="right" vertical="center"/>
    </xf>
    <xf numFmtId="0" fontId="136" fillId="0" borderId="0" xfId="204" applyFont="1" applyFill="1" applyBorder="1" applyAlignment="1">
      <alignment vertical="center"/>
    </xf>
    <xf numFmtId="0" fontId="76" fillId="0" borderId="0" xfId="204" applyFont="1" applyFill="1" applyBorder="1" applyAlignment="1">
      <alignment vertical="center"/>
    </xf>
    <xf numFmtId="0" fontId="137" fillId="0" borderId="0" xfId="204" applyFont="1" applyFill="1" applyBorder="1" applyAlignment="1">
      <alignment vertical="center"/>
    </xf>
    <xf numFmtId="0" fontId="76" fillId="0" borderId="0" xfId="204" applyFont="1" applyFill="1" applyBorder="1" applyAlignment="1" applyProtection="1">
      <alignment vertical="center"/>
      <protection locked="0"/>
    </xf>
    <xf numFmtId="0" fontId="138" fillId="0" borderId="0" xfId="204" applyFont="1" applyAlignment="1">
      <alignment vertical="center"/>
    </xf>
    <xf numFmtId="0" fontId="139" fillId="0" borderId="0" xfId="204" applyFont="1" applyFill="1" applyAlignment="1">
      <alignment vertical="center"/>
    </xf>
    <xf numFmtId="0" fontId="138" fillId="0" borderId="0" xfId="204" applyFont="1" applyFill="1" applyBorder="1" applyAlignment="1">
      <alignment vertical="center"/>
    </xf>
    <xf numFmtId="0" fontId="76" fillId="0" borderId="0" xfId="204" applyFont="1" applyAlignment="1">
      <alignment vertical="center"/>
    </xf>
    <xf numFmtId="0" fontId="76" fillId="0" borderId="15" xfId="204" applyFont="1" applyBorder="1" applyAlignment="1">
      <alignment vertical="center"/>
    </xf>
    <xf numFmtId="0" fontId="53" fillId="0" borderId="0" xfId="234" applyAlignment="1">
      <alignment vertical="center"/>
    </xf>
    <xf numFmtId="0" fontId="136" fillId="0" borderId="0" xfId="204" applyFont="1" applyFill="1" applyBorder="1" applyAlignment="1">
      <alignment horizontal="center" vertical="center" wrapText="1"/>
    </xf>
    <xf numFmtId="0" fontId="137" fillId="0" borderId="0" xfId="204" applyFont="1" applyAlignment="1">
      <alignment vertical="center" wrapText="1"/>
    </xf>
    <xf numFmtId="187" fontId="128" fillId="0" borderId="62" xfId="204" applyNumberFormat="1" applyFont="1" applyFill="1" applyBorder="1" applyAlignment="1">
      <alignment horizontal="center" vertical="center" wrapText="1"/>
    </xf>
    <xf numFmtId="192" fontId="128" fillId="0" borderId="62" xfId="204" applyNumberFormat="1" applyFont="1" applyBorder="1" applyAlignment="1">
      <alignment horizontal="center" vertical="center" wrapText="1"/>
    </xf>
    <xf numFmtId="192" fontId="141" fillId="0" borderId="63" xfId="204" applyNumberFormat="1" applyFont="1" applyBorder="1" applyAlignment="1">
      <alignment horizontal="center" vertical="center" wrapText="1"/>
    </xf>
    <xf numFmtId="0" fontId="142" fillId="0" borderId="62" xfId="204" applyFont="1" applyBorder="1" applyAlignment="1">
      <alignment horizontal="center" vertical="center" wrapText="1"/>
    </xf>
    <xf numFmtId="192" fontId="142" fillId="0" borderId="64" xfId="204" applyNumberFormat="1" applyFont="1" applyBorder="1" applyAlignment="1">
      <alignment horizontal="center" vertical="center" wrapText="1"/>
    </xf>
    <xf numFmtId="192" fontId="142" fillId="0" borderId="62" xfId="204" applyNumberFormat="1" applyFont="1" applyBorder="1" applyAlignment="1">
      <alignment horizontal="center" vertical="center" wrapText="1"/>
    </xf>
    <xf numFmtId="192" fontId="141" fillId="0" borderId="62" xfId="204" applyNumberFormat="1" applyFont="1" applyBorder="1" applyAlignment="1">
      <alignment horizontal="center" vertical="center" wrapText="1"/>
    </xf>
    <xf numFmtId="0" fontId="137" fillId="0" borderId="0" xfId="204" applyFont="1" applyAlignment="1">
      <alignment horizontal="center" vertical="center" wrapText="1"/>
    </xf>
    <xf numFmtId="49" fontId="132" fillId="0" borderId="0" xfId="210" applyNumberFormat="1" applyFont="1" applyBorder="1" applyAlignment="1">
      <alignment vertical="center"/>
    </xf>
    <xf numFmtId="0" fontId="136" fillId="0" borderId="0" xfId="204" applyFont="1" applyFill="1" applyBorder="1" applyAlignment="1">
      <alignment horizontal="left" vertical="center" wrapText="1"/>
    </xf>
    <xf numFmtId="193" fontId="126" fillId="0" borderId="3" xfId="204" applyNumberFormat="1" applyFont="1" applyFill="1" applyBorder="1" applyAlignment="1">
      <alignment horizontal="center" vertical="center"/>
    </xf>
    <xf numFmtId="193" fontId="126" fillId="0" borderId="65" xfId="204" applyNumberFormat="1" applyFont="1" applyFill="1" applyBorder="1" applyAlignment="1">
      <alignment horizontal="center" vertical="center"/>
    </xf>
    <xf numFmtId="193" fontId="126" fillId="0" borderId="66" xfId="204" applyNumberFormat="1" applyFont="1" applyFill="1" applyBorder="1" applyAlignment="1">
      <alignment horizontal="center" vertical="center"/>
    </xf>
    <xf numFmtId="0" fontId="53" fillId="0" borderId="0" xfId="234" applyFill="1" applyAlignment="1">
      <alignment vertical="center"/>
    </xf>
    <xf numFmtId="49" fontId="132" fillId="0" borderId="0" xfId="210" applyNumberFormat="1" applyFont="1" applyAlignment="1">
      <alignment vertical="center"/>
    </xf>
    <xf numFmtId="0" fontId="137" fillId="0" borderId="0" xfId="204" applyFont="1" applyFill="1" applyBorder="1" applyAlignment="1">
      <alignment horizontal="left" vertical="center" wrapText="1"/>
    </xf>
    <xf numFmtId="193" fontId="128" fillId="32" borderId="0" xfId="204" applyNumberFormat="1" applyFont="1" applyFill="1" applyBorder="1" applyAlignment="1" applyProtection="1">
      <alignment horizontal="center" vertical="center" wrapText="1"/>
      <protection locked="0"/>
    </xf>
    <xf numFmtId="193" fontId="143" fillId="32" borderId="0" xfId="204" applyNumberFormat="1" applyFont="1" applyFill="1" applyBorder="1" applyAlignment="1" applyProtection="1">
      <alignment horizontal="center" vertical="center"/>
      <protection locked="0"/>
    </xf>
    <xf numFmtId="193" fontId="128" fillId="32" borderId="0" xfId="204" applyNumberFormat="1" applyFont="1" applyFill="1" applyBorder="1" applyAlignment="1" applyProtection="1">
      <alignment horizontal="center" vertical="center"/>
      <protection locked="0"/>
    </xf>
    <xf numFmtId="193" fontId="128" fillId="0" borderId="65" xfId="204" applyNumberFormat="1" applyFont="1" applyFill="1" applyBorder="1" applyAlignment="1">
      <alignment horizontal="center" vertical="center"/>
    </xf>
    <xf numFmtId="193" fontId="128" fillId="32" borderId="67" xfId="204" applyNumberFormat="1" applyFont="1" applyFill="1" applyBorder="1" applyAlignment="1" applyProtection="1">
      <alignment horizontal="center" vertical="center"/>
      <protection locked="0"/>
    </xf>
    <xf numFmtId="193" fontId="128" fillId="0" borderId="0" xfId="204" applyNumberFormat="1" applyFont="1" applyFill="1" applyBorder="1" applyAlignment="1">
      <alignment horizontal="center" vertical="center"/>
    </xf>
    <xf numFmtId="194" fontId="137" fillId="0" borderId="0" xfId="204" applyNumberFormat="1" applyFont="1" applyFill="1" applyBorder="1" applyAlignment="1">
      <alignment horizontal="right" vertical="center" wrapText="1"/>
    </xf>
    <xf numFmtId="0" fontId="128" fillId="0" borderId="0" xfId="204" applyFont="1" applyAlignment="1">
      <alignment vertical="center" wrapText="1"/>
    </xf>
    <xf numFmtId="0" fontId="144" fillId="0" borderId="0" xfId="204" applyFont="1" applyBorder="1" applyAlignment="1">
      <alignment horizontal="left" vertical="center" wrapText="1" indent="2"/>
    </xf>
    <xf numFmtId="193" fontId="128" fillId="0" borderId="0" xfId="204" applyNumberFormat="1" applyFont="1" applyFill="1" applyBorder="1" applyAlignment="1" applyProtection="1">
      <alignment horizontal="center" vertical="center" wrapText="1"/>
      <protection locked="0"/>
    </xf>
    <xf numFmtId="193" fontId="142" fillId="0" borderId="67" xfId="204" applyNumberFormat="1" applyFont="1" applyFill="1" applyBorder="1" applyAlignment="1" applyProtection="1">
      <alignment horizontal="right" vertical="center"/>
      <protection locked="0"/>
    </xf>
    <xf numFmtId="193" fontId="142" fillId="0" borderId="0" xfId="204" applyNumberFormat="1" applyFont="1" applyFill="1" applyBorder="1" applyAlignment="1" applyProtection="1">
      <alignment horizontal="right" vertical="center"/>
      <protection locked="0"/>
    </xf>
    <xf numFmtId="193" fontId="142" fillId="0" borderId="0" xfId="204" applyNumberFormat="1" applyFont="1" applyFill="1" applyBorder="1" applyAlignment="1" applyProtection="1">
      <alignment horizontal="center" vertical="center"/>
      <protection locked="0"/>
    </xf>
    <xf numFmtId="193" fontId="142" fillId="0" borderId="65" xfId="204" applyNumberFormat="1" applyFont="1" applyFill="1" applyBorder="1" applyAlignment="1" applyProtection="1">
      <alignment horizontal="center" vertical="center"/>
      <protection locked="0"/>
    </xf>
    <xf numFmtId="193" fontId="145" fillId="0" borderId="67" xfId="204" applyNumberFormat="1" applyFont="1" applyFill="1" applyBorder="1" applyAlignment="1" applyProtection="1">
      <alignment horizontal="center" vertical="center"/>
      <protection locked="0"/>
    </xf>
    <xf numFmtId="0" fontId="128" fillId="0" borderId="0" xfId="204" applyFont="1" applyFill="1" applyBorder="1" applyAlignment="1">
      <alignment horizontal="left" vertical="center" wrapText="1"/>
    </xf>
    <xf numFmtId="193" fontId="128" fillId="0" borderId="0" xfId="204" applyNumberFormat="1" applyFont="1" applyFill="1" applyBorder="1" applyAlignment="1" applyProtection="1">
      <alignment horizontal="center" vertical="center"/>
      <protection locked="0"/>
    </xf>
    <xf numFmtId="193" fontId="142" fillId="0" borderId="65" xfId="204" applyNumberFormat="1" applyFont="1" applyFill="1" applyBorder="1" applyAlignment="1" applyProtection="1">
      <alignment horizontal="right" vertical="center"/>
      <protection locked="0"/>
    </xf>
    <xf numFmtId="193" fontId="145" fillId="0" borderId="0" xfId="204" applyNumberFormat="1" applyFont="1" applyFill="1" applyBorder="1" applyAlignment="1" applyProtection="1">
      <alignment horizontal="center" vertical="center"/>
      <protection locked="0"/>
    </xf>
    <xf numFmtId="193" fontId="126" fillId="0" borderId="0" xfId="204" applyNumberFormat="1" applyFont="1" applyFill="1" applyBorder="1" applyAlignment="1" applyProtection="1">
      <alignment horizontal="center" vertical="center" wrapText="1"/>
      <protection locked="0"/>
    </xf>
    <xf numFmtId="193" fontId="126" fillId="0" borderId="65" xfId="204" applyNumberFormat="1" applyFont="1" applyFill="1" applyBorder="1" applyAlignment="1" applyProtection="1">
      <alignment horizontal="center" vertical="center" wrapText="1"/>
      <protection locked="0"/>
    </xf>
    <xf numFmtId="0" fontId="137" fillId="0" borderId="0" xfId="204" applyFont="1" applyBorder="1" applyAlignment="1">
      <alignment vertical="center" wrapText="1"/>
    </xf>
    <xf numFmtId="177" fontId="126" fillId="0" borderId="65" xfId="204" applyNumberFormat="1" applyFont="1" applyBorder="1" applyAlignment="1">
      <alignment horizontal="center" vertical="center"/>
    </xf>
    <xf numFmtId="0" fontId="137" fillId="0" borderId="20" xfId="204" applyFont="1" applyBorder="1" applyAlignment="1">
      <alignment vertical="center" wrapText="1"/>
    </xf>
    <xf numFmtId="193" fontId="128" fillId="32" borderId="20" xfId="204" applyNumberFormat="1" applyFont="1" applyFill="1" applyBorder="1" applyAlignment="1" applyProtection="1">
      <alignment horizontal="center" vertical="center"/>
      <protection locked="0"/>
    </xf>
    <xf numFmtId="193" fontId="128" fillId="0" borderId="20" xfId="204" applyNumberFormat="1" applyFont="1" applyFill="1" applyBorder="1" applyAlignment="1" applyProtection="1">
      <alignment horizontal="center" vertical="center"/>
      <protection locked="0"/>
    </xf>
    <xf numFmtId="193" fontId="128" fillId="0" borderId="68" xfId="204" applyNumberFormat="1" applyFont="1" applyFill="1" applyBorder="1" applyAlignment="1">
      <alignment horizontal="center" vertical="center"/>
    </xf>
    <xf numFmtId="193" fontId="142" fillId="0" borderId="69" xfId="204" applyNumberFormat="1" applyFont="1" applyFill="1" applyBorder="1" applyAlignment="1" applyProtection="1">
      <alignment horizontal="right" vertical="center"/>
      <protection locked="0"/>
    </xf>
    <xf numFmtId="193" fontId="142" fillId="0" borderId="20" xfId="204" applyNumberFormat="1" applyFont="1" applyFill="1" applyBorder="1" applyAlignment="1" applyProtection="1">
      <alignment horizontal="right" vertical="center"/>
      <protection locked="0"/>
    </xf>
    <xf numFmtId="193" fontId="142" fillId="0" borderId="68" xfId="204" applyNumberFormat="1" applyFont="1" applyFill="1" applyBorder="1" applyAlignment="1" applyProtection="1">
      <alignment horizontal="right" vertical="center"/>
      <protection locked="0"/>
    </xf>
    <xf numFmtId="193" fontId="145" fillId="0" borderId="69" xfId="204" applyNumberFormat="1" applyFont="1" applyFill="1" applyBorder="1" applyAlignment="1" applyProtection="1">
      <alignment horizontal="center" vertical="center"/>
      <protection locked="0"/>
    </xf>
    <xf numFmtId="194" fontId="137" fillId="0" borderId="0" xfId="204" applyNumberFormat="1" applyFont="1" applyBorder="1" applyAlignment="1">
      <alignment horizontal="right" vertical="center" wrapText="1"/>
    </xf>
    <xf numFmtId="0" fontId="76" fillId="0" borderId="0" xfId="204" applyFont="1" applyBorder="1" applyAlignment="1">
      <alignment vertical="center"/>
    </xf>
    <xf numFmtId="0" fontId="128" fillId="2" borderId="67" xfId="204" applyFont="1" applyFill="1" applyBorder="1" applyAlignment="1">
      <alignment horizontal="left" vertical="center" wrapText="1"/>
    </xf>
    <xf numFmtId="0" fontId="128" fillId="2" borderId="0" xfId="204" applyFont="1" applyFill="1" applyBorder="1" applyAlignment="1">
      <alignment horizontal="left" vertical="center" wrapText="1"/>
    </xf>
    <xf numFmtId="0" fontId="128" fillId="2" borderId="65" xfId="204" applyFont="1" applyFill="1" applyBorder="1" applyAlignment="1">
      <alignment horizontal="left" vertical="center" wrapText="1"/>
    </xf>
    <xf numFmtId="0" fontId="76" fillId="0" borderId="0" xfId="204" applyFont="1" applyAlignment="1">
      <alignment horizontal="left" vertical="center" wrapText="1"/>
    </xf>
    <xf numFmtId="49" fontId="42" fillId="32" borderId="1" xfId="156" applyNumberFormat="1" applyFill="1" applyBorder="1" applyAlignment="1" applyProtection="1">
      <alignment vertical="center"/>
      <protection locked="0"/>
    </xf>
    <xf numFmtId="41" fontId="146" fillId="72" borderId="39" xfId="209" applyNumberFormat="1" applyFont="1" applyFill="1" applyBorder="1" applyAlignment="1" applyProtection="1">
      <alignment vertical="top" wrapText="1"/>
    </xf>
    <xf numFmtId="41" fontId="146" fillId="72" borderId="39" xfId="209" applyNumberFormat="1" applyFont="1" applyFill="1" applyBorder="1" applyAlignment="1" applyProtection="1">
      <alignment horizontal="left" vertical="top" wrapText="1"/>
    </xf>
    <xf numFmtId="193" fontId="128" fillId="83" borderId="0" xfId="204" applyNumberFormat="1" applyFont="1" applyFill="1" applyBorder="1" applyAlignment="1" applyProtection="1">
      <alignment horizontal="center" vertical="center"/>
      <protection locked="0"/>
    </xf>
    <xf numFmtId="0" fontId="45" fillId="83" borderId="0" xfId="210" applyFont="1" applyFill="1"/>
    <xf numFmtId="0" fontId="43" fillId="83" borderId="0" xfId="210" applyFont="1" applyFill="1"/>
    <xf numFmtId="193" fontId="143" fillId="83" borderId="0" xfId="204" applyNumberFormat="1" applyFont="1" applyFill="1" applyBorder="1" applyAlignment="1" applyProtection="1">
      <alignment horizontal="center" vertical="center"/>
      <protection locked="0"/>
    </xf>
    <xf numFmtId="193" fontId="128" fillId="83" borderId="65" xfId="204" applyNumberFormat="1" applyFont="1" applyFill="1" applyBorder="1" applyAlignment="1">
      <alignment horizontal="center" vertical="center"/>
    </xf>
    <xf numFmtId="3" fontId="175" fillId="72" borderId="39" xfId="209" applyNumberFormat="1" applyFont="1" applyFill="1" applyBorder="1" applyAlignment="1" applyProtection="1">
      <alignment horizontal="right" vertical="top" wrapText="1"/>
    </xf>
    <xf numFmtId="3" fontId="176" fillId="72" borderId="39" xfId="209" applyNumberFormat="1" applyFont="1" applyFill="1" applyBorder="1" applyAlignment="1" applyProtection="1">
      <alignment horizontal="right" vertical="top" wrapText="1"/>
    </xf>
    <xf numFmtId="0" fontId="71" fillId="69" borderId="21" xfId="202" applyFont="1" applyFill="1" applyBorder="1" applyAlignment="1">
      <alignment wrapText="1"/>
    </xf>
    <xf numFmtId="3" fontId="71" fillId="69" borderId="22" xfId="202" applyNumberFormat="1" applyFont="1" applyFill="1" applyBorder="1"/>
    <xf numFmtId="0" fontId="71" fillId="69" borderId="28" xfId="202" applyFont="1" applyFill="1" applyBorder="1"/>
    <xf numFmtId="168" fontId="45" fillId="0" borderId="0" xfId="254" applyNumberFormat="1" applyFont="1" applyFill="1"/>
    <xf numFmtId="168" fontId="44" fillId="0" borderId="24" xfId="202" applyNumberFormat="1" applyFont="1" applyFill="1" applyBorder="1" applyAlignment="1">
      <alignment horizontal="center"/>
    </xf>
    <xf numFmtId="168" fontId="44" fillId="0" borderId="1" xfId="202" applyNumberFormat="1" applyFont="1" applyFill="1" applyBorder="1" applyAlignment="1">
      <alignment horizontal="right"/>
    </xf>
    <xf numFmtId="0" fontId="117" fillId="0" borderId="0" xfId="0" applyFont="1"/>
    <xf numFmtId="0" fontId="117" fillId="0" borderId="0" xfId="179" applyFont="1"/>
    <xf numFmtId="0" fontId="117" fillId="0" borderId="0" xfId="179" applyFont="1" applyFill="1" applyAlignment="1">
      <alignment horizontal="center"/>
    </xf>
    <xf numFmtId="0" fontId="116" fillId="0" borderId="0" xfId="179" applyFont="1" applyAlignment="1">
      <alignment horizontal="left" wrapText="1"/>
    </xf>
    <xf numFmtId="0" fontId="116" fillId="0" borderId="0" xfId="179" applyFont="1" applyAlignment="1">
      <alignment horizontal="right" wrapText="1"/>
    </xf>
    <xf numFmtId="0" fontId="179" fillId="0" borderId="0" xfId="179" applyFont="1" applyAlignment="1">
      <alignment horizontal="right" wrapText="1"/>
    </xf>
    <xf numFmtId="0" fontId="180" fillId="29" borderId="0" xfId="179" applyFont="1" applyFill="1"/>
    <xf numFmtId="0" fontId="177" fillId="29" borderId="15" xfId="179" applyFont="1" applyFill="1" applyBorder="1" applyAlignment="1">
      <alignment vertical="top" wrapText="1"/>
    </xf>
    <xf numFmtId="0" fontId="177" fillId="29" borderId="0" xfId="179" applyFont="1" applyFill="1" applyBorder="1" applyAlignment="1">
      <alignment horizontal="right" vertical="top" wrapText="1"/>
    </xf>
    <xf numFmtId="0" fontId="180" fillId="29" borderId="0" xfId="179" applyFont="1" applyFill="1" applyAlignment="1">
      <alignment horizontal="right" wrapText="1"/>
    </xf>
    <xf numFmtId="0" fontId="116" fillId="69" borderId="0" xfId="179" applyFont="1" applyFill="1" applyAlignment="1">
      <alignment vertical="top" wrapText="1"/>
    </xf>
    <xf numFmtId="0" fontId="116" fillId="69" borderId="0" xfId="179" applyFont="1" applyFill="1" applyAlignment="1">
      <alignment horizontal="right" vertical="top" wrapText="1"/>
    </xf>
    <xf numFmtId="0" fontId="116" fillId="0" borderId="0" xfId="179" applyFont="1" applyAlignment="1">
      <alignment horizontal="left" vertical="top" wrapText="1"/>
    </xf>
    <xf numFmtId="3" fontId="116" fillId="0" borderId="0" xfId="179" applyNumberFormat="1" applyFont="1" applyAlignment="1">
      <alignment horizontal="right" vertical="center" wrapText="1"/>
    </xf>
    <xf numFmtId="0" fontId="118" fillId="0" borderId="0" xfId="179" applyFont="1" applyAlignment="1">
      <alignment horizontal="left" vertical="top" wrapText="1"/>
    </xf>
    <xf numFmtId="2" fontId="116" fillId="0" borderId="0" xfId="179" applyNumberFormat="1" applyFont="1" applyAlignment="1">
      <alignment horizontal="left" vertical="top" wrapText="1"/>
    </xf>
    <xf numFmtId="41" fontId="116" fillId="0" borderId="0" xfId="179" applyNumberFormat="1" applyFont="1" applyAlignment="1">
      <alignment horizontal="right" vertical="center" wrapText="1"/>
    </xf>
    <xf numFmtId="41" fontId="117" fillId="0" borderId="0" xfId="179" applyNumberFormat="1" applyFont="1"/>
    <xf numFmtId="9" fontId="117" fillId="0" borderId="0" xfId="218" applyFont="1" applyAlignment="1">
      <alignment vertical="top" wrapText="1"/>
    </xf>
    <xf numFmtId="9" fontId="117" fillId="0" borderId="0" xfId="218" applyFont="1" applyAlignment="1">
      <alignment horizontal="right" vertical="top" wrapText="1"/>
    </xf>
    <xf numFmtId="3" fontId="116" fillId="0" borderId="0" xfId="179" applyNumberFormat="1" applyFont="1" applyAlignment="1">
      <alignment horizontal="right" vertical="top" wrapText="1"/>
    </xf>
    <xf numFmtId="41" fontId="116" fillId="0" borderId="0" xfId="179" applyNumberFormat="1" applyFont="1" applyAlignment="1">
      <alignment horizontal="right" vertical="top" wrapText="1"/>
    </xf>
    <xf numFmtId="0" fontId="116" fillId="69" borderId="0" xfId="107" applyFont="1" applyFill="1" applyAlignment="1">
      <alignment horizontal="left" vertical="center" wrapText="1"/>
    </xf>
    <xf numFmtId="0" fontId="116" fillId="69" borderId="0" xfId="179" applyFont="1" applyFill="1" applyAlignment="1">
      <alignment horizontal="right" vertical="center" wrapText="1"/>
    </xf>
    <xf numFmtId="0" fontId="117" fillId="0" borderId="0" xfId="179" applyFont="1" applyFill="1" applyAlignment="1">
      <alignment horizontal="left" vertical="top" wrapText="1"/>
    </xf>
    <xf numFmtId="3" fontId="117" fillId="0" borderId="0" xfId="179" applyNumberFormat="1" applyFont="1" applyFill="1" applyAlignment="1">
      <alignment horizontal="right" vertical="top" wrapText="1"/>
    </xf>
    <xf numFmtId="176" fontId="176" fillId="0" borderId="0" xfId="179" applyNumberFormat="1" applyFont="1" applyFill="1" applyAlignment="1">
      <alignment horizontal="right" vertical="top" wrapText="1"/>
    </xf>
    <xf numFmtId="0" fontId="180" fillId="29" borderId="0" xfId="179" applyFont="1" applyFill="1" applyAlignment="1">
      <alignment horizontal="right"/>
    </xf>
    <xf numFmtId="3" fontId="180" fillId="29" borderId="0" xfId="179" applyNumberFormat="1" applyFont="1" applyFill="1" applyAlignment="1">
      <alignment horizontal="right" vertical="center" wrapText="1"/>
    </xf>
    <xf numFmtId="0" fontId="116" fillId="69" borderId="0" xfId="179" applyFont="1" applyFill="1" applyAlignment="1">
      <alignment vertical="center" wrapText="1"/>
    </xf>
    <xf numFmtId="0" fontId="116" fillId="0" borderId="0" xfId="107" applyFont="1" applyAlignment="1">
      <alignment horizontal="left" wrapText="1"/>
    </xf>
    <xf numFmtId="3" fontId="176" fillId="0" borderId="0" xfId="179" applyNumberFormat="1" applyFont="1" applyFill="1" applyAlignment="1">
      <alignment horizontal="right" vertical="top" wrapText="1"/>
    </xf>
    <xf numFmtId="41" fontId="117" fillId="0" borderId="0" xfId="179" applyNumberFormat="1" applyFont="1" applyFill="1" applyAlignment="1">
      <alignment horizontal="right" vertical="top" wrapText="1"/>
    </xf>
    <xf numFmtId="3" fontId="116" fillId="0" borderId="0" xfId="84" applyNumberFormat="1" applyFont="1" applyFill="1" applyBorder="1" applyAlignment="1">
      <alignment horizontal="right" vertical="center" wrapText="1"/>
    </xf>
    <xf numFmtId="11" fontId="116" fillId="0" borderId="0" xfId="107" applyNumberFormat="1" applyFont="1" applyAlignment="1">
      <alignment horizontal="right" wrapText="1"/>
    </xf>
    <xf numFmtId="0" fontId="116" fillId="0" borderId="0" xfId="107" applyFont="1" applyAlignment="1">
      <alignment horizontal="right" wrapText="1"/>
    </xf>
    <xf numFmtId="0" fontId="116" fillId="71" borderId="0" xfId="179" applyFont="1" applyFill="1" applyAlignment="1">
      <alignment wrapText="1"/>
    </xf>
    <xf numFmtId="0" fontId="116" fillId="71" borderId="0" xfId="179" applyFont="1" applyFill="1" applyAlignment="1">
      <alignment horizontal="right" wrapText="1"/>
    </xf>
    <xf numFmtId="0" fontId="181" fillId="0" borderId="0" xfId="183" applyFont="1"/>
    <xf numFmtId="41" fontId="117" fillId="0" borderId="0" xfId="179" applyNumberFormat="1" applyFont="1" applyFill="1" applyAlignment="1">
      <alignment horizontal="center"/>
    </xf>
    <xf numFmtId="41" fontId="118" fillId="0" borderId="0" xfId="179" applyNumberFormat="1" applyFont="1" applyAlignment="1">
      <alignment horizontal="left" vertical="top" wrapText="1"/>
    </xf>
    <xf numFmtId="3" fontId="117" fillId="0" borderId="0" xfId="276" applyNumberFormat="1" applyFont="1" applyAlignment="1">
      <alignment horizontal="right" vertical="center" wrapText="1"/>
    </xf>
    <xf numFmtId="41" fontId="117" fillId="0" borderId="0" xfId="269" applyNumberFormat="1" applyFont="1" applyFill="1" applyBorder="1" applyAlignment="1">
      <alignment horizontal="right" vertical="center" wrapText="1"/>
    </xf>
    <xf numFmtId="3" fontId="117" fillId="0" borderId="0" xfId="269" applyNumberFormat="1" applyFont="1" applyFill="1" applyBorder="1" applyAlignment="1">
      <alignment horizontal="right" vertical="center" wrapText="1"/>
    </xf>
    <xf numFmtId="41" fontId="116" fillId="0" borderId="0" xfId="179" applyNumberFormat="1" applyFont="1" applyAlignment="1">
      <alignment horizontal="left" vertical="top" wrapText="1"/>
    </xf>
    <xf numFmtId="175" fontId="117" fillId="0" borderId="0" xfId="276" applyNumberFormat="1" applyFont="1" applyAlignment="1">
      <alignment horizontal="right" vertical="center" wrapText="1"/>
    </xf>
    <xf numFmtId="41" fontId="116" fillId="69" borderId="14" xfId="269" applyNumberFormat="1" applyFont="1" applyFill="1" applyBorder="1" applyAlignment="1">
      <alignment horizontal="left" wrapText="1"/>
    </xf>
    <xf numFmtId="3" fontId="116" fillId="69" borderId="14" xfId="269" applyNumberFormat="1" applyFont="1" applyFill="1" applyBorder="1" applyAlignment="1">
      <alignment horizontal="right" wrapText="1"/>
    </xf>
    <xf numFmtId="41" fontId="117" fillId="0" borderId="0" xfId="269" applyNumberFormat="1" applyFont="1" applyFill="1" applyAlignment="1">
      <alignment horizontal="right" wrapText="1"/>
    </xf>
    <xf numFmtId="41" fontId="117" fillId="0" borderId="0" xfId="269" applyNumberFormat="1" applyFont="1" applyFill="1" applyBorder="1" applyAlignment="1">
      <alignment horizontal="right" wrapText="1"/>
    </xf>
    <xf numFmtId="3" fontId="117" fillId="0" borderId="0" xfId="276" applyNumberFormat="1" applyFont="1" applyAlignment="1">
      <alignment horizontal="right" vertical="top" wrapText="1"/>
    </xf>
    <xf numFmtId="3" fontId="117" fillId="0" borderId="0" xfId="269" applyNumberFormat="1" applyFont="1" applyFill="1" applyBorder="1" applyAlignment="1">
      <alignment horizontal="right" wrapText="1"/>
    </xf>
    <xf numFmtId="3" fontId="117" fillId="0" borderId="0" xfId="269" applyNumberFormat="1" applyFont="1" applyFill="1" applyAlignment="1">
      <alignment horizontal="right" wrapText="1"/>
    </xf>
    <xf numFmtId="41" fontId="116" fillId="70" borderId="14" xfId="269" applyNumberFormat="1" applyFont="1" applyFill="1" applyBorder="1" applyAlignment="1">
      <alignment horizontal="left" wrapText="1"/>
    </xf>
    <xf numFmtId="3" fontId="116" fillId="70" borderId="14" xfId="269" applyNumberFormat="1" applyFont="1" applyFill="1" applyBorder="1" applyAlignment="1">
      <alignment horizontal="right" wrapText="1"/>
    </xf>
    <xf numFmtId="41" fontId="118" fillId="71" borderId="0" xfId="179" applyNumberFormat="1" applyFont="1" applyFill="1" applyAlignment="1">
      <alignment horizontal="left" vertical="top" wrapText="1"/>
    </xf>
    <xf numFmtId="175" fontId="117" fillId="0" borderId="0" xfId="276" applyNumberFormat="1" applyFont="1"/>
    <xf numFmtId="41" fontId="117" fillId="71" borderId="0" xfId="179" applyNumberFormat="1" applyFont="1" applyFill="1" applyAlignment="1">
      <alignment horizontal="center"/>
    </xf>
    <xf numFmtId="41" fontId="146" fillId="0" borderId="0" xfId="179" applyNumberFormat="1" applyFont="1" applyAlignment="1">
      <alignment horizontal="left" vertical="top" wrapText="1"/>
    </xf>
    <xf numFmtId="175" fontId="116" fillId="0" borderId="0" xfId="276" applyNumberFormat="1" applyFont="1" applyAlignment="1">
      <alignment horizontal="right" vertical="top" wrapText="1"/>
    </xf>
    <xf numFmtId="175" fontId="117" fillId="0" borderId="0" xfId="276" applyNumberFormat="1" applyFont="1" applyAlignment="1">
      <alignment horizontal="right" vertical="top" wrapText="1"/>
    </xf>
    <xf numFmtId="0" fontId="182" fillId="75" borderId="36" xfId="208" applyFont="1" applyFill="1" applyBorder="1" applyAlignment="1" applyProtection="1">
      <alignment horizontal="left" vertical="top" wrapText="1"/>
    </xf>
    <xf numFmtId="0" fontId="182" fillId="75" borderId="38" xfId="208" applyFont="1" applyFill="1" applyBorder="1" applyAlignment="1" applyProtection="1">
      <alignment horizontal="left" vertical="top" wrapText="1"/>
    </xf>
    <xf numFmtId="0" fontId="182" fillId="75" borderId="36" xfId="208" applyFont="1" applyFill="1" applyBorder="1" applyAlignment="1" applyProtection="1">
      <alignment horizontal="center" vertical="top" wrapText="1"/>
    </xf>
    <xf numFmtId="41" fontId="117" fillId="72" borderId="39" xfId="209" applyNumberFormat="1" applyFont="1" applyFill="1" applyBorder="1" applyAlignment="1" applyProtection="1">
      <alignment horizontal="left" vertical="top" wrapText="1" indent="4"/>
    </xf>
    <xf numFmtId="0" fontId="117" fillId="0" borderId="0" xfId="0" applyFont="1" applyBorder="1" applyProtection="1">
      <protection locked="0"/>
    </xf>
    <xf numFmtId="0" fontId="118" fillId="0" borderId="0" xfId="0" applyFont="1" applyAlignment="1" applyProtection="1">
      <alignment horizontal="left" vertical="top" wrapText="1"/>
    </xf>
    <xf numFmtId="0" fontId="117" fillId="0" borderId="0" xfId="0" applyFont="1" applyAlignment="1" applyProtection="1">
      <alignment horizontal="left" vertical="top" wrapText="1"/>
    </xf>
    <xf numFmtId="0" fontId="183" fillId="0" borderId="0" xfId="0" applyFont="1" applyAlignment="1" applyProtection="1">
      <alignment horizontal="left" vertical="top" wrapText="1"/>
    </xf>
    <xf numFmtId="0" fontId="117" fillId="0" borderId="0" xfId="0" applyFont="1" applyProtection="1">
      <protection locked="0"/>
    </xf>
    <xf numFmtId="0" fontId="116" fillId="0" borderId="0" xfId="0" applyFont="1" applyProtection="1">
      <protection locked="0"/>
    </xf>
    <xf numFmtId="0" fontId="118" fillId="30" borderId="0" xfId="0" applyFont="1" applyFill="1" applyProtection="1">
      <protection locked="0"/>
    </xf>
    <xf numFmtId="0" fontId="118" fillId="0" borderId="0" xfId="0" applyFont="1" applyFill="1" applyAlignment="1" applyProtection="1">
      <alignment horizontal="left" vertical="top" wrapText="1"/>
    </xf>
    <xf numFmtId="0" fontId="116" fillId="0" borderId="0" xfId="0" applyFont="1" applyFill="1" applyAlignment="1" applyProtection="1">
      <alignment horizontal="left" vertical="top" wrapText="1"/>
    </xf>
    <xf numFmtId="0" fontId="183" fillId="0" borderId="0" xfId="0" applyFont="1" applyFill="1" applyAlignment="1" applyProtection="1">
      <alignment horizontal="left" vertical="top" wrapText="1"/>
    </xf>
    <xf numFmtId="0" fontId="117" fillId="0" borderId="0" xfId="0" applyFont="1" applyProtection="1"/>
    <xf numFmtId="0" fontId="184" fillId="0" borderId="0" xfId="0" applyFont="1" applyAlignment="1" applyProtection="1">
      <alignment horizontal="left" vertical="top" wrapText="1"/>
    </xf>
    <xf numFmtId="0" fontId="184" fillId="0" borderId="0" xfId="0" applyFont="1" applyAlignment="1" applyProtection="1">
      <alignment horizontal="right" vertical="top" wrapText="1"/>
    </xf>
    <xf numFmtId="0" fontId="116" fillId="75" borderId="36" xfId="0" applyFont="1" applyFill="1" applyBorder="1" applyAlignment="1" applyProtection="1">
      <alignment horizontal="left" wrapText="1"/>
    </xf>
    <xf numFmtId="41" fontId="117" fillId="75" borderId="35" xfId="209" applyNumberFormat="1" applyFont="1" applyFill="1" applyBorder="1" applyAlignment="1" applyProtection="1">
      <alignment horizontal="center" vertical="center" wrapText="1"/>
    </xf>
    <xf numFmtId="0" fontId="116" fillId="75" borderId="37" xfId="0" applyFont="1" applyFill="1" applyBorder="1" applyAlignment="1" applyProtection="1">
      <alignment horizontal="left" wrapText="1"/>
    </xf>
    <xf numFmtId="0" fontId="116" fillId="75" borderId="37" xfId="0" applyFont="1" applyFill="1" applyBorder="1" applyAlignment="1" applyProtection="1">
      <alignment horizontal="center" wrapText="1"/>
    </xf>
    <xf numFmtId="0" fontId="117" fillId="0" borderId="0" xfId="0" applyFont="1" applyAlignment="1" applyProtection="1">
      <alignment horizontal="center"/>
      <protection locked="0"/>
    </xf>
    <xf numFmtId="0" fontId="185" fillId="0" borderId="0" xfId="0" applyFont="1" applyProtection="1">
      <protection locked="0"/>
    </xf>
    <xf numFmtId="41" fontId="116" fillId="76" borderId="81" xfId="209" applyNumberFormat="1" applyFont="1" applyFill="1" applyBorder="1" applyAlignment="1" applyProtection="1">
      <alignment horizontal="left" vertical="center"/>
    </xf>
    <xf numFmtId="41" fontId="116" fillId="76" borderId="81" xfId="209" applyNumberFormat="1" applyFont="1" applyFill="1" applyBorder="1" applyAlignment="1" applyProtection="1">
      <alignment horizontal="center" vertical="center" wrapText="1"/>
    </xf>
    <xf numFmtId="41" fontId="116" fillId="69" borderId="82" xfId="209" applyNumberFormat="1" applyFont="1" applyFill="1" applyBorder="1" applyAlignment="1" applyProtection="1">
      <alignment horizontal="left" vertical="center"/>
    </xf>
    <xf numFmtId="41" fontId="116" fillId="69" borderId="82" xfId="209" applyNumberFormat="1" applyFont="1" applyFill="1" applyBorder="1" applyAlignment="1" applyProtection="1">
      <alignment horizontal="center" vertical="center" wrapText="1"/>
    </xf>
    <xf numFmtId="41" fontId="117" fillId="72" borderId="39" xfId="209" applyNumberFormat="1" applyFont="1" applyFill="1" applyBorder="1" applyAlignment="1" applyProtection="1">
      <alignment horizontal="left" vertical="top" wrapText="1" indent="1"/>
    </xf>
    <xf numFmtId="0" fontId="117" fillId="0" borderId="0" xfId="0" applyFont="1" applyFill="1" applyProtection="1">
      <protection locked="0"/>
    </xf>
    <xf numFmtId="41" fontId="118" fillId="72" borderId="39" xfId="209" applyNumberFormat="1" applyFont="1" applyFill="1" applyBorder="1" applyAlignment="1" applyProtection="1">
      <alignment horizontal="left" vertical="top" wrapText="1"/>
    </xf>
    <xf numFmtId="41" fontId="118" fillId="72" borderId="39" xfId="209" applyNumberFormat="1" applyFont="1" applyFill="1" applyBorder="1" applyAlignment="1" applyProtection="1">
      <alignment horizontal="left" vertical="top" wrapText="1" indent="1"/>
    </xf>
    <xf numFmtId="41" fontId="116" fillId="69" borderId="96" xfId="209" applyNumberFormat="1" applyFont="1" applyFill="1" applyBorder="1" applyAlignment="1" applyProtection="1">
      <alignment horizontal="left" vertical="center"/>
    </xf>
    <xf numFmtId="41" fontId="116" fillId="69" borderId="96" xfId="209" applyNumberFormat="1" applyFont="1" applyFill="1" applyBorder="1" applyAlignment="1" applyProtection="1">
      <alignment horizontal="center" vertical="center" wrapText="1"/>
    </xf>
    <xf numFmtId="41" fontId="116" fillId="69" borderId="96" xfId="209" applyNumberFormat="1" applyFont="1" applyFill="1" applyBorder="1" applyAlignment="1" applyProtection="1">
      <alignment horizontal="center" vertical="center"/>
    </xf>
    <xf numFmtId="41" fontId="117" fillId="0" borderId="13" xfId="205" applyNumberFormat="1" applyFont="1" applyFill="1" applyBorder="1" applyAlignment="1">
      <alignment horizontal="left" vertical="center" wrapText="1" indent="2"/>
    </xf>
    <xf numFmtId="41" fontId="116" fillId="72" borderId="46" xfId="209" applyNumberFormat="1" applyFont="1" applyFill="1" applyBorder="1" applyAlignment="1" applyProtection="1">
      <alignment horizontal="left" vertical="top" wrapText="1"/>
    </xf>
    <xf numFmtId="41" fontId="116" fillId="76" borderId="89" xfId="209" applyNumberFormat="1" applyFont="1" applyFill="1" applyBorder="1" applyAlignment="1" applyProtection="1">
      <alignment horizontal="left" vertical="center"/>
    </xf>
    <xf numFmtId="41" fontId="116" fillId="76" borderId="89" xfId="209" applyNumberFormat="1" applyFont="1" applyFill="1" applyBorder="1" applyAlignment="1" applyProtection="1">
      <alignment horizontal="center" vertical="center" wrapText="1"/>
    </xf>
    <xf numFmtId="41" fontId="116" fillId="76" borderId="89" xfId="209" applyNumberFormat="1" applyFont="1" applyFill="1" applyBorder="1" applyAlignment="1" applyProtection="1">
      <alignment horizontal="center" vertical="center"/>
    </xf>
    <xf numFmtId="41" fontId="116" fillId="69" borderId="82" xfId="209" applyNumberFormat="1" applyFont="1" applyFill="1" applyBorder="1" applyAlignment="1" applyProtection="1">
      <alignment horizontal="center" vertical="center"/>
    </xf>
    <xf numFmtId="41" fontId="117" fillId="72" borderId="39" xfId="209" applyNumberFormat="1" applyFont="1" applyFill="1" applyBorder="1" applyAlignment="1" applyProtection="1">
      <alignment horizontal="left" vertical="top" wrapText="1" indent="2"/>
    </xf>
    <xf numFmtId="41" fontId="116" fillId="72" borderId="41" xfId="209" applyNumberFormat="1" applyFont="1" applyFill="1" applyBorder="1" applyAlignment="1" applyProtection="1">
      <alignment horizontal="left" vertical="top" wrapText="1"/>
    </xf>
    <xf numFmtId="41" fontId="117" fillId="0" borderId="83" xfId="209" applyNumberFormat="1" applyFont="1" applyFill="1" applyBorder="1" applyAlignment="1" applyProtection="1">
      <alignment vertical="top" wrapText="1"/>
    </xf>
    <xf numFmtId="0" fontId="117" fillId="0" borderId="0" xfId="0" applyFont="1" applyFill="1" applyBorder="1" applyProtection="1">
      <protection locked="0"/>
    </xf>
    <xf numFmtId="41" fontId="116" fillId="72" borderId="84" xfId="209" applyNumberFormat="1" applyFont="1" applyFill="1" applyBorder="1" applyAlignment="1" applyProtection="1">
      <alignment horizontal="left" vertical="top" wrapText="1"/>
    </xf>
    <xf numFmtId="41" fontId="117" fillId="72" borderId="85" xfId="209" applyNumberFormat="1" applyFont="1" applyFill="1" applyBorder="1" applyAlignment="1" applyProtection="1">
      <alignment horizontal="left" vertical="top" wrapText="1"/>
    </xf>
    <xf numFmtId="41" fontId="176" fillId="0" borderId="86" xfId="209" applyNumberFormat="1" applyFont="1" applyFill="1" applyBorder="1" applyAlignment="1" applyProtection="1">
      <alignment vertical="top" wrapText="1"/>
    </xf>
    <xf numFmtId="0" fontId="185" fillId="0" borderId="0" xfId="0" applyFont="1" applyAlignment="1" applyProtection="1">
      <alignment horizontal="center"/>
      <protection locked="0"/>
    </xf>
    <xf numFmtId="0" fontId="116" fillId="77" borderId="82" xfId="206" applyFont="1" applyFill="1" applyBorder="1" applyAlignment="1" applyProtection="1">
      <alignment horizontal="left" vertical="top" wrapText="1"/>
    </xf>
    <xf numFmtId="0" fontId="116" fillId="77" borderId="82" xfId="206" applyFont="1" applyFill="1" applyBorder="1" applyAlignment="1" applyProtection="1">
      <alignment vertical="top" wrapText="1"/>
    </xf>
    <xf numFmtId="41" fontId="116" fillId="77" borderId="82" xfId="206" applyNumberFormat="1" applyFont="1" applyFill="1" applyBorder="1" applyAlignment="1" applyProtection="1">
      <alignment vertical="top" wrapText="1"/>
    </xf>
    <xf numFmtId="0" fontId="116" fillId="78" borderId="87" xfId="206" applyFont="1" applyFill="1" applyBorder="1" applyAlignment="1" applyProtection="1">
      <alignment horizontal="left" vertical="top" wrapText="1"/>
    </xf>
    <xf numFmtId="0" fontId="116" fillId="78" borderId="87" xfId="206" applyFont="1" applyFill="1" applyBorder="1" applyAlignment="1" applyProtection="1">
      <alignment vertical="top" wrapText="1"/>
    </xf>
    <xf numFmtId="41" fontId="116" fillId="78" borderId="87" xfId="206" applyNumberFormat="1" applyFont="1" applyFill="1" applyBorder="1" applyAlignment="1" applyProtection="1">
      <alignment vertical="top" wrapText="1"/>
    </xf>
    <xf numFmtId="41" fontId="116" fillId="72" borderId="42" xfId="209" applyNumberFormat="1" applyFont="1" applyFill="1" applyBorder="1" applyAlignment="1" applyProtection="1">
      <alignment horizontal="left" vertical="top" wrapText="1"/>
    </xf>
    <xf numFmtId="41" fontId="118" fillId="72" borderId="43" xfId="0" applyNumberFormat="1" applyFont="1" applyFill="1" applyBorder="1" applyAlignment="1" applyProtection="1">
      <alignment horizontal="left" vertical="top" wrapText="1"/>
    </xf>
    <xf numFmtId="41" fontId="116" fillId="72" borderId="43" xfId="0" applyNumberFormat="1" applyFont="1" applyFill="1" applyBorder="1" applyAlignment="1" applyProtection="1">
      <alignment horizontal="left" vertical="top" wrapText="1"/>
    </xf>
    <xf numFmtId="41" fontId="116" fillId="81" borderId="43" xfId="0" applyNumberFormat="1" applyFont="1" applyFill="1" applyBorder="1" applyAlignment="1" applyProtection="1">
      <alignment horizontal="left" vertical="top" wrapText="1"/>
    </xf>
    <xf numFmtId="0" fontId="116" fillId="79" borderId="43" xfId="206" applyFont="1" applyFill="1" applyBorder="1" applyAlignment="1" applyProtection="1">
      <alignment horizontal="left" vertical="top" wrapText="1"/>
    </xf>
    <xf numFmtId="0" fontId="116" fillId="79" borderId="43" xfId="206" applyFont="1" applyFill="1" applyBorder="1" applyAlignment="1" applyProtection="1">
      <alignment vertical="top" wrapText="1"/>
    </xf>
    <xf numFmtId="41" fontId="116" fillId="75" borderId="43" xfId="209" applyNumberFormat="1" applyFont="1" applyFill="1" applyBorder="1" applyAlignment="1" applyProtection="1">
      <alignment horizontal="left" vertical="center"/>
    </xf>
    <xf numFmtId="41" fontId="116" fillId="75" borderId="43" xfId="209" applyNumberFormat="1" applyFont="1" applyFill="1" applyBorder="1" applyAlignment="1" applyProtection="1">
      <alignment vertical="center" wrapText="1"/>
    </xf>
    <xf numFmtId="41" fontId="116" fillId="75" borderId="43" xfId="209" applyNumberFormat="1" applyFont="1" applyFill="1" applyBorder="1" applyAlignment="1" applyProtection="1">
      <alignment vertical="center"/>
    </xf>
    <xf numFmtId="3" fontId="116" fillId="79" borderId="43" xfId="206" applyNumberFormat="1" applyFont="1" applyFill="1" applyBorder="1" applyAlignment="1" applyProtection="1">
      <alignment vertical="top" wrapText="1"/>
    </xf>
    <xf numFmtId="41" fontId="116" fillId="72" borderId="44" xfId="0" applyNumberFormat="1" applyFont="1" applyFill="1" applyBorder="1" applyAlignment="1" applyProtection="1">
      <alignment horizontal="left" vertical="top" wrapText="1"/>
    </xf>
    <xf numFmtId="41" fontId="116" fillId="75" borderId="37" xfId="209" applyNumberFormat="1" applyFont="1" applyFill="1" applyBorder="1" applyAlignment="1" applyProtection="1">
      <alignment horizontal="left" vertical="center"/>
    </xf>
    <xf numFmtId="41" fontId="116" fillId="75" borderId="37" xfId="209" applyNumberFormat="1" applyFont="1" applyFill="1" applyBorder="1" applyAlignment="1" applyProtection="1">
      <alignment vertical="center" wrapText="1"/>
    </xf>
    <xf numFmtId="41" fontId="116" fillId="75" borderId="37" xfId="209" applyNumberFormat="1" applyFont="1" applyFill="1" applyBorder="1" applyAlignment="1" applyProtection="1">
      <alignment vertical="center"/>
    </xf>
    <xf numFmtId="0" fontId="117" fillId="0" borderId="0" xfId="0" applyFont="1" applyAlignment="1" applyProtection="1">
      <alignment wrapText="1"/>
      <protection locked="0"/>
    </xf>
    <xf numFmtId="0" fontId="117" fillId="0" borderId="0" xfId="0" applyFont="1" applyFill="1" applyProtection="1"/>
    <xf numFmtId="0" fontId="117" fillId="0" borderId="0" xfId="0" applyFont="1" applyFill="1" applyAlignment="1" applyProtection="1">
      <alignment horizontal="center"/>
      <protection locked="0"/>
    </xf>
    <xf numFmtId="0" fontId="185" fillId="0" borderId="0" xfId="0" applyFont="1" applyFill="1" applyProtection="1">
      <protection locked="0"/>
    </xf>
    <xf numFmtId="0" fontId="116" fillId="0" borderId="0" xfId="0" applyFont="1" applyFill="1" applyProtection="1">
      <protection locked="0"/>
    </xf>
    <xf numFmtId="0" fontId="185" fillId="0" borderId="0" xfId="0" applyFont="1" applyFill="1" applyAlignment="1" applyProtection="1">
      <alignment horizontal="center"/>
      <protection locked="0"/>
    </xf>
    <xf numFmtId="0" fontId="118" fillId="0" borderId="0" xfId="0" applyFont="1" applyFill="1" applyProtection="1">
      <protection locked="0"/>
    </xf>
    <xf numFmtId="41" fontId="118" fillId="0" borderId="43" xfId="0" applyNumberFormat="1" applyFont="1" applyFill="1" applyBorder="1" applyAlignment="1" applyProtection="1">
      <alignment horizontal="left" vertical="top" wrapText="1"/>
    </xf>
    <xf numFmtId="41" fontId="116" fillId="0" borderId="43" xfId="0" applyNumberFormat="1" applyFont="1" applyFill="1" applyBorder="1" applyAlignment="1" applyProtection="1">
      <alignment horizontal="left" vertical="top" wrapText="1"/>
    </xf>
    <xf numFmtId="41" fontId="116" fillId="81" borderId="43" xfId="0" applyNumberFormat="1" applyFont="1" applyFill="1" applyBorder="1" applyAlignment="1" applyProtection="1">
      <alignment horizontal="right" vertical="top" wrapText="1"/>
    </xf>
    <xf numFmtId="175" fontId="116" fillId="72" borderId="43" xfId="254" applyNumberFormat="1" applyFont="1" applyFill="1" applyBorder="1" applyAlignment="1" applyProtection="1">
      <alignment horizontal="right" vertical="top" wrapText="1"/>
    </xf>
    <xf numFmtId="175" fontId="116" fillId="75" borderId="43" xfId="254" applyNumberFormat="1" applyFont="1" applyFill="1" applyBorder="1" applyAlignment="1" applyProtection="1">
      <alignment horizontal="right" vertical="center"/>
    </xf>
    <xf numFmtId="175" fontId="116" fillId="79" borderId="43" xfId="254" applyNumberFormat="1" applyFont="1" applyFill="1" applyBorder="1" applyAlignment="1" applyProtection="1">
      <alignment horizontal="right" vertical="top" wrapText="1"/>
    </xf>
    <xf numFmtId="175" fontId="116" fillId="72" borderId="44" xfId="254" applyNumberFormat="1" applyFont="1" applyFill="1" applyBorder="1" applyAlignment="1" applyProtection="1">
      <alignment horizontal="right" vertical="top" wrapText="1"/>
    </xf>
    <xf numFmtId="175" fontId="116" fillId="75" borderId="37" xfId="254" applyNumberFormat="1" applyFont="1" applyFill="1" applyBorder="1" applyAlignment="1" applyProtection="1">
      <alignment horizontal="right" vertical="center"/>
    </xf>
    <xf numFmtId="175" fontId="117" fillId="0" borderId="0" xfId="0" applyNumberFormat="1" applyFont="1" applyProtection="1">
      <protection locked="0"/>
    </xf>
    <xf numFmtId="41" fontId="118" fillId="72" borderId="41" xfId="209" applyNumberFormat="1" applyFont="1" applyFill="1" applyBorder="1" applyAlignment="1" applyProtection="1">
      <alignment horizontal="left" vertical="top" wrapText="1"/>
    </xf>
    <xf numFmtId="41" fontId="118" fillId="72" borderId="40" xfId="209" applyNumberFormat="1" applyFont="1" applyFill="1" applyBorder="1" applyAlignment="1" applyProtection="1">
      <alignment horizontal="left" vertical="top" wrapText="1"/>
    </xf>
    <xf numFmtId="41" fontId="116" fillId="72" borderId="39" xfId="209" applyNumberFormat="1" applyFont="1" applyFill="1" applyBorder="1" applyAlignment="1" applyProtection="1">
      <alignment horizontal="left" vertical="top" wrapText="1" indent="2"/>
    </xf>
    <xf numFmtId="3" fontId="38" fillId="0" borderId="29" xfId="0" applyNumberFormat="1" applyFont="1" applyBorder="1" applyAlignment="1">
      <alignment horizontal="right" vertical="top"/>
    </xf>
    <xf numFmtId="41" fontId="117" fillId="72" borderId="106" xfId="209" applyNumberFormat="1" applyFont="1" applyFill="1" applyBorder="1" applyAlignment="1" applyProtection="1">
      <alignment horizontal="left" vertical="top" wrapText="1"/>
    </xf>
    <xf numFmtId="41" fontId="116" fillId="72" borderId="105" xfId="209" applyNumberFormat="1" applyFont="1" applyFill="1" applyBorder="1" applyAlignment="1" applyProtection="1">
      <alignment horizontal="left" vertical="top" wrapText="1"/>
    </xf>
    <xf numFmtId="41" fontId="117" fillId="0" borderId="39" xfId="209" applyNumberFormat="1" applyFont="1" applyFill="1" applyBorder="1" applyAlignment="1" applyProtection="1">
      <alignment horizontal="left" vertical="top" wrapText="1"/>
    </xf>
    <xf numFmtId="41" fontId="117" fillId="0" borderId="39" xfId="209" applyNumberFormat="1" applyFont="1" applyFill="1" applyBorder="1" applyAlignment="1" applyProtection="1">
      <alignment vertical="top" wrapText="1"/>
    </xf>
    <xf numFmtId="41" fontId="176" fillId="0" borderId="0" xfId="209" applyNumberFormat="1" applyFont="1" applyFill="1" applyBorder="1" applyAlignment="1" applyProtection="1">
      <alignment vertical="top" wrapText="1"/>
    </xf>
    <xf numFmtId="41" fontId="117" fillId="0" borderId="0" xfId="0" applyNumberFormat="1" applyFont="1" applyProtection="1">
      <protection locked="0"/>
    </xf>
    <xf numFmtId="2" fontId="71" fillId="0" borderId="0" xfId="202" applyNumberFormat="1" applyFont="1" applyBorder="1" applyAlignment="1">
      <alignment horizontal="left" vertical="center" wrapText="1"/>
    </xf>
    <xf numFmtId="2" fontId="71" fillId="0" borderId="0" xfId="202" applyNumberFormat="1" applyFont="1" applyAlignment="1">
      <alignment horizontal="left"/>
    </xf>
    <xf numFmtId="2" fontId="71" fillId="0" borderId="0" xfId="202" applyNumberFormat="1" applyFont="1" applyAlignment="1">
      <alignment horizontal="left"/>
    </xf>
    <xf numFmtId="0" fontId="70" fillId="0" borderId="20" xfId="202" applyFont="1" applyBorder="1" applyAlignment="1">
      <alignment horizontal="right" vertical="center"/>
    </xf>
    <xf numFmtId="0" fontId="64" fillId="70" borderId="17" xfId="202" applyFont="1" applyFill="1" applyBorder="1" applyAlignment="1">
      <alignment wrapText="1"/>
    </xf>
    <xf numFmtId="41" fontId="64" fillId="0" borderId="19" xfId="202" applyNumberFormat="1" applyFont="1" applyBorder="1" applyAlignment="1">
      <alignment horizontal="right"/>
    </xf>
    <xf numFmtId="0" fontId="64" fillId="70" borderId="0" xfId="202" applyFont="1" applyFill="1" applyBorder="1" applyAlignment="1">
      <alignment wrapText="1"/>
    </xf>
    <xf numFmtId="41" fontId="64" fillId="0" borderId="0" xfId="202" applyNumberFormat="1" applyFont="1" applyBorder="1" applyAlignment="1">
      <alignment horizontal="right"/>
    </xf>
    <xf numFmtId="195" fontId="0" fillId="0" borderId="0" xfId="0" applyNumberFormat="1"/>
    <xf numFmtId="41" fontId="64" fillId="0" borderId="18" xfId="202" applyNumberFormat="1" applyFont="1" applyFill="1" applyBorder="1" applyAlignment="1">
      <alignment horizontal="right"/>
    </xf>
    <xf numFmtId="2" fontId="71" fillId="0" borderId="0" xfId="202" applyNumberFormat="1" applyFont="1" applyAlignment="1">
      <alignment horizontal="left"/>
    </xf>
    <xf numFmtId="41" fontId="64" fillId="0" borderId="0" xfId="202" applyNumberFormat="1"/>
    <xf numFmtId="0" fontId="67" fillId="0" borderId="107" xfId="202" applyFont="1" applyBorder="1" applyAlignment="1">
      <alignment horizontal="center" vertical="center" wrapText="1"/>
    </xf>
    <xf numFmtId="0" fontId="68" fillId="0" borderId="108" xfId="202" applyFont="1" applyBorder="1" applyAlignment="1">
      <alignment horizontal="center" vertical="center" wrapText="1"/>
    </xf>
    <xf numFmtId="0" fontId="67" fillId="0" borderId="28" xfId="202" applyFont="1" applyBorder="1" applyAlignment="1">
      <alignment horizontal="center" vertical="center" wrapText="1"/>
    </xf>
    <xf numFmtId="196" fontId="0" fillId="0" borderId="0" xfId="0" applyNumberFormat="1"/>
    <xf numFmtId="2" fontId="73" fillId="0" borderId="0" xfId="202" applyNumberFormat="1" applyFont="1" applyBorder="1" applyAlignment="1">
      <alignment horizontal="left" vertical="center" wrapText="1"/>
    </xf>
    <xf numFmtId="2" fontId="73" fillId="0" borderId="0" xfId="202" applyNumberFormat="1" applyFont="1" applyAlignment="1">
      <alignment horizontal="left"/>
    </xf>
    <xf numFmtId="0" fontId="202" fillId="69" borderId="31" xfId="202" applyFont="1" applyFill="1" applyBorder="1" applyAlignment="1">
      <alignment horizontal="left" wrapText="1"/>
    </xf>
    <xf numFmtId="168" fontId="203" fillId="69" borderId="64" xfId="202" applyNumberFormat="1" applyFont="1" applyFill="1" applyBorder="1" applyAlignment="1">
      <alignment horizontal="right"/>
    </xf>
    <xf numFmtId="0" fontId="200" fillId="0" borderId="23" xfId="202" applyFont="1" applyBorder="1" applyAlignment="1">
      <alignment horizontal="left" wrapText="1"/>
    </xf>
    <xf numFmtId="168" fontId="204" fillId="0" borderId="64" xfId="202" applyNumberFormat="1" applyFont="1" applyBorder="1" applyAlignment="1">
      <alignment horizontal="right"/>
    </xf>
    <xf numFmtId="0" fontId="202" fillId="69" borderId="23" xfId="202" applyFont="1" applyFill="1" applyBorder="1" applyAlignment="1">
      <alignment horizontal="left" wrapText="1"/>
    </xf>
    <xf numFmtId="0" fontId="202" fillId="0" borderId="23" xfId="202" applyFont="1" applyFill="1" applyBorder="1" applyAlignment="1">
      <alignment horizontal="left" wrapText="1"/>
    </xf>
    <xf numFmtId="168" fontId="203" fillId="0" borderId="64" xfId="202" applyNumberFormat="1" applyFont="1" applyFill="1" applyBorder="1" applyAlignment="1">
      <alignment horizontal="right"/>
    </xf>
    <xf numFmtId="0" fontId="200" fillId="69" borderId="17" xfId="202" applyFont="1" applyFill="1" applyBorder="1" applyAlignment="1">
      <alignment horizontal="left" wrapText="1"/>
    </xf>
    <xf numFmtId="168" fontId="204" fillId="69" borderId="18" xfId="202" applyNumberFormat="1" applyFont="1" applyFill="1" applyBorder="1" applyAlignment="1">
      <alignment horizontal="right"/>
    </xf>
    <xf numFmtId="168" fontId="203" fillId="69" borderId="24" xfId="202" applyNumberFormat="1" applyFont="1" applyFill="1" applyBorder="1" applyAlignment="1">
      <alignment horizontal="right"/>
    </xf>
    <xf numFmtId="168" fontId="204" fillId="0" borderId="24" xfId="202" applyNumberFormat="1" applyFont="1" applyBorder="1" applyAlignment="1">
      <alignment horizontal="right"/>
    </xf>
    <xf numFmtId="168" fontId="204" fillId="70" borderId="24" xfId="202" applyNumberFormat="1" applyFont="1" applyFill="1" applyBorder="1" applyAlignment="1">
      <alignment horizontal="right"/>
    </xf>
    <xf numFmtId="168" fontId="203" fillId="0" borderId="24" xfId="202" applyNumberFormat="1" applyFont="1" applyFill="1" applyBorder="1" applyAlignment="1">
      <alignment horizontal="right"/>
    </xf>
    <xf numFmtId="168" fontId="204" fillId="69" borderId="109" xfId="202" applyNumberFormat="1" applyFont="1" applyFill="1" applyBorder="1" applyAlignment="1">
      <alignment horizontal="right"/>
    </xf>
    <xf numFmtId="2" fontId="71" fillId="0" borderId="0" xfId="202" applyNumberFormat="1" applyFont="1" applyBorder="1" applyAlignment="1">
      <alignment horizontal="left" vertical="center" wrapText="1"/>
    </xf>
    <xf numFmtId="2" fontId="71" fillId="0" borderId="0" xfId="202" applyNumberFormat="1" applyFont="1" applyAlignment="1">
      <alignment horizontal="left"/>
    </xf>
    <xf numFmtId="2" fontId="73" fillId="0" borderId="0" xfId="202" applyNumberFormat="1" applyFont="1" applyBorder="1" applyAlignment="1">
      <alignment horizontal="left" vertical="center" wrapText="1"/>
    </xf>
    <xf numFmtId="2" fontId="73" fillId="0" borderId="0" xfId="202" applyNumberFormat="1" applyFont="1" applyAlignment="1">
      <alignment horizontal="left"/>
    </xf>
    <xf numFmtId="168" fontId="44" fillId="0" borderId="110" xfId="202" applyNumberFormat="1" applyFont="1" applyBorder="1" applyAlignment="1">
      <alignment horizontal="right"/>
    </xf>
    <xf numFmtId="168" fontId="204" fillId="0" borderId="64" xfId="202" applyNumberFormat="1" applyFont="1" applyFill="1" applyBorder="1" applyAlignment="1">
      <alignment horizontal="right"/>
    </xf>
    <xf numFmtId="0" fontId="68" fillId="0" borderId="111" xfId="202" applyFont="1" applyBorder="1" applyAlignment="1">
      <alignment horizontal="center" vertical="center" wrapText="1"/>
    </xf>
    <xf numFmtId="0" fontId="202" fillId="0" borderId="62" xfId="202" applyFont="1" applyFill="1" applyBorder="1" applyAlignment="1">
      <alignment horizontal="left" wrapText="1"/>
    </xf>
    <xf numFmtId="0" fontId="67" fillId="0" borderId="22" xfId="202" applyFont="1" applyBorder="1" applyAlignment="1">
      <alignment horizontal="center" vertical="center" wrapText="1"/>
    </xf>
    <xf numFmtId="0" fontId="71" fillId="0" borderId="20" xfId="202" applyFont="1" applyBorder="1" applyAlignment="1">
      <alignment horizontal="right" wrapText="1"/>
    </xf>
    <xf numFmtId="168" fontId="44" fillId="0" borderId="1" xfId="202" applyNumberFormat="1" applyFont="1" applyFill="1" applyBorder="1" applyAlignment="1">
      <alignment horizontal="center"/>
    </xf>
    <xf numFmtId="9" fontId="0" fillId="0" borderId="0" xfId="954" applyFont="1"/>
    <xf numFmtId="168" fontId="46" fillId="0" borderId="1" xfId="202" applyNumberFormat="1" applyFont="1" applyFill="1" applyBorder="1" applyAlignment="1">
      <alignment horizontal="right"/>
    </xf>
    <xf numFmtId="168" fontId="46" fillId="0" borderId="24" xfId="202" applyNumberFormat="1" applyFont="1" applyBorder="1" applyAlignment="1">
      <alignment horizontal="right"/>
    </xf>
    <xf numFmtId="168" fontId="46" fillId="0" borderId="110" xfId="202" applyNumberFormat="1" applyFont="1" applyBorder="1" applyAlignment="1">
      <alignment horizontal="right"/>
    </xf>
    <xf numFmtId="168" fontId="204" fillId="0" borderId="24" xfId="202" applyNumberFormat="1" applyFont="1" applyFill="1" applyBorder="1" applyAlignment="1">
      <alignment horizontal="right"/>
    </xf>
    <xf numFmtId="2" fontId="71" fillId="0" borderId="0" xfId="202" applyNumberFormat="1" applyFont="1" applyBorder="1" applyAlignment="1">
      <alignment horizontal="left" vertical="center" wrapText="1"/>
    </xf>
    <xf numFmtId="2" fontId="71" fillId="0" borderId="0" xfId="202" applyNumberFormat="1" applyFont="1" applyAlignment="1">
      <alignment horizontal="left"/>
    </xf>
    <xf numFmtId="0" fontId="66" fillId="0" borderId="0" xfId="202" applyNumberFormat="1" applyFont="1" applyAlignment="1">
      <alignment horizontal="center" vertical="center" wrapText="1"/>
    </xf>
    <xf numFmtId="0" fontId="67" fillId="0" borderId="0" xfId="202" applyFont="1" applyAlignment="1">
      <alignment horizontal="center" vertical="center" wrapText="1"/>
    </xf>
    <xf numFmtId="0" fontId="69" fillId="0" borderId="0" xfId="202" applyFont="1" applyAlignment="1">
      <alignment horizontal="center" vertical="center" wrapText="1"/>
    </xf>
    <xf numFmtId="0" fontId="70" fillId="0" borderId="0" xfId="202" applyFont="1" applyAlignment="1">
      <alignment horizontal="center" vertical="center" wrapText="1"/>
    </xf>
    <xf numFmtId="0" fontId="116" fillId="0" borderId="0" xfId="179" applyFont="1" applyAlignment="1">
      <alignment horizontal="center" wrapText="1"/>
    </xf>
    <xf numFmtId="0" fontId="117" fillId="0" borderId="0" xfId="179" applyFont="1" applyAlignment="1">
      <alignment wrapText="1"/>
    </xf>
    <xf numFmtId="41" fontId="116" fillId="75" borderId="51" xfId="209" applyNumberFormat="1" applyFont="1" applyFill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9" fontId="128" fillId="2" borderId="71" xfId="0" applyNumberFormat="1" applyFont="1" applyFill="1" applyBorder="1" applyAlignment="1">
      <alignment horizontal="left"/>
    </xf>
    <xf numFmtId="49" fontId="128" fillId="2" borderId="15" xfId="0" applyNumberFormat="1" applyFont="1" applyFill="1" applyBorder="1" applyAlignment="1">
      <alignment horizontal="left"/>
    </xf>
    <xf numFmtId="49" fontId="128" fillId="2" borderId="29" xfId="0" applyNumberFormat="1" applyFont="1" applyFill="1" applyBorder="1" applyAlignment="1">
      <alignment horizontal="left"/>
    </xf>
    <xf numFmtId="49" fontId="128" fillId="2" borderId="67" xfId="0" applyNumberFormat="1" applyFont="1" applyFill="1" applyBorder="1" applyAlignment="1">
      <alignment horizontal="left"/>
    </xf>
    <xf numFmtId="49" fontId="128" fillId="2" borderId="0" xfId="0" applyNumberFormat="1" applyFont="1" applyFill="1" applyBorder="1" applyAlignment="1">
      <alignment horizontal="left"/>
    </xf>
    <xf numFmtId="49" fontId="128" fillId="2" borderId="65" xfId="0" applyNumberFormat="1" applyFont="1" applyFill="1" applyBorder="1" applyAlignment="1">
      <alignment horizontal="left"/>
    </xf>
    <xf numFmtId="0" fontId="126" fillId="2" borderId="67" xfId="0" applyFont="1" applyFill="1" applyBorder="1" applyAlignment="1">
      <alignment horizontal="left"/>
    </xf>
    <xf numFmtId="0" fontId="128" fillId="2" borderId="0" xfId="0" applyFont="1" applyFill="1" applyBorder="1" applyAlignment="1">
      <alignment horizontal="left"/>
    </xf>
    <xf numFmtId="0" fontId="128" fillId="2" borderId="65" xfId="0" applyFont="1" applyFill="1" applyBorder="1" applyAlignment="1">
      <alignment horizontal="left"/>
    </xf>
    <xf numFmtId="0" fontId="128" fillId="2" borderId="67" xfId="0" applyFont="1" applyFill="1" applyBorder="1" applyAlignment="1">
      <alignment horizontal="left"/>
    </xf>
    <xf numFmtId="0" fontId="128" fillId="2" borderId="67" xfId="204" applyFont="1" applyFill="1" applyBorder="1" applyAlignment="1">
      <alignment horizontal="left" vertical="center" wrapText="1"/>
    </xf>
    <xf numFmtId="0" fontId="128" fillId="2" borderId="0" xfId="204" applyFont="1" applyFill="1" applyBorder="1" applyAlignment="1">
      <alignment horizontal="left" vertical="center" wrapText="1"/>
    </xf>
    <xf numFmtId="0" fontId="128" fillId="2" borderId="65" xfId="204" applyFont="1" applyFill="1" applyBorder="1" applyAlignment="1">
      <alignment horizontal="left" vertical="center" wrapText="1"/>
    </xf>
    <xf numFmtId="0" fontId="126" fillId="0" borderId="64" xfId="204" applyFont="1" applyBorder="1" applyAlignment="1">
      <alignment horizontal="center" vertical="center" wrapText="1"/>
    </xf>
    <xf numFmtId="0" fontId="126" fillId="0" borderId="62" xfId="204" applyFont="1" applyBorder="1" applyAlignment="1">
      <alignment horizontal="center" vertical="center" wrapText="1"/>
    </xf>
    <xf numFmtId="193" fontId="145" fillId="0" borderId="0" xfId="204" applyNumberFormat="1" applyFont="1" applyFill="1" applyBorder="1" applyAlignment="1" applyProtection="1">
      <alignment horizontal="center" vertical="center"/>
      <protection locked="0"/>
    </xf>
    <xf numFmtId="0" fontId="126" fillId="2" borderId="70" xfId="204" applyFont="1" applyFill="1" applyBorder="1" applyAlignment="1">
      <alignment horizontal="left" vertical="center"/>
    </xf>
    <xf numFmtId="0" fontId="126" fillId="2" borderId="3" xfId="204" applyFont="1" applyFill="1" applyBorder="1" applyAlignment="1">
      <alignment horizontal="left" vertical="center"/>
    </xf>
    <xf numFmtId="0" fontId="126" fillId="2" borderId="66" xfId="204" applyFont="1" applyFill="1" applyBorder="1" applyAlignment="1">
      <alignment horizontal="left" vertical="center"/>
    </xf>
    <xf numFmtId="0" fontId="128" fillId="2" borderId="70" xfId="204" applyFont="1" applyFill="1" applyBorder="1" applyAlignment="1">
      <alignment horizontal="left" vertical="center" wrapText="1"/>
    </xf>
    <xf numFmtId="0" fontId="128" fillId="2" borderId="3" xfId="204" applyFont="1" applyFill="1" applyBorder="1" applyAlignment="1">
      <alignment horizontal="left" vertical="center" wrapText="1"/>
    </xf>
    <xf numFmtId="0" fontId="128" fillId="2" borderId="66" xfId="204" applyFont="1" applyFill="1" applyBorder="1" applyAlignment="1">
      <alignment horizontal="left" vertical="center" wrapText="1"/>
    </xf>
    <xf numFmtId="0" fontId="136" fillId="0" borderId="0" xfId="204" applyFont="1" applyAlignment="1">
      <alignment horizontal="left" vertical="center" wrapText="1"/>
    </xf>
    <xf numFmtId="0" fontId="136" fillId="0" borderId="65" xfId="204" applyFont="1" applyBorder="1" applyAlignment="1">
      <alignment horizontal="left" vertical="center" wrapText="1"/>
    </xf>
    <xf numFmtId="187" fontId="140" fillId="0" borderId="0" xfId="204" applyNumberFormat="1" applyFont="1" applyFill="1" applyBorder="1" applyAlignment="1">
      <alignment horizontal="center" vertical="center" wrapText="1"/>
    </xf>
    <xf numFmtId="0" fontId="136" fillId="0" borderId="62" xfId="204" applyFont="1" applyFill="1" applyBorder="1" applyAlignment="1">
      <alignment horizontal="center" vertical="center" wrapText="1"/>
    </xf>
    <xf numFmtId="187" fontId="126" fillId="0" borderId="63" xfId="204" applyNumberFormat="1" applyFont="1" applyFill="1" applyBorder="1" applyAlignment="1">
      <alignment horizontal="center" vertical="center" wrapText="1"/>
    </xf>
    <xf numFmtId="187" fontId="126" fillId="0" borderId="1" xfId="204" applyNumberFormat="1" applyFont="1" applyFill="1" applyBorder="1" applyAlignment="1">
      <alignment horizontal="center" vertical="center" wrapText="1"/>
    </xf>
    <xf numFmtId="0" fontId="126" fillId="0" borderId="63" xfId="204" applyFont="1" applyBorder="1" applyAlignment="1">
      <alignment horizontal="center" vertical="center" wrapText="1"/>
    </xf>
    <xf numFmtId="0" fontId="44" fillId="0" borderId="0" xfId="202" applyNumberFormat="1" applyFont="1" applyAlignment="1">
      <alignment horizontal="left" vertical="center" wrapText="1"/>
    </xf>
    <xf numFmtId="2" fontId="73" fillId="0" borderId="0" xfId="202" applyNumberFormat="1" applyFont="1" applyBorder="1" applyAlignment="1">
      <alignment horizontal="left" vertical="center" wrapText="1"/>
    </xf>
    <xf numFmtId="2" fontId="73" fillId="0" borderId="0" xfId="202" applyNumberFormat="1" applyFont="1" applyAlignment="1">
      <alignment horizontal="left"/>
    </xf>
    <xf numFmtId="168" fontId="66" fillId="0" borderId="0" xfId="202" applyNumberFormat="1" applyFont="1" applyAlignment="1">
      <alignment horizontal="center" vertical="center" wrapText="1"/>
    </xf>
    <xf numFmtId="0" fontId="70" fillId="30" borderId="64" xfId="0" applyFont="1" applyFill="1" applyBorder="1" applyAlignment="1">
      <alignment horizontal="center" vertical="top" wrapText="1"/>
    </xf>
    <xf numFmtId="0" fontId="70" fillId="30" borderId="63" xfId="0" applyFont="1" applyFill="1" applyBorder="1" applyAlignment="1">
      <alignment horizontal="center" vertical="top" wrapText="1"/>
    </xf>
    <xf numFmtId="0" fontId="70" fillId="30" borderId="1" xfId="0" applyFont="1" applyFill="1" applyBorder="1" applyAlignment="1">
      <alignment horizontal="center" vertical="top" wrapText="1"/>
    </xf>
  </cellXfs>
  <cellStyles count="964">
    <cellStyle name="?_x0001__x0001_ ?§??_x0002_????_x000f__x0008_??f_x0006__x0010_?????yyyyyyyyyyyyyyy" xfId="1"/>
    <cellStyle name="?_x0001__x0001_ ?§??_x0002_????_x000f__x0008_??f_x0006__x0010_?????yyyyyyyyyyyyyyy 1" xfId="2"/>
    <cellStyle name="?_x0001__x0001_ ?§??_x0002_????_x000f__x0008_??f_x0006__x0010_?????yyyyyyyyyyyyyyy_msf2rju" xfId="3"/>
    <cellStyle name="_bud2007_zzzz_ТП" xfId="4"/>
    <cellStyle name="_CurrencySpace" xfId="5"/>
    <cellStyle name="_CurrencySpace 2" xfId="6"/>
    <cellStyle name="_Financial risks reports" xfId="7"/>
    <cellStyle name="_Financial risks reports_v1" xfId="8"/>
    <cellStyle name="_FM-newform" xfId="9"/>
    <cellStyle name="_horizLables" xfId="10"/>
    <cellStyle name="_IAS_Group 30.09.2005" xfId="11"/>
    <cellStyle name="_lablesB" xfId="12"/>
    <cellStyle name="_Model Armenia (final) 1" xfId="13"/>
    <cellStyle name="_VTB Europe (change cost assumptions)17Aug" xfId="14"/>
    <cellStyle name="_АХР_PAGE" xfId="15"/>
    <cellStyle name="_от белянчевой" xfId="16"/>
    <cellStyle name="_Справочник кодов продуктов" xfId="17"/>
    <cellStyle name="_ФГО 2009 год" xfId="18"/>
    <cellStyle name="_Филиальная БД" xfId="19"/>
    <cellStyle name="_Форма для ГРФ БП" xfId="20"/>
    <cellStyle name="_Шаблон листа БП Приложение 4" xfId="21"/>
    <cellStyle name="_Шаблон листа БП Приложение 4 (2008-01-24)" xfId="22"/>
    <cellStyle name="_Шаблон листа БП Приложение 4 2" xfId="388"/>
    <cellStyle name="_Шаблон листа БП Приложение 4 3" xfId="378"/>
    <cellStyle name="_Шаблон_2008-05-06_(БП от сотрудника - отладка)_корректировка шаблона от 26,04" xfId="23"/>
    <cellStyle name="_Шаблон_2008-05-06_(БП от сотрудника - отладка)_корректировка шаблона от 26,04 2" xfId="389"/>
    <cellStyle name="20% - Акцент1" xfId="24" builtinId="30" customBuiltin="1"/>
    <cellStyle name="20% - Акцент1 10" xfId="504"/>
    <cellStyle name="20% - Акцент1 11" xfId="519"/>
    <cellStyle name="20% - Акцент1 12" xfId="534"/>
    <cellStyle name="20% - Акцент1 13" xfId="548"/>
    <cellStyle name="20% - Акцент1 14" xfId="563"/>
    <cellStyle name="20% - Акцент1 15" xfId="578"/>
    <cellStyle name="20% - Акцент1 16" xfId="594"/>
    <cellStyle name="20% - Акцент1 17" xfId="608"/>
    <cellStyle name="20% - Акцент1 18" xfId="623"/>
    <cellStyle name="20% - Акцент1 19" xfId="638"/>
    <cellStyle name="20% - Акцент1 2" xfId="25"/>
    <cellStyle name="20% - Акцент1 2 2" xfId="26"/>
    <cellStyle name="20% - Акцент1 2 3" xfId="390"/>
    <cellStyle name="20% - Акцент1 20" xfId="654"/>
    <cellStyle name="20% - Акцент1 21" xfId="668"/>
    <cellStyle name="20% - Акцент1 22" xfId="682"/>
    <cellStyle name="20% - Акцент1 23" xfId="707"/>
    <cellStyle name="20% - Акцент1 24" xfId="721"/>
    <cellStyle name="20% - Акцент1 25" xfId="736"/>
    <cellStyle name="20% - Акцент1 26" xfId="750"/>
    <cellStyle name="20% - Акцент1 27" xfId="764"/>
    <cellStyle name="20% - Акцент1 28" xfId="778"/>
    <cellStyle name="20% - Акцент1 29" xfId="792"/>
    <cellStyle name="20% - Акцент1 3" xfId="327"/>
    <cellStyle name="20% - Акцент1 3 2" xfId="418"/>
    <cellStyle name="20% - Акцент1 30" xfId="806"/>
    <cellStyle name="20% - Акцент1 31" xfId="820"/>
    <cellStyle name="20% - Акцент1 32" xfId="844"/>
    <cellStyle name="20% - Акцент1 33" xfId="858"/>
    <cellStyle name="20% - Акцент1 34" xfId="872"/>
    <cellStyle name="20% - Акцент1 35" xfId="885"/>
    <cellStyle name="20% - Акцент1 36" xfId="898"/>
    <cellStyle name="20% - Акцент1 37" xfId="911"/>
    <cellStyle name="20% - Акцент1 4" xfId="352"/>
    <cellStyle name="20% - Акцент1 4 2" xfId="432"/>
    <cellStyle name="20% - Акцент1 5" xfId="366"/>
    <cellStyle name="20% - Акцент1 6" xfId="448"/>
    <cellStyle name="20% - Акцент1 7" xfId="462"/>
    <cellStyle name="20% - Акцент1 8" xfId="476"/>
    <cellStyle name="20% - Акцент1 9" xfId="490"/>
    <cellStyle name="20% - Акцент2" xfId="27" builtinId="34" customBuiltin="1"/>
    <cellStyle name="20% - Акцент2 10" xfId="506"/>
    <cellStyle name="20% - Акцент2 11" xfId="521"/>
    <cellStyle name="20% - Акцент2 12" xfId="536"/>
    <cellStyle name="20% - Акцент2 13" xfId="550"/>
    <cellStyle name="20% - Акцент2 14" xfId="565"/>
    <cellStyle name="20% - Акцент2 15" xfId="580"/>
    <cellStyle name="20% - Акцент2 16" xfId="596"/>
    <cellStyle name="20% - Акцент2 17" xfId="610"/>
    <cellStyle name="20% - Акцент2 18" xfId="625"/>
    <cellStyle name="20% - Акцент2 19" xfId="640"/>
    <cellStyle name="20% - Акцент2 2" xfId="28"/>
    <cellStyle name="20% - Акцент2 2 2" xfId="29"/>
    <cellStyle name="20% - Акцент2 2 3" xfId="391"/>
    <cellStyle name="20% - Акцент2 20" xfId="656"/>
    <cellStyle name="20% - Акцент2 21" xfId="670"/>
    <cellStyle name="20% - Акцент2 22" xfId="684"/>
    <cellStyle name="20% - Акцент2 23" xfId="709"/>
    <cellStyle name="20% - Акцент2 24" xfId="723"/>
    <cellStyle name="20% - Акцент2 25" xfId="738"/>
    <cellStyle name="20% - Акцент2 26" xfId="752"/>
    <cellStyle name="20% - Акцент2 27" xfId="766"/>
    <cellStyle name="20% - Акцент2 28" xfId="780"/>
    <cellStyle name="20% - Акцент2 29" xfId="794"/>
    <cellStyle name="20% - Акцент2 3" xfId="331"/>
    <cellStyle name="20% - Акцент2 3 2" xfId="420"/>
    <cellStyle name="20% - Акцент2 30" xfId="808"/>
    <cellStyle name="20% - Акцент2 31" xfId="822"/>
    <cellStyle name="20% - Акцент2 32" xfId="846"/>
    <cellStyle name="20% - Акцент2 33" xfId="860"/>
    <cellStyle name="20% - Акцент2 34" xfId="874"/>
    <cellStyle name="20% - Акцент2 35" xfId="887"/>
    <cellStyle name="20% - Акцент2 36" xfId="900"/>
    <cellStyle name="20% - Акцент2 37" xfId="913"/>
    <cellStyle name="20% - Акцент2 4" xfId="354"/>
    <cellStyle name="20% - Акцент2 4 2" xfId="434"/>
    <cellStyle name="20% - Акцент2 5" xfId="368"/>
    <cellStyle name="20% - Акцент2 6" xfId="450"/>
    <cellStyle name="20% - Акцент2 7" xfId="464"/>
    <cellStyle name="20% - Акцент2 8" xfId="478"/>
    <cellStyle name="20% - Акцент2 9" xfId="492"/>
    <cellStyle name="20% - Акцент3" xfId="30" builtinId="38" customBuiltin="1"/>
    <cellStyle name="20% - Акцент3 10" xfId="508"/>
    <cellStyle name="20% - Акцент3 11" xfId="523"/>
    <cellStyle name="20% - Акцент3 12" xfId="538"/>
    <cellStyle name="20% - Акцент3 13" xfId="552"/>
    <cellStyle name="20% - Акцент3 14" xfId="567"/>
    <cellStyle name="20% - Акцент3 15" xfId="582"/>
    <cellStyle name="20% - Акцент3 16" xfId="598"/>
    <cellStyle name="20% - Акцент3 17" xfId="612"/>
    <cellStyle name="20% - Акцент3 18" xfId="627"/>
    <cellStyle name="20% - Акцент3 19" xfId="642"/>
    <cellStyle name="20% - Акцент3 2" xfId="31"/>
    <cellStyle name="20% - Акцент3 2 2" xfId="32"/>
    <cellStyle name="20% - Акцент3 2 3" xfId="392"/>
    <cellStyle name="20% - Акцент3 20" xfId="658"/>
    <cellStyle name="20% - Акцент3 21" xfId="672"/>
    <cellStyle name="20% - Акцент3 22" xfId="686"/>
    <cellStyle name="20% - Акцент3 23" xfId="711"/>
    <cellStyle name="20% - Акцент3 24" xfId="725"/>
    <cellStyle name="20% - Акцент3 25" xfId="740"/>
    <cellStyle name="20% - Акцент3 26" xfId="754"/>
    <cellStyle name="20% - Акцент3 27" xfId="768"/>
    <cellStyle name="20% - Акцент3 28" xfId="782"/>
    <cellStyle name="20% - Акцент3 29" xfId="796"/>
    <cellStyle name="20% - Акцент3 3" xfId="335"/>
    <cellStyle name="20% - Акцент3 3 2" xfId="422"/>
    <cellStyle name="20% - Акцент3 30" xfId="810"/>
    <cellStyle name="20% - Акцент3 31" xfId="824"/>
    <cellStyle name="20% - Акцент3 32" xfId="848"/>
    <cellStyle name="20% - Акцент3 33" xfId="862"/>
    <cellStyle name="20% - Акцент3 34" xfId="876"/>
    <cellStyle name="20% - Акцент3 35" xfId="889"/>
    <cellStyle name="20% - Акцент3 36" xfId="902"/>
    <cellStyle name="20% - Акцент3 37" xfId="915"/>
    <cellStyle name="20% - Акцент3 4" xfId="356"/>
    <cellStyle name="20% - Акцент3 4 2" xfId="436"/>
    <cellStyle name="20% - Акцент3 5" xfId="370"/>
    <cellStyle name="20% - Акцент3 6" xfId="452"/>
    <cellStyle name="20% - Акцент3 7" xfId="466"/>
    <cellStyle name="20% - Акцент3 8" xfId="480"/>
    <cellStyle name="20% - Акцент3 9" xfId="494"/>
    <cellStyle name="20% - Акцент4" xfId="33" builtinId="42" customBuiltin="1"/>
    <cellStyle name="20% - Акцент4 10" xfId="510"/>
    <cellStyle name="20% - Акцент4 11" xfId="525"/>
    <cellStyle name="20% - Акцент4 12" xfId="540"/>
    <cellStyle name="20% - Акцент4 13" xfId="554"/>
    <cellStyle name="20% - Акцент4 14" xfId="569"/>
    <cellStyle name="20% - Акцент4 15" xfId="584"/>
    <cellStyle name="20% - Акцент4 16" xfId="600"/>
    <cellStyle name="20% - Акцент4 17" xfId="614"/>
    <cellStyle name="20% - Акцент4 18" xfId="629"/>
    <cellStyle name="20% - Акцент4 19" xfId="644"/>
    <cellStyle name="20% - Акцент4 2" xfId="34"/>
    <cellStyle name="20% - Акцент4 2 2" xfId="35"/>
    <cellStyle name="20% - Акцент4 2 3" xfId="393"/>
    <cellStyle name="20% - Акцент4 20" xfId="660"/>
    <cellStyle name="20% - Акцент4 21" xfId="674"/>
    <cellStyle name="20% - Акцент4 22" xfId="688"/>
    <cellStyle name="20% - Акцент4 23" xfId="713"/>
    <cellStyle name="20% - Акцент4 24" xfId="727"/>
    <cellStyle name="20% - Акцент4 25" xfId="742"/>
    <cellStyle name="20% - Акцент4 26" xfId="756"/>
    <cellStyle name="20% - Акцент4 27" xfId="770"/>
    <cellStyle name="20% - Акцент4 28" xfId="784"/>
    <cellStyle name="20% - Акцент4 29" xfId="798"/>
    <cellStyle name="20% - Акцент4 3" xfId="339"/>
    <cellStyle name="20% - Акцент4 3 2" xfId="424"/>
    <cellStyle name="20% - Акцент4 30" xfId="812"/>
    <cellStyle name="20% - Акцент4 31" xfId="826"/>
    <cellStyle name="20% - Акцент4 32" xfId="850"/>
    <cellStyle name="20% - Акцент4 33" xfId="864"/>
    <cellStyle name="20% - Акцент4 34" xfId="878"/>
    <cellStyle name="20% - Акцент4 35" xfId="891"/>
    <cellStyle name="20% - Акцент4 36" xfId="904"/>
    <cellStyle name="20% - Акцент4 37" xfId="917"/>
    <cellStyle name="20% - Акцент4 4" xfId="358"/>
    <cellStyle name="20% - Акцент4 4 2" xfId="438"/>
    <cellStyle name="20% - Акцент4 5" xfId="372"/>
    <cellStyle name="20% - Акцент4 6" xfId="454"/>
    <cellStyle name="20% - Акцент4 7" xfId="468"/>
    <cellStyle name="20% - Акцент4 8" xfId="482"/>
    <cellStyle name="20% - Акцент4 9" xfId="496"/>
    <cellStyle name="20% - Акцент5" xfId="36" builtinId="46" customBuiltin="1"/>
    <cellStyle name="20% - Акцент5 10" xfId="512"/>
    <cellStyle name="20% - Акцент5 11" xfId="527"/>
    <cellStyle name="20% - Акцент5 12" xfId="542"/>
    <cellStyle name="20% - Акцент5 13" xfId="556"/>
    <cellStyle name="20% - Акцент5 14" xfId="571"/>
    <cellStyle name="20% - Акцент5 15" xfId="586"/>
    <cellStyle name="20% - Акцент5 16" xfId="602"/>
    <cellStyle name="20% - Акцент5 17" xfId="616"/>
    <cellStyle name="20% - Акцент5 18" xfId="631"/>
    <cellStyle name="20% - Акцент5 19" xfId="646"/>
    <cellStyle name="20% - Акцент5 2" xfId="37"/>
    <cellStyle name="20% - Акцент5 2 2" xfId="38"/>
    <cellStyle name="20% - Акцент5 2 3" xfId="394"/>
    <cellStyle name="20% - Акцент5 20" xfId="662"/>
    <cellStyle name="20% - Акцент5 21" xfId="676"/>
    <cellStyle name="20% - Акцент5 22" xfId="690"/>
    <cellStyle name="20% - Акцент5 23" xfId="715"/>
    <cellStyle name="20% - Акцент5 24" xfId="729"/>
    <cellStyle name="20% - Акцент5 25" xfId="744"/>
    <cellStyle name="20% - Акцент5 26" xfId="758"/>
    <cellStyle name="20% - Акцент5 27" xfId="772"/>
    <cellStyle name="20% - Акцент5 28" xfId="786"/>
    <cellStyle name="20% - Акцент5 29" xfId="800"/>
    <cellStyle name="20% - Акцент5 3" xfId="343"/>
    <cellStyle name="20% - Акцент5 3 2" xfId="426"/>
    <cellStyle name="20% - Акцент5 30" xfId="814"/>
    <cellStyle name="20% - Акцент5 31" xfId="828"/>
    <cellStyle name="20% - Акцент5 32" xfId="852"/>
    <cellStyle name="20% - Акцент5 33" xfId="866"/>
    <cellStyle name="20% - Акцент5 34" xfId="880"/>
    <cellStyle name="20% - Акцент5 35" xfId="893"/>
    <cellStyle name="20% - Акцент5 36" xfId="906"/>
    <cellStyle name="20% - Акцент5 37" xfId="919"/>
    <cellStyle name="20% - Акцент5 4" xfId="360"/>
    <cellStyle name="20% - Акцент5 4 2" xfId="440"/>
    <cellStyle name="20% - Акцент5 5" xfId="374"/>
    <cellStyle name="20% - Акцент5 6" xfId="456"/>
    <cellStyle name="20% - Акцент5 7" xfId="470"/>
    <cellStyle name="20% - Акцент5 8" xfId="484"/>
    <cellStyle name="20% - Акцент5 9" xfId="498"/>
    <cellStyle name="20% - Акцент6" xfId="39" builtinId="50" customBuiltin="1"/>
    <cellStyle name="20% - Акцент6 10" xfId="514"/>
    <cellStyle name="20% - Акцент6 11" xfId="529"/>
    <cellStyle name="20% - Акцент6 12" xfId="544"/>
    <cellStyle name="20% - Акцент6 13" xfId="558"/>
    <cellStyle name="20% - Акцент6 14" xfId="573"/>
    <cellStyle name="20% - Акцент6 15" xfId="588"/>
    <cellStyle name="20% - Акцент6 16" xfId="604"/>
    <cellStyle name="20% - Акцент6 17" xfId="618"/>
    <cellStyle name="20% - Акцент6 18" xfId="633"/>
    <cellStyle name="20% - Акцент6 19" xfId="648"/>
    <cellStyle name="20% - Акцент6 2" xfId="40"/>
    <cellStyle name="20% - Акцент6 2 2" xfId="41"/>
    <cellStyle name="20% - Акцент6 2 3" xfId="395"/>
    <cellStyle name="20% - Акцент6 20" xfId="664"/>
    <cellStyle name="20% - Акцент6 21" xfId="678"/>
    <cellStyle name="20% - Акцент6 22" xfId="692"/>
    <cellStyle name="20% - Акцент6 23" xfId="717"/>
    <cellStyle name="20% - Акцент6 24" xfId="731"/>
    <cellStyle name="20% - Акцент6 25" xfId="746"/>
    <cellStyle name="20% - Акцент6 26" xfId="760"/>
    <cellStyle name="20% - Акцент6 27" xfId="774"/>
    <cellStyle name="20% - Акцент6 28" xfId="788"/>
    <cellStyle name="20% - Акцент6 29" xfId="802"/>
    <cellStyle name="20% - Акцент6 3" xfId="347"/>
    <cellStyle name="20% - Акцент6 3 2" xfId="428"/>
    <cellStyle name="20% - Акцент6 30" xfId="816"/>
    <cellStyle name="20% - Акцент6 31" xfId="830"/>
    <cellStyle name="20% - Акцент6 32" xfId="854"/>
    <cellStyle name="20% - Акцент6 33" xfId="868"/>
    <cellStyle name="20% - Акцент6 34" xfId="882"/>
    <cellStyle name="20% - Акцент6 35" xfId="895"/>
    <cellStyle name="20% - Акцент6 36" xfId="908"/>
    <cellStyle name="20% - Акцент6 37" xfId="921"/>
    <cellStyle name="20% - Акцент6 4" xfId="362"/>
    <cellStyle name="20% - Акцент6 4 2" xfId="442"/>
    <cellStyle name="20% - Акцент6 5" xfId="376"/>
    <cellStyle name="20% - Акцент6 6" xfId="458"/>
    <cellStyle name="20% - Акцент6 7" xfId="472"/>
    <cellStyle name="20% - Акцент6 8" xfId="486"/>
    <cellStyle name="20% - Акцент6 9" xfId="500"/>
    <cellStyle name="40% - Акцент1" xfId="42" builtinId="31" customBuiltin="1"/>
    <cellStyle name="40% - Акцент1 10" xfId="505"/>
    <cellStyle name="40% - Акцент1 11" xfId="520"/>
    <cellStyle name="40% - Акцент1 12" xfId="535"/>
    <cellStyle name="40% - Акцент1 13" xfId="549"/>
    <cellStyle name="40% - Акцент1 14" xfId="564"/>
    <cellStyle name="40% - Акцент1 15" xfId="579"/>
    <cellStyle name="40% - Акцент1 16" xfId="595"/>
    <cellStyle name="40% - Акцент1 17" xfId="609"/>
    <cellStyle name="40% - Акцент1 18" xfId="624"/>
    <cellStyle name="40% - Акцент1 19" xfId="639"/>
    <cellStyle name="40% - Акцент1 2" xfId="43"/>
    <cellStyle name="40% - Акцент1 2 2" xfId="44"/>
    <cellStyle name="40% - Акцент1 2 3" xfId="396"/>
    <cellStyle name="40% - Акцент1 20" xfId="655"/>
    <cellStyle name="40% - Акцент1 21" xfId="669"/>
    <cellStyle name="40% - Акцент1 22" xfId="683"/>
    <cellStyle name="40% - Акцент1 23" xfId="708"/>
    <cellStyle name="40% - Акцент1 24" xfId="722"/>
    <cellStyle name="40% - Акцент1 25" xfId="737"/>
    <cellStyle name="40% - Акцент1 26" xfId="751"/>
    <cellStyle name="40% - Акцент1 27" xfId="765"/>
    <cellStyle name="40% - Акцент1 28" xfId="779"/>
    <cellStyle name="40% - Акцент1 29" xfId="793"/>
    <cellStyle name="40% - Акцент1 3" xfId="328"/>
    <cellStyle name="40% - Акцент1 3 2" xfId="419"/>
    <cellStyle name="40% - Акцент1 30" xfId="807"/>
    <cellStyle name="40% - Акцент1 31" xfId="821"/>
    <cellStyle name="40% - Акцент1 32" xfId="845"/>
    <cellStyle name="40% - Акцент1 33" xfId="859"/>
    <cellStyle name="40% - Акцент1 34" xfId="873"/>
    <cellStyle name="40% - Акцент1 35" xfId="886"/>
    <cellStyle name="40% - Акцент1 36" xfId="899"/>
    <cellStyle name="40% - Акцент1 37" xfId="912"/>
    <cellStyle name="40% - Акцент1 4" xfId="353"/>
    <cellStyle name="40% - Акцент1 4 2" xfId="433"/>
    <cellStyle name="40% - Акцент1 5" xfId="367"/>
    <cellStyle name="40% - Акцент1 6" xfId="449"/>
    <cellStyle name="40% - Акцент1 7" xfId="463"/>
    <cellStyle name="40% - Акцент1 8" xfId="477"/>
    <cellStyle name="40% - Акцент1 9" xfId="491"/>
    <cellStyle name="40% - Акцент2" xfId="45" builtinId="35" customBuiltin="1"/>
    <cellStyle name="40% - Акцент2 10" xfId="507"/>
    <cellStyle name="40% - Акцент2 11" xfId="522"/>
    <cellStyle name="40% - Акцент2 12" xfId="537"/>
    <cellStyle name="40% - Акцент2 13" xfId="551"/>
    <cellStyle name="40% - Акцент2 14" xfId="566"/>
    <cellStyle name="40% - Акцент2 15" xfId="581"/>
    <cellStyle name="40% - Акцент2 16" xfId="597"/>
    <cellStyle name="40% - Акцент2 17" xfId="611"/>
    <cellStyle name="40% - Акцент2 18" xfId="626"/>
    <cellStyle name="40% - Акцент2 19" xfId="641"/>
    <cellStyle name="40% - Акцент2 2" xfId="46"/>
    <cellStyle name="40% - Акцент2 2 2" xfId="47"/>
    <cellStyle name="40% - Акцент2 2 3" xfId="397"/>
    <cellStyle name="40% - Акцент2 20" xfId="657"/>
    <cellStyle name="40% - Акцент2 21" xfId="671"/>
    <cellStyle name="40% - Акцент2 22" xfId="685"/>
    <cellStyle name="40% - Акцент2 23" xfId="710"/>
    <cellStyle name="40% - Акцент2 24" xfId="724"/>
    <cellStyle name="40% - Акцент2 25" xfId="739"/>
    <cellStyle name="40% - Акцент2 26" xfId="753"/>
    <cellStyle name="40% - Акцент2 27" xfId="767"/>
    <cellStyle name="40% - Акцент2 28" xfId="781"/>
    <cellStyle name="40% - Акцент2 29" xfId="795"/>
    <cellStyle name="40% - Акцент2 3" xfId="332"/>
    <cellStyle name="40% - Акцент2 3 2" xfId="421"/>
    <cellStyle name="40% - Акцент2 30" xfId="809"/>
    <cellStyle name="40% - Акцент2 31" xfId="823"/>
    <cellStyle name="40% - Акцент2 32" xfId="847"/>
    <cellStyle name="40% - Акцент2 33" xfId="861"/>
    <cellStyle name="40% - Акцент2 34" xfId="875"/>
    <cellStyle name="40% - Акцент2 35" xfId="888"/>
    <cellStyle name="40% - Акцент2 36" xfId="901"/>
    <cellStyle name="40% - Акцент2 37" xfId="914"/>
    <cellStyle name="40% - Акцент2 4" xfId="355"/>
    <cellStyle name="40% - Акцент2 4 2" xfId="435"/>
    <cellStyle name="40% - Акцент2 5" xfId="369"/>
    <cellStyle name="40% - Акцент2 6" xfId="451"/>
    <cellStyle name="40% - Акцент2 7" xfId="465"/>
    <cellStyle name="40% - Акцент2 8" xfId="479"/>
    <cellStyle name="40% - Акцент2 9" xfId="493"/>
    <cellStyle name="40% - Акцент3" xfId="48" builtinId="39" customBuiltin="1"/>
    <cellStyle name="40% - Акцент3 10" xfId="509"/>
    <cellStyle name="40% - Акцент3 11" xfId="524"/>
    <cellStyle name="40% - Акцент3 12" xfId="539"/>
    <cellStyle name="40% - Акцент3 13" xfId="553"/>
    <cellStyle name="40% - Акцент3 14" xfId="568"/>
    <cellStyle name="40% - Акцент3 15" xfId="583"/>
    <cellStyle name="40% - Акцент3 16" xfId="599"/>
    <cellStyle name="40% - Акцент3 17" xfId="613"/>
    <cellStyle name="40% - Акцент3 18" xfId="628"/>
    <cellStyle name="40% - Акцент3 19" xfId="643"/>
    <cellStyle name="40% - Акцент3 2" xfId="49"/>
    <cellStyle name="40% - Акцент3 2 2" xfId="50"/>
    <cellStyle name="40% - Акцент3 2 3" xfId="398"/>
    <cellStyle name="40% - Акцент3 20" xfId="659"/>
    <cellStyle name="40% - Акцент3 21" xfId="673"/>
    <cellStyle name="40% - Акцент3 22" xfId="687"/>
    <cellStyle name="40% - Акцент3 23" xfId="712"/>
    <cellStyle name="40% - Акцент3 24" xfId="726"/>
    <cellStyle name="40% - Акцент3 25" xfId="741"/>
    <cellStyle name="40% - Акцент3 26" xfId="755"/>
    <cellStyle name="40% - Акцент3 27" xfId="769"/>
    <cellStyle name="40% - Акцент3 28" xfId="783"/>
    <cellStyle name="40% - Акцент3 29" xfId="797"/>
    <cellStyle name="40% - Акцент3 3" xfId="336"/>
    <cellStyle name="40% - Акцент3 3 2" xfId="423"/>
    <cellStyle name="40% - Акцент3 30" xfId="811"/>
    <cellStyle name="40% - Акцент3 31" xfId="825"/>
    <cellStyle name="40% - Акцент3 32" xfId="849"/>
    <cellStyle name="40% - Акцент3 33" xfId="863"/>
    <cellStyle name="40% - Акцент3 34" xfId="877"/>
    <cellStyle name="40% - Акцент3 35" xfId="890"/>
    <cellStyle name="40% - Акцент3 36" xfId="903"/>
    <cellStyle name="40% - Акцент3 37" xfId="916"/>
    <cellStyle name="40% - Акцент3 4" xfId="357"/>
    <cellStyle name="40% - Акцент3 4 2" xfId="437"/>
    <cellStyle name="40% - Акцент3 5" xfId="371"/>
    <cellStyle name="40% - Акцент3 6" xfId="453"/>
    <cellStyle name="40% - Акцент3 7" xfId="467"/>
    <cellStyle name="40% - Акцент3 8" xfId="481"/>
    <cellStyle name="40% - Акцент3 9" xfId="495"/>
    <cellStyle name="40% - Акцент4" xfId="51" builtinId="43" customBuiltin="1"/>
    <cellStyle name="40% - Акцент4 10" xfId="511"/>
    <cellStyle name="40% - Акцент4 11" xfId="526"/>
    <cellStyle name="40% - Акцент4 12" xfId="541"/>
    <cellStyle name="40% - Акцент4 13" xfId="555"/>
    <cellStyle name="40% - Акцент4 14" xfId="570"/>
    <cellStyle name="40% - Акцент4 15" xfId="585"/>
    <cellStyle name="40% - Акцент4 16" xfId="601"/>
    <cellStyle name="40% - Акцент4 17" xfId="615"/>
    <cellStyle name="40% - Акцент4 18" xfId="630"/>
    <cellStyle name="40% - Акцент4 19" xfId="645"/>
    <cellStyle name="40% - Акцент4 2" xfId="52"/>
    <cellStyle name="40% - Акцент4 2 2" xfId="53"/>
    <cellStyle name="40% - Акцент4 2 3" xfId="399"/>
    <cellStyle name="40% - Акцент4 20" xfId="661"/>
    <cellStyle name="40% - Акцент4 21" xfId="675"/>
    <cellStyle name="40% - Акцент4 22" xfId="689"/>
    <cellStyle name="40% - Акцент4 23" xfId="714"/>
    <cellStyle name="40% - Акцент4 24" xfId="728"/>
    <cellStyle name="40% - Акцент4 25" xfId="743"/>
    <cellStyle name="40% - Акцент4 26" xfId="757"/>
    <cellStyle name="40% - Акцент4 27" xfId="771"/>
    <cellStyle name="40% - Акцент4 28" xfId="785"/>
    <cellStyle name="40% - Акцент4 29" xfId="799"/>
    <cellStyle name="40% - Акцент4 3" xfId="340"/>
    <cellStyle name="40% - Акцент4 3 2" xfId="425"/>
    <cellStyle name="40% - Акцент4 30" xfId="813"/>
    <cellStyle name="40% - Акцент4 31" xfId="827"/>
    <cellStyle name="40% - Акцент4 32" xfId="851"/>
    <cellStyle name="40% - Акцент4 33" xfId="865"/>
    <cellStyle name="40% - Акцент4 34" xfId="879"/>
    <cellStyle name="40% - Акцент4 35" xfId="892"/>
    <cellStyle name="40% - Акцент4 36" xfId="905"/>
    <cellStyle name="40% - Акцент4 37" xfId="918"/>
    <cellStyle name="40% - Акцент4 4" xfId="359"/>
    <cellStyle name="40% - Акцент4 4 2" xfId="439"/>
    <cellStyle name="40% - Акцент4 5" xfId="373"/>
    <cellStyle name="40% - Акцент4 6" xfId="455"/>
    <cellStyle name="40% - Акцент4 7" xfId="469"/>
    <cellStyle name="40% - Акцент4 8" xfId="483"/>
    <cellStyle name="40% - Акцент4 9" xfId="497"/>
    <cellStyle name="40% - Акцент5" xfId="54" builtinId="47" customBuiltin="1"/>
    <cellStyle name="40% - Акцент5 10" xfId="513"/>
    <cellStyle name="40% - Акцент5 11" xfId="528"/>
    <cellStyle name="40% - Акцент5 12" xfId="543"/>
    <cellStyle name="40% - Акцент5 13" xfId="557"/>
    <cellStyle name="40% - Акцент5 14" xfId="572"/>
    <cellStyle name="40% - Акцент5 15" xfId="587"/>
    <cellStyle name="40% - Акцент5 16" xfId="603"/>
    <cellStyle name="40% - Акцент5 17" xfId="617"/>
    <cellStyle name="40% - Акцент5 18" xfId="632"/>
    <cellStyle name="40% - Акцент5 19" xfId="647"/>
    <cellStyle name="40% - Акцент5 2" xfId="55"/>
    <cellStyle name="40% - Акцент5 2 2" xfId="56"/>
    <cellStyle name="40% - Акцент5 2 3" xfId="400"/>
    <cellStyle name="40% - Акцент5 20" xfId="663"/>
    <cellStyle name="40% - Акцент5 21" xfId="677"/>
    <cellStyle name="40% - Акцент5 22" xfId="691"/>
    <cellStyle name="40% - Акцент5 23" xfId="716"/>
    <cellStyle name="40% - Акцент5 24" xfId="730"/>
    <cellStyle name="40% - Акцент5 25" xfId="745"/>
    <cellStyle name="40% - Акцент5 26" xfId="759"/>
    <cellStyle name="40% - Акцент5 27" xfId="773"/>
    <cellStyle name="40% - Акцент5 28" xfId="787"/>
    <cellStyle name="40% - Акцент5 29" xfId="801"/>
    <cellStyle name="40% - Акцент5 3" xfId="344"/>
    <cellStyle name="40% - Акцент5 3 2" xfId="427"/>
    <cellStyle name="40% - Акцент5 30" xfId="815"/>
    <cellStyle name="40% - Акцент5 31" xfId="829"/>
    <cellStyle name="40% - Акцент5 32" xfId="853"/>
    <cellStyle name="40% - Акцент5 33" xfId="867"/>
    <cellStyle name="40% - Акцент5 34" xfId="881"/>
    <cellStyle name="40% - Акцент5 35" xfId="894"/>
    <cellStyle name="40% - Акцент5 36" xfId="907"/>
    <cellStyle name="40% - Акцент5 37" xfId="920"/>
    <cellStyle name="40% - Акцент5 4" xfId="361"/>
    <cellStyle name="40% - Акцент5 4 2" xfId="441"/>
    <cellStyle name="40% - Акцент5 5" xfId="375"/>
    <cellStyle name="40% - Акцент5 6" xfId="457"/>
    <cellStyle name="40% - Акцент5 7" xfId="471"/>
    <cellStyle name="40% - Акцент5 8" xfId="485"/>
    <cellStyle name="40% - Акцент5 9" xfId="499"/>
    <cellStyle name="40% - Акцент6" xfId="57" builtinId="51" customBuiltin="1"/>
    <cellStyle name="40% - Акцент6 10" xfId="515"/>
    <cellStyle name="40% - Акцент6 11" xfId="530"/>
    <cellStyle name="40% - Акцент6 12" xfId="545"/>
    <cellStyle name="40% - Акцент6 13" xfId="559"/>
    <cellStyle name="40% - Акцент6 14" xfId="574"/>
    <cellStyle name="40% - Акцент6 15" xfId="589"/>
    <cellStyle name="40% - Акцент6 16" xfId="605"/>
    <cellStyle name="40% - Акцент6 17" xfId="619"/>
    <cellStyle name="40% - Акцент6 18" xfId="634"/>
    <cellStyle name="40% - Акцент6 19" xfId="649"/>
    <cellStyle name="40% - Акцент6 2" xfId="58"/>
    <cellStyle name="40% - Акцент6 2 2" xfId="59"/>
    <cellStyle name="40% - Акцент6 2 3" xfId="401"/>
    <cellStyle name="40% - Акцент6 20" xfId="665"/>
    <cellStyle name="40% - Акцент6 21" xfId="679"/>
    <cellStyle name="40% - Акцент6 22" xfId="693"/>
    <cellStyle name="40% - Акцент6 23" xfId="718"/>
    <cellStyle name="40% - Акцент6 24" xfId="732"/>
    <cellStyle name="40% - Акцент6 25" xfId="747"/>
    <cellStyle name="40% - Акцент6 26" xfId="761"/>
    <cellStyle name="40% - Акцент6 27" xfId="775"/>
    <cellStyle name="40% - Акцент6 28" xfId="789"/>
    <cellStyle name="40% - Акцент6 29" xfId="803"/>
    <cellStyle name="40% - Акцент6 3" xfId="348"/>
    <cellStyle name="40% - Акцент6 3 2" xfId="429"/>
    <cellStyle name="40% - Акцент6 30" xfId="817"/>
    <cellStyle name="40% - Акцент6 31" xfId="831"/>
    <cellStyle name="40% - Акцент6 32" xfId="855"/>
    <cellStyle name="40% - Акцент6 33" xfId="869"/>
    <cellStyle name="40% - Акцент6 34" xfId="883"/>
    <cellStyle name="40% - Акцент6 35" xfId="896"/>
    <cellStyle name="40% - Акцент6 36" xfId="909"/>
    <cellStyle name="40% - Акцент6 37" xfId="922"/>
    <cellStyle name="40% - Акцент6 4" xfId="363"/>
    <cellStyle name="40% - Акцент6 4 2" xfId="443"/>
    <cellStyle name="40% - Акцент6 5" xfId="377"/>
    <cellStyle name="40% - Акцент6 6" xfId="459"/>
    <cellStyle name="40% - Акцент6 7" xfId="473"/>
    <cellStyle name="40% - Акцент6 8" xfId="487"/>
    <cellStyle name="40% - Акцент6 9" xfId="501"/>
    <cellStyle name="60% - Акцент1" xfId="60" builtinId="32" customBuiltin="1"/>
    <cellStyle name="60% - Акцент1 2" xfId="61"/>
    <cellStyle name="60% - Акцент1 3" xfId="329"/>
    <cellStyle name="60% - Акцент2" xfId="62" builtinId="36" customBuiltin="1"/>
    <cellStyle name="60% - Акцент2 2" xfId="63"/>
    <cellStyle name="60% - Акцент2 3" xfId="333"/>
    <cellStyle name="60% - Акцент3" xfId="64" builtinId="40" customBuiltin="1"/>
    <cellStyle name="60% - Акцент3 2" xfId="65"/>
    <cellStyle name="60% - Акцент3 3" xfId="337"/>
    <cellStyle name="60% - Акцент4" xfId="66" builtinId="44" customBuiltin="1"/>
    <cellStyle name="60% - Акцент4 2" xfId="67"/>
    <cellStyle name="60% - Акцент4 3" xfId="341"/>
    <cellStyle name="60% - Акцент5" xfId="68" builtinId="48" customBuiltin="1"/>
    <cellStyle name="60% - Акцент5 2" xfId="69"/>
    <cellStyle name="60% - Акцент5 3" xfId="345"/>
    <cellStyle name="60% - Акцент6" xfId="70" builtinId="52" customBuiltin="1"/>
    <cellStyle name="60% - Акцент6 2" xfId="71"/>
    <cellStyle name="60% - Акцент6 3" xfId="349"/>
    <cellStyle name="Acdldnnueer" xfId="72"/>
    <cellStyle name="Alilciue [0]_13o2" xfId="73"/>
    <cellStyle name="Alilciue_13o2" xfId="74"/>
    <cellStyle name="Border" xfId="75"/>
    <cellStyle name="Border 2" xfId="76"/>
    <cellStyle name="Comma [0]_5_2" xfId="77"/>
    <cellStyle name="Comma 2" xfId="78"/>
    <cellStyle name="Comma 2 2" xfId="402"/>
    <cellStyle name="Comma 3" xfId="79"/>
    <cellStyle name="Comma 4" xfId="80"/>
    <cellStyle name="Comma 5" xfId="81"/>
    <cellStyle name="Comma 6" xfId="82"/>
    <cellStyle name="Comma_A05_2SAD_TCB02" xfId="83"/>
    <cellStyle name="Comma_A4.ATF TS 2005_6 m XP" xfId="84"/>
    <cellStyle name="Comma0 - Style3" xfId="85"/>
    <cellStyle name="Currency bold" xfId="86"/>
    <cellStyle name="Date - Style2" xfId="87"/>
    <cellStyle name="E&amp;Y House" xfId="88"/>
    <cellStyle name="Grey" xfId="89"/>
    <cellStyle name="Hyperlink 2" xfId="90"/>
    <cellStyle name="Iau?iue_13o2" xfId="91"/>
    <cellStyle name="Input [yellow]" xfId="92"/>
    <cellStyle name="Normal - Style1" xfId="93"/>
    <cellStyle name="Normal 10" xfId="94"/>
    <cellStyle name="Normal 11" xfId="95"/>
    <cellStyle name="Normal 12" xfId="96"/>
    <cellStyle name="Normal 13" xfId="97"/>
    <cellStyle name="Normal 2" xfId="98"/>
    <cellStyle name="Normal 2 2" xfId="403"/>
    <cellStyle name="Normal 3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rmal_5_2" xfId="106"/>
    <cellStyle name="Normal_A4.ATF TS 2005_6 m XP" xfId="107"/>
    <cellStyle name="Ociriniaue [0]_13o2" xfId="108"/>
    <cellStyle name="Ociriniaue_13o2" xfId="109"/>
    <cellStyle name="Percen - Style1" xfId="110"/>
    <cellStyle name="Percent [2]" xfId="111"/>
    <cellStyle name="Percent [2] 2" xfId="112"/>
    <cellStyle name="Percent 10" xfId="113"/>
    <cellStyle name="Percent 11" xfId="114"/>
    <cellStyle name="Percent 2" xfId="115"/>
    <cellStyle name="Percent 2 2" xfId="404"/>
    <cellStyle name="Percent 3" xfId="116"/>
    <cellStyle name="Percent 4" xfId="117"/>
    <cellStyle name="Percent 5" xfId="118"/>
    <cellStyle name="Percent 6" xfId="119"/>
    <cellStyle name="Percent 7" xfId="120"/>
    <cellStyle name="Percent 8" xfId="121"/>
    <cellStyle name="Percent 9" xfId="122"/>
    <cellStyle name="Percent_Book3" xfId="123"/>
    <cellStyle name="Results (don't enter manually)" xfId="124"/>
    <cellStyle name="Standard_Fitch Ratings" xfId="125"/>
    <cellStyle name="Style 1" xfId="126"/>
    <cellStyle name="Style 1 2" xfId="127"/>
    <cellStyle name="Style 2" xfId="128"/>
    <cellStyle name="Style 3" xfId="129"/>
    <cellStyle name="Style 4" xfId="130"/>
    <cellStyle name="Style 5" xfId="131"/>
    <cellStyle name="Style 5 2" xfId="405"/>
    <cellStyle name="Style 6" xfId="132"/>
    <cellStyle name="Style 7" xfId="133"/>
    <cellStyle name="Style 8" xfId="134"/>
    <cellStyle name="Style 9" xfId="135"/>
    <cellStyle name="Style 9 2" xfId="406"/>
    <cellStyle name="Tickmark" xfId="136"/>
    <cellStyle name="Work-in-progress" xfId="137"/>
    <cellStyle name="Акцент1" xfId="138" builtinId="29" customBuiltin="1"/>
    <cellStyle name="Акцент1 2" xfId="139"/>
    <cellStyle name="Акцент1 3" xfId="326"/>
    <cellStyle name="Акцент2" xfId="140" builtinId="33" customBuiltin="1"/>
    <cellStyle name="Акцент2 2" xfId="141"/>
    <cellStyle name="Акцент2 3" xfId="330"/>
    <cellStyle name="Акцент3" xfId="142" builtinId="37" customBuiltin="1"/>
    <cellStyle name="Акцент3 2" xfId="143"/>
    <cellStyle name="Акцент3 3" xfId="334"/>
    <cellStyle name="Акцент4" xfId="144" builtinId="41" customBuiltin="1"/>
    <cellStyle name="Акцент4 2" xfId="145"/>
    <cellStyle name="Акцент4 3" xfId="338"/>
    <cellStyle name="Акцент5" xfId="146" builtinId="45" customBuiltin="1"/>
    <cellStyle name="Акцент5 2" xfId="147"/>
    <cellStyle name="Акцент5 3" xfId="342"/>
    <cellStyle name="Акцент6" xfId="148" builtinId="49" customBuiltin="1"/>
    <cellStyle name="Акцент6 2" xfId="149"/>
    <cellStyle name="Акцент6 3" xfId="346"/>
    <cellStyle name="Ввод " xfId="150" builtinId="20" customBuiltin="1"/>
    <cellStyle name="Ввод  2" xfId="151"/>
    <cellStyle name="Ввод  3" xfId="317"/>
    <cellStyle name="Вывод" xfId="152" builtinId="21" customBuiltin="1"/>
    <cellStyle name="Вывод 2" xfId="153"/>
    <cellStyle name="Вывод 3" xfId="318"/>
    <cellStyle name="Вычисление" xfId="154" builtinId="22" customBuiltin="1"/>
    <cellStyle name="Вычисление 2" xfId="155"/>
    <cellStyle name="Вычисление 3" xfId="319"/>
    <cellStyle name="Гиперссылка" xfId="156" builtinId="8"/>
    <cellStyle name="Гиперссылка 2" xfId="157"/>
    <cellStyle name="Гиперссылка 3" xfId="158"/>
    <cellStyle name="Денежный 2" xfId="159"/>
    <cellStyle name="Заголовок 1" xfId="160" builtinId="16" customBuiltin="1"/>
    <cellStyle name="Заголовок 1 2" xfId="161"/>
    <cellStyle name="Заголовок 1 3" xfId="310"/>
    <cellStyle name="Заголовок 2" xfId="162" builtinId="17" customBuiltin="1"/>
    <cellStyle name="Заголовок 2 2" xfId="163"/>
    <cellStyle name="Заголовок 2 3" xfId="311"/>
    <cellStyle name="Заголовок 3" xfId="164" builtinId="18" customBuiltin="1"/>
    <cellStyle name="Заголовок 3 2" xfId="165"/>
    <cellStyle name="Заголовок 3 3" xfId="312"/>
    <cellStyle name="Заголовок 4" xfId="166" builtinId="19" customBuiltin="1"/>
    <cellStyle name="Заголовок 4 2" xfId="167"/>
    <cellStyle name="Заголовок 4 3" xfId="313"/>
    <cellStyle name="Итог" xfId="168" builtinId="25" customBuiltin="1"/>
    <cellStyle name="Итог 2" xfId="169"/>
    <cellStyle name="Итог 2 2" xfId="170"/>
    <cellStyle name="Итог 3" xfId="325"/>
    <cellStyle name="Контрольная ячейка" xfId="171" builtinId="23" customBuiltin="1"/>
    <cellStyle name="Контрольная ячейка 2" xfId="172"/>
    <cellStyle name="Контрольная ячейка 3" xfId="321"/>
    <cellStyle name="Название" xfId="173" builtinId="15" customBuiltin="1"/>
    <cellStyle name="Название 2" xfId="174"/>
    <cellStyle name="Нейтральный" xfId="175" builtinId="28" customBuiltin="1"/>
    <cellStyle name="Нейтральный 2" xfId="176"/>
    <cellStyle name="Нейтральный 3" xfId="316"/>
    <cellStyle name="Обычный" xfId="0" builtinId="0"/>
    <cellStyle name="Обычный 10" xfId="177"/>
    <cellStyle name="Обычный 10 2" xfId="407"/>
    <cellStyle name="Обычный 11" xfId="178"/>
    <cellStyle name="Обычный 12" xfId="309"/>
    <cellStyle name="Обычный 12 2" xfId="416"/>
    <cellStyle name="Обычный 13" xfId="350"/>
    <cellStyle name="Обычный 13 2" xfId="430"/>
    <cellStyle name="Обычный 14" xfId="364"/>
    <cellStyle name="Обычный 15" xfId="446"/>
    <cellStyle name="Обычный 16" xfId="460"/>
    <cellStyle name="Обычный 17" xfId="474"/>
    <cellStyle name="Обычный 18" xfId="488"/>
    <cellStyle name="Обычный 19" xfId="502"/>
    <cellStyle name="Обычный 2" xfId="179"/>
    <cellStyle name="Обычный 2 2" xfId="180"/>
    <cellStyle name="Обычный 2 2 2" xfId="181"/>
    <cellStyle name="Обычный 2 2 3" xfId="182"/>
    <cellStyle name="Обычный 2 2 3 2" xfId="408"/>
    <cellStyle name="Обычный 2 3" xfId="183"/>
    <cellStyle name="Обычный 2 3 2" xfId="184"/>
    <cellStyle name="Обычный 2 3 3" xfId="185"/>
    <cellStyle name="Обычный 2 3 4" xfId="694"/>
    <cellStyle name="Обычный 2 3 5" xfId="832"/>
    <cellStyle name="Обычный 2 4" xfId="186"/>
    <cellStyle name="Обычный 2 4 2" xfId="187"/>
    <cellStyle name="Обычный 2 5" xfId="188"/>
    <cellStyle name="Обычный 2 5 2" xfId="189"/>
    <cellStyle name="Обычный 2 6" xfId="190"/>
    <cellStyle name="Обычный 2 6 2" xfId="695"/>
    <cellStyle name="Обычный 2 6 3" xfId="833"/>
    <cellStyle name="Обычный 2 7" xfId="379"/>
    <cellStyle name="Обычный 2 8" xfId="929"/>
    <cellStyle name="Обычный 2 9" xfId="956"/>
    <cellStyle name="Обычный 2_Шаблон листа БП Приложение 4" xfId="191"/>
    <cellStyle name="Обычный 20" xfId="516"/>
    <cellStyle name="Обычный 21" xfId="517"/>
    <cellStyle name="Обычный 22" xfId="531"/>
    <cellStyle name="Обычный 23" xfId="532"/>
    <cellStyle name="Обычный 24" xfId="546"/>
    <cellStyle name="Обычный 25" xfId="560"/>
    <cellStyle name="Обычный 26" xfId="561"/>
    <cellStyle name="Обычный 27" xfId="575"/>
    <cellStyle name="Обычный 28" xfId="576"/>
    <cellStyle name="Обычный 29" xfId="590"/>
    <cellStyle name="Обычный 3" xfId="192"/>
    <cellStyle name="Обычный 3 2" xfId="193"/>
    <cellStyle name="Обычный 3 2 2" xfId="194"/>
    <cellStyle name="Обычный 3 2 2 2" xfId="409"/>
    <cellStyle name="Обычный 3 3" xfId="195"/>
    <cellStyle name="Обычный 3 3 2" xfId="410"/>
    <cellStyle name="Обычный 3 4" xfId="380"/>
    <cellStyle name="Обычный 3 5" xfId="930"/>
    <cellStyle name="Обычный 30" xfId="592"/>
    <cellStyle name="Обычный 31" xfId="591"/>
    <cellStyle name="Обычный 32" xfId="606"/>
    <cellStyle name="Обычный 33" xfId="620"/>
    <cellStyle name="Обычный 34" xfId="621"/>
    <cellStyle name="Обычный 35" xfId="635"/>
    <cellStyle name="Обычный 36" xfId="636"/>
    <cellStyle name="Обычный 37" xfId="650"/>
    <cellStyle name="Обычный 38" xfId="651"/>
    <cellStyle name="Обычный 39" xfId="652"/>
    <cellStyle name="Обычный 4" xfId="196"/>
    <cellStyle name="Обычный 4 2" xfId="197"/>
    <cellStyle name="Обычный 4 2 2" xfId="697"/>
    <cellStyle name="Обычный 4 2 3" xfId="835"/>
    <cellStyle name="Обычный 4 3" xfId="696"/>
    <cellStyle name="Обычный 4 4" xfId="834"/>
    <cellStyle name="Обычный 40" xfId="666"/>
    <cellStyle name="Обычный 41" xfId="680"/>
    <cellStyle name="Обычный 42" xfId="704"/>
    <cellStyle name="Обычный 43" xfId="705"/>
    <cellStyle name="Обычный 44" xfId="719"/>
    <cellStyle name="Обычный 45" xfId="733"/>
    <cellStyle name="Обычный 46" xfId="734"/>
    <cellStyle name="Обычный 47" xfId="748"/>
    <cellStyle name="Обычный 48" xfId="762"/>
    <cellStyle name="Обычный 49" xfId="776"/>
    <cellStyle name="Обычный 5" xfId="198"/>
    <cellStyle name="Обычный 5 2" xfId="698"/>
    <cellStyle name="Обычный 5 3" xfId="836"/>
    <cellStyle name="Обычный 50" xfId="790"/>
    <cellStyle name="Обычный 51" xfId="804"/>
    <cellStyle name="Обычный 52" xfId="818"/>
    <cellStyle name="Обычный 53" xfId="842"/>
    <cellStyle name="Обычный 54" xfId="856"/>
    <cellStyle name="Обычный 55" xfId="870"/>
    <cellStyle name="Обычный 56" xfId="924"/>
    <cellStyle name="Обычный 57" xfId="925"/>
    <cellStyle name="Обычный 58" xfId="926"/>
    <cellStyle name="Обычный 59" xfId="927"/>
    <cellStyle name="Обычный 6" xfId="199"/>
    <cellStyle name="Обычный 60" xfId="928"/>
    <cellStyle name="Обычный 61" xfId="931"/>
    <cellStyle name="Обычный 62" xfId="932"/>
    <cellStyle name="Обычный 63" xfId="933"/>
    <cellStyle name="Обычный 64" xfId="934"/>
    <cellStyle name="Обычный 65" xfId="935"/>
    <cellStyle name="Обычный 66" xfId="936"/>
    <cellStyle name="Обычный 67" xfId="937"/>
    <cellStyle name="Обычный 68" xfId="938"/>
    <cellStyle name="Обычный 69" xfId="939"/>
    <cellStyle name="Обычный 7" xfId="200"/>
    <cellStyle name="Обычный 70" xfId="941"/>
    <cellStyle name="Обычный 71" xfId="944"/>
    <cellStyle name="Обычный 72" xfId="945"/>
    <cellStyle name="Обычный 73" xfId="946"/>
    <cellStyle name="Обычный 74" xfId="943"/>
    <cellStyle name="Обычный 75" xfId="947"/>
    <cellStyle name="Обычный 76" xfId="948"/>
    <cellStyle name="Обычный 77" xfId="950"/>
    <cellStyle name="Обычный 78" xfId="952"/>
    <cellStyle name="Обычный 79" xfId="953"/>
    <cellStyle name="Обычный 8" xfId="201"/>
    <cellStyle name="Обычный 80" xfId="949"/>
    <cellStyle name="Обычный 81" xfId="955"/>
    <cellStyle name="Обычный 82" xfId="957"/>
    <cellStyle name="Обычный 83" xfId="958"/>
    <cellStyle name="Обычный 84" xfId="959"/>
    <cellStyle name="Обычный 85" xfId="961"/>
    <cellStyle name="Обычный 86" xfId="962"/>
    <cellStyle name="Обычный 87" xfId="960"/>
    <cellStyle name="Обычный 9" xfId="202"/>
    <cellStyle name="Обычный 9 2" xfId="203"/>
    <cellStyle name="Обычный_BS and IS 01-09-98 (IAS)" xfId="204"/>
    <cellStyle name="Обычный_Аналитика по доходам" xfId="205"/>
    <cellStyle name="Обычный_БАЗА БДР 2006" xfId="206"/>
    <cellStyle name="Обычный_БДР новый2" xfId="207"/>
    <cellStyle name="Обычный_Бюджет с расшифр за август (исполнение)1" xfId="208"/>
    <cellStyle name="Обычный_СредБал и Бюдж 2003 версия3 перенесены АХР" xfId="209"/>
    <cellStyle name="Обычный_шаблон_прогноз_МСФО" xfId="210"/>
    <cellStyle name="Плохой" xfId="211" builtinId="27" customBuiltin="1"/>
    <cellStyle name="Плохой 2" xfId="212"/>
    <cellStyle name="Плохой 3" xfId="315"/>
    <cellStyle name="Пояснение" xfId="213" builtinId="53" customBuiltin="1"/>
    <cellStyle name="Пояснение 2" xfId="214"/>
    <cellStyle name="Пояснение 3" xfId="324"/>
    <cellStyle name="Примечание 10" xfId="489"/>
    <cellStyle name="Примечание 11" xfId="503"/>
    <cellStyle name="Примечание 12" xfId="518"/>
    <cellStyle name="Примечание 13" xfId="533"/>
    <cellStyle name="Примечание 14" xfId="547"/>
    <cellStyle name="Примечание 15" xfId="562"/>
    <cellStyle name="Примечание 16" xfId="577"/>
    <cellStyle name="Примечание 17" xfId="593"/>
    <cellStyle name="Примечание 18" xfId="607"/>
    <cellStyle name="Примечание 19" xfId="622"/>
    <cellStyle name="Примечание 2" xfId="215"/>
    <cellStyle name="Примечание 2 2" xfId="699"/>
    <cellStyle name="Примечание 2 3" xfId="837"/>
    <cellStyle name="Примечание 2 4" xfId="923"/>
    <cellStyle name="Примечание 20" xfId="637"/>
    <cellStyle name="Примечание 21" xfId="653"/>
    <cellStyle name="Примечание 22" xfId="667"/>
    <cellStyle name="Примечание 23" xfId="681"/>
    <cellStyle name="Примечание 24" xfId="706"/>
    <cellStyle name="Примечание 25" xfId="720"/>
    <cellStyle name="Примечание 26" xfId="735"/>
    <cellStyle name="Примечание 27" xfId="749"/>
    <cellStyle name="Примечание 28" xfId="763"/>
    <cellStyle name="Примечание 29" xfId="777"/>
    <cellStyle name="Примечание 3" xfId="216"/>
    <cellStyle name="Примечание 3 2" xfId="217"/>
    <cellStyle name="Примечание 3 3" xfId="411"/>
    <cellStyle name="Примечание 30" xfId="791"/>
    <cellStyle name="Примечание 31" xfId="805"/>
    <cellStyle name="Примечание 32" xfId="819"/>
    <cellStyle name="Примечание 33" xfId="843"/>
    <cellStyle name="Примечание 34" xfId="857"/>
    <cellStyle name="Примечание 35" xfId="871"/>
    <cellStyle name="Примечание 36" xfId="884"/>
    <cellStyle name="Примечание 37" xfId="897"/>
    <cellStyle name="Примечание 38" xfId="910"/>
    <cellStyle name="Примечание 4" xfId="323"/>
    <cellStyle name="Примечание 4 2" xfId="417"/>
    <cellStyle name="Примечание 5" xfId="351"/>
    <cellStyle name="Примечание 5 2" xfId="431"/>
    <cellStyle name="Примечание 6" xfId="365"/>
    <cellStyle name="Примечание 7" xfId="447"/>
    <cellStyle name="Примечание 8" xfId="461"/>
    <cellStyle name="Примечание 9" xfId="475"/>
    <cellStyle name="Процентный" xfId="954" builtinId="5"/>
    <cellStyle name="Процентный 2" xfId="218"/>
    <cellStyle name="Процентный 2 2" xfId="219"/>
    <cellStyle name="Процентный 2 2 2" xfId="220"/>
    <cellStyle name="Процентный 2 2 3" xfId="700"/>
    <cellStyle name="Процентный 2 2 4" xfId="838"/>
    <cellStyle name="Процентный 2 3" xfId="381"/>
    <cellStyle name="Процентный 3" xfId="221"/>
    <cellStyle name="Процентный 3 2" xfId="222"/>
    <cellStyle name="Процентный 3 2 2" xfId="223"/>
    <cellStyle name="Процентный 3 2 2 2" xfId="412"/>
    <cellStyle name="Процентный 3 2 3" xfId="224"/>
    <cellStyle name="Процентный 3 2 3 2" xfId="413"/>
    <cellStyle name="Процентный 3 2 4" xfId="702"/>
    <cellStyle name="Процентный 3 2 5" xfId="840"/>
    <cellStyle name="Процентный 3 3" xfId="225"/>
    <cellStyle name="Процентный 3 4" xfId="701"/>
    <cellStyle name="Процентный 3 5" xfId="839"/>
    <cellStyle name="Процентный 4" xfId="226"/>
    <cellStyle name="Процентный 4 2" xfId="227"/>
    <cellStyle name="Процентный 5" xfId="228"/>
    <cellStyle name="Процентный 5 2" xfId="229"/>
    <cellStyle name="Связанная ячейка" xfId="230" builtinId="24" customBuiltin="1"/>
    <cellStyle name="Связанная ячейка 2" xfId="231"/>
    <cellStyle name="Связанная ячейка 3" xfId="320"/>
    <cellStyle name="Стиль 1" xfId="232"/>
    <cellStyle name="Стиль 1 2" xfId="233"/>
    <cellStyle name="Стиль 1 3" xfId="234"/>
    <cellStyle name="Стиль 2" xfId="235"/>
    <cellStyle name="Стиль 3" xfId="236"/>
    <cellStyle name="Стиль 3 2" xfId="237"/>
    <cellStyle name="Стиль 4" xfId="238"/>
    <cellStyle name="Стиль 5" xfId="239"/>
    <cellStyle name="Стиль 5 2" xfId="382"/>
    <cellStyle name="Стиль 6" xfId="240"/>
    <cellStyle name="Стиль 7" xfId="241"/>
    <cellStyle name="Стиль 8" xfId="242"/>
    <cellStyle name="Стиль 9" xfId="243"/>
    <cellStyle name="Стиль 9 2" xfId="383"/>
    <cellStyle name="Текст предупреждения" xfId="244" builtinId="11" customBuiltin="1"/>
    <cellStyle name="Текст предупреждения 2" xfId="245"/>
    <cellStyle name="Текст предупреждения 3" xfId="322"/>
    <cellStyle name="Тысячи [0]_30305" xfId="246"/>
    <cellStyle name="Тысячи_30305" xfId="247"/>
    <cellStyle name="Уровень1" xfId="248"/>
    <cellStyle name="УровеньБахр1" xfId="249"/>
    <cellStyle name="УровеньБАХР2" xfId="250"/>
    <cellStyle name="УровеньБАХР22" xfId="251"/>
    <cellStyle name="УровеньБАХР22 2" xfId="252"/>
    <cellStyle name="УровеньБАХР3" xfId="253"/>
    <cellStyle name="Финансовый" xfId="254" builtinId="3"/>
    <cellStyle name="Финансовый 10" xfId="255"/>
    <cellStyle name="Финансовый 11" xfId="256"/>
    <cellStyle name="Финансовый 12" xfId="257"/>
    <cellStyle name="Финансовый 13" xfId="258"/>
    <cellStyle name="Финансовый 14" xfId="259"/>
    <cellStyle name="Финансовый 15" xfId="260"/>
    <cellStyle name="Финансовый 16" xfId="261"/>
    <cellStyle name="Финансовый 17" xfId="262"/>
    <cellStyle name="Финансовый 18" xfId="263"/>
    <cellStyle name="Финансовый 19" xfId="264"/>
    <cellStyle name="Финансовый 2" xfId="265"/>
    <cellStyle name="Финансовый 2 10" xfId="266"/>
    <cellStyle name="Финансовый 2 11" xfId="267"/>
    <cellStyle name="Финансовый 2 11 2" xfId="414"/>
    <cellStyle name="Финансовый 2 12" xfId="384"/>
    <cellStyle name="Финансовый 2 2" xfId="268"/>
    <cellStyle name="Финансовый 2 2 2" xfId="269"/>
    <cellStyle name="Финансовый 2 2 2 2" xfId="270"/>
    <cellStyle name="Финансовый 2 2 2 3" xfId="385"/>
    <cellStyle name="Финансовый 2 2 3" xfId="271"/>
    <cellStyle name="Финансовый 2 2 4" xfId="272"/>
    <cellStyle name="Финансовый 2 2 5" xfId="703"/>
    <cellStyle name="Финансовый 2 2 6" xfId="841"/>
    <cellStyle name="Финансовый 2 2_Продуктивность 2008-12-11" xfId="273"/>
    <cellStyle name="Финансовый 2 3" xfId="274"/>
    <cellStyle name="Финансовый 2 3 2" xfId="275"/>
    <cellStyle name="Финансовый 2 3 3" xfId="386"/>
    <cellStyle name="Финансовый 2 4" xfId="276"/>
    <cellStyle name="Финансовый 2 4 2" xfId="277"/>
    <cellStyle name="Финансовый 2 4 3" xfId="387"/>
    <cellStyle name="Финансовый 2 5" xfId="278"/>
    <cellStyle name="Финансовый 2 6" xfId="279"/>
    <cellStyle name="Финансовый 2 7" xfId="280"/>
    <cellStyle name="Финансовый 2 8" xfId="281"/>
    <cellStyle name="Финансовый 2 9" xfId="282"/>
    <cellStyle name="Финансовый 2_Продуктивность 2008-12-11" xfId="283"/>
    <cellStyle name="Финансовый 20" xfId="284"/>
    <cellStyle name="Финансовый 21" xfId="285"/>
    <cellStyle name="Финансовый 22" xfId="286"/>
    <cellStyle name="Финансовый 23" xfId="287"/>
    <cellStyle name="Финансовый 24" xfId="288"/>
    <cellStyle name="Финансовый 25" xfId="289"/>
    <cellStyle name="Финансовый 26" xfId="445"/>
    <cellStyle name="Финансовый 27" xfId="444"/>
    <cellStyle name="Финансовый 28" xfId="940"/>
    <cellStyle name="Финансовый 29" xfId="942"/>
    <cellStyle name="Финансовый 3" xfId="290"/>
    <cellStyle name="Финансовый 3 2" xfId="291"/>
    <cellStyle name="Финансовый 3 3" xfId="292"/>
    <cellStyle name="Финансовый 30" xfId="951"/>
    <cellStyle name="Финансовый 31" xfId="963"/>
    <cellStyle name="Финансовый 4" xfId="293"/>
    <cellStyle name="Финансовый 4 2" xfId="294"/>
    <cellStyle name="Финансовый 4 2 2" xfId="415"/>
    <cellStyle name="Финансовый 4 3" xfId="295"/>
    <cellStyle name="Финансовый 4_Продуктивность 2008-12-11" xfId="296"/>
    <cellStyle name="Финансовый 5" xfId="297"/>
    <cellStyle name="Финансовый 5 2" xfId="298"/>
    <cellStyle name="Финансовый 5 3" xfId="299"/>
    <cellStyle name="Финансовый 6" xfId="300"/>
    <cellStyle name="Финансовый 6 2" xfId="301"/>
    <cellStyle name="Финансовый 6 3" xfId="302"/>
    <cellStyle name="Финансовый 7" xfId="303"/>
    <cellStyle name="Финансовый 8" xfId="304"/>
    <cellStyle name="Финансовый 9" xfId="305"/>
    <cellStyle name="Формулы" xfId="306"/>
    <cellStyle name="Хороший" xfId="307" builtinId="26" customBuiltin="1"/>
    <cellStyle name="Хороший 2" xfId="308"/>
    <cellStyle name="Хороший 3" xfId="31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45C4~1.NEL/LOCALS~1/Temp/notesFCBCEE/&#1086;&#1090;&#1095;&#1077;&#1090;&#1085;&#1086;&#1089;&#1090;&#1100;%2011%202010/&#1053;&#1086;&#1074;&#1072;&#1103;%20&#1087;&#1072;&#1087;&#1082;&#1072;%20&#1086;&#1082;&#1090;&#1103;&#1073;&#1088;&#1100;%202010/&#1041;&#1048;&#1047;&#1053;&#1045;&#1057;-&#1055;&#1051;&#1040;&#1053;%20&#1058;&#1055;%20&#1041;&#1040;&#1047;&#1054;&#1042;&#1067;&#1049;%20v6%20(&#1040;&#1083;&#1084;&#1072;&#1090;&#1099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05\Common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4;&#1041;&#1052;&#1045;&#1053;_&#1060;&#1048;&#1053;&#1041;&#1051;&#1054;&#1050;/&#1041;&#1040;&#1047;&#1067;/BASEP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%20&#1041;&#1040;&#1053;&#1050;&#1040;%20&#1085;&#1072;&#1095;&#1080;&#1085;&#1072;&#1103;%20&#1089;%20&#1087;&#1077;&#1088;&#1074;&#1086;&#1075;&#1086;%20&#1086;&#1087;&#1077;&#1088;%20&#1076;&#1085;&#1103;%2016.06.09/&#1054;&#1058;&#1063;&#1045;&#1058;&#1053;&#1054;&#1057;&#1058;&#1068;%202010/&#1054;&#1090;&#1095;&#1077;&#1090;&#1085;&#1086;&#1089;&#1090;&#1100;%20&#1076;&#1083;&#1103;%20&#1055;&#1088;&#1072;&#1074;&#1083;&#1077;&#1085;&#1080;&#1103;-&#1045;&#1078;&#1077;&#1085;&#1077;&#1076;&#1077;&#1083;&#1100;&#1085;&#1086;!/&#1080;&#1102;&#1083;&#1100;%202010/&#1060;&#1086;&#1088;&#1084;&#1072;%203%20&#1072;&#1083;&#1075;&#1072;&#1088;&#1080;&#1090;&#1084;%20&#1088;&#1072;&#1089;&#1095;&#1077;&#1090;&#1072;%2003%20%2007%202009%20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05\Common\&#1052;&#1086;&#1080;%20&#1076;&#1086;&#1082;&#1091;&#1084;&#1077;&#1085;&#1090;&#1099;\PP\&#1052;&#1077;&#1090;&#1086;&#1076;\&#1055;&#1056;&#1040;&#1050;&#1058;&#1048;&#1050;&#1059;&#1052;%20&#1055;&#1054;%20V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60;&#1080;&#1085;&#1072;&#1085;&#1089;&#1086;&#1074;&#1072;&#1103;%20&#1086;&#1090;&#1095;&#1077;&#1090;&#1085;&#1086;&#1089;&#1090;&#1100;%20&#1041;&#1072;&#1085;&#1082;&#1072;\&#1045;&#1078;&#1077;&#1085;&#1077;&#1076;&#1077;&#1083;&#1100;&#1085;&#1072;&#1103;%20&#1059;&#1087;&#1088;&#1072;&#1074;&#1083;&#1077;&#1085;&#1095;&#1077;&#1089;&#1082;&#1072;&#1103;%20&#1054;&#1090;&#1095;&#1077;&#1090;&#1085;&#1086;&#1089;&#1090;&#1100;%20&#1041;&#1072;&#1085;&#1082;&#1072;\2011%20&#1075;&#1086;&#1076;\&#1092;&#1077;&#1074;&#1088;&#1072;&#1083;&#1100;%202011%20&#1075;&#1086;&#1076;\&#1059;&#1087;&#1088;&#1072;&#1074;&#1083;&#1077;&#1085;&#1095;&#1077;&#1089;&#1082;&#1080;&#1081;%20&#1041;&#1072;&#1083;&#1072;&#1085;&#1089;%20&#1080;%20&#1054;&#1055;&#1059;%20(&#1092;&#1086;&#1088;&#1084;&#1072;&#1090;%20&#1041;&#1055;)%20&#1085;&#1072;%2007%2002%202011%20&#1092;&#1072;&#108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onev/Documents/&#1073;&#1080;&#1088;&#1078;&#1072;%20&#1080;%20&#1085;&#1073;&#1082;/2011/3%20&#1082;&#1074;&#1072;&#1088;&#1090;&#1072;&#1083;/&#1060;&#1086;&#1088;&#1084;&#1072;%20700&#1053;+%20BS%20&#1080;%20PL%20&#1087;&#1083;&#1072;&#1085;+&#1092;&#1072;&#1082;&#1090;%2001.10.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БП"/>
      <sheetName val="Смета"/>
      <sheetName val="Ввод_смета"/>
      <sheetName val="кварт."/>
      <sheetName val="вид начисления"/>
      <sheetName val="Ввод_смета (2)"/>
      <sheetName val="Регламент"/>
    </sheetNames>
    <sheetDataSet>
      <sheetData sheetId="0" refreshError="1"/>
      <sheetData sheetId="1">
        <row r="8">
          <cell r="A8" t="str">
            <v>ФИЛИАЛ г.АЛМАТЫ</v>
          </cell>
        </row>
        <row r="10">
          <cell r="A10" t="str">
            <v>ФИЛИАЛ г.АСТАНА</v>
          </cell>
        </row>
        <row r="11">
          <cell r="A11" t="str">
            <v>ФИЛИАЛ г.Усть-Каменогорск</v>
          </cell>
        </row>
        <row r="12">
          <cell r="A12" t="str">
            <v>ФИЛИАЛ г.АТЫРАУ</v>
          </cell>
        </row>
        <row r="13">
          <cell r="A13" t="str">
            <v>ФИЛИАЛ г.АКТОБЕ</v>
          </cell>
        </row>
        <row r="14">
          <cell r="A14" t="str">
            <v>ФИЛИАЛ г.Павлодар</v>
          </cell>
        </row>
        <row r="15">
          <cell r="A15" t="str">
            <v>ФИЛИАЛ г.Карананда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ция_0105"/>
      <sheetName val="СВОД"/>
      <sheetName val="ГО"/>
      <sheetName val="АФ"/>
    </sheetNames>
    <sheetDataSet>
      <sheetData sheetId="0" refreshError="1"/>
      <sheetData sheetId="1">
        <row r="476">
          <cell r="X476">
            <v>0</v>
          </cell>
        </row>
        <row r="477">
          <cell r="X477">
            <v>0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Отчет  о движ.денежныз ср-в"/>
      <sheetName val="311209"/>
      <sheetName val="30 06 2009"/>
      <sheetName val="форма 700Н 01012010"/>
      <sheetName val="16062009"/>
      <sheetName val="3112009"/>
      <sheetName val="03072009"/>
      <sheetName val="Лист2"/>
      <sheetName val="30 06 2010"/>
    </sheetNames>
    <sheetDataSet>
      <sheetData sheetId="0"/>
      <sheetData sheetId="1"/>
      <sheetData sheetId="2">
        <row r="1">
          <cell r="A1" t="str">
            <v>pu</v>
          </cell>
          <cell r="B1" t="str">
            <v>А</v>
          </cell>
          <cell r="C1" t="str">
            <v>Б</v>
          </cell>
          <cell r="D1" t="str">
            <v>С</v>
          </cell>
        </row>
        <row r="2">
          <cell r="A2">
            <v>1001</v>
          </cell>
          <cell r="D2">
            <v>0</v>
          </cell>
        </row>
        <row r="3">
          <cell r="A3">
            <v>1051</v>
          </cell>
          <cell r="D3">
            <v>5908199</v>
          </cell>
        </row>
        <row r="4">
          <cell r="A4">
            <v>1052</v>
          </cell>
          <cell r="D4">
            <v>0</v>
          </cell>
        </row>
        <row r="5">
          <cell r="A5">
            <v>1201</v>
          </cell>
          <cell r="D5">
            <v>0</v>
          </cell>
        </row>
        <row r="6">
          <cell r="A6">
            <v>1205</v>
          </cell>
          <cell r="D6">
            <v>0</v>
          </cell>
        </row>
        <row r="7">
          <cell r="A7">
            <v>1206</v>
          </cell>
          <cell r="D7">
            <v>0</v>
          </cell>
        </row>
        <row r="8">
          <cell r="A8">
            <v>1207</v>
          </cell>
          <cell r="D8">
            <v>0</v>
          </cell>
        </row>
        <row r="9">
          <cell r="A9">
            <v>1208</v>
          </cell>
          <cell r="D9">
            <v>0</v>
          </cell>
        </row>
        <row r="10">
          <cell r="A10">
            <v>1209</v>
          </cell>
          <cell r="D10">
            <v>0</v>
          </cell>
        </row>
        <row r="11">
          <cell r="A11">
            <v>1256</v>
          </cell>
          <cell r="D11">
            <v>178</v>
          </cell>
        </row>
        <row r="12">
          <cell r="A12">
            <v>1411</v>
          </cell>
          <cell r="D12">
            <v>0</v>
          </cell>
        </row>
        <row r="13">
          <cell r="A13">
            <v>1434</v>
          </cell>
          <cell r="D13">
            <v>0</v>
          </cell>
        </row>
        <row r="14">
          <cell r="A14">
            <v>1602</v>
          </cell>
          <cell r="D14">
            <v>387</v>
          </cell>
        </row>
        <row r="15">
          <cell r="A15">
            <v>1651</v>
          </cell>
          <cell r="D15">
            <v>6205</v>
          </cell>
        </row>
        <row r="16">
          <cell r="A16">
            <v>1653</v>
          </cell>
          <cell r="D16">
            <v>83551</v>
          </cell>
        </row>
        <row r="17">
          <cell r="A17">
            <v>1654</v>
          </cell>
          <cell r="D17">
            <v>29319</v>
          </cell>
        </row>
        <row r="18">
          <cell r="A18">
            <v>1658</v>
          </cell>
          <cell r="D18">
            <v>0</v>
          </cell>
        </row>
        <row r="19">
          <cell r="A19">
            <v>1659</v>
          </cell>
          <cell r="D19">
            <v>47442</v>
          </cell>
        </row>
        <row r="20">
          <cell r="A20">
            <v>1693</v>
          </cell>
          <cell r="D20">
            <v>-6618</v>
          </cell>
        </row>
        <row r="21">
          <cell r="A21">
            <v>1694</v>
          </cell>
          <cell r="D21">
            <v>-1565</v>
          </cell>
        </row>
        <row r="22">
          <cell r="A22">
            <v>1699</v>
          </cell>
          <cell r="D22">
            <v>-2796</v>
          </cell>
        </row>
        <row r="23">
          <cell r="A23">
            <v>1740</v>
          </cell>
          <cell r="D23">
            <v>0</v>
          </cell>
        </row>
        <row r="24">
          <cell r="A24">
            <v>1744</v>
          </cell>
          <cell r="D24">
            <v>0</v>
          </cell>
        </row>
        <row r="25">
          <cell r="A25">
            <v>1793</v>
          </cell>
          <cell r="D25">
            <v>2475</v>
          </cell>
        </row>
        <row r="26">
          <cell r="A26">
            <v>1816</v>
          </cell>
          <cell r="D26">
            <v>0</v>
          </cell>
        </row>
        <row r="27">
          <cell r="A27">
            <v>1854</v>
          </cell>
          <cell r="D27">
            <v>111</v>
          </cell>
        </row>
        <row r="28">
          <cell r="A28">
            <v>1851</v>
          </cell>
          <cell r="D28">
            <v>160</v>
          </cell>
        </row>
        <row r="29">
          <cell r="A29">
            <v>1857</v>
          </cell>
          <cell r="D29">
            <v>0</v>
          </cell>
        </row>
        <row r="30">
          <cell r="A30">
            <v>1856</v>
          </cell>
          <cell r="D30">
            <v>14558</v>
          </cell>
        </row>
        <row r="31">
          <cell r="A31">
            <v>1867</v>
          </cell>
          <cell r="D31">
            <v>1796</v>
          </cell>
        </row>
        <row r="32">
          <cell r="A32">
            <v>2013</v>
          </cell>
          <cell r="D32">
            <v>0</v>
          </cell>
        </row>
        <row r="33">
          <cell r="A33">
            <v>2203</v>
          </cell>
          <cell r="D33">
            <v>0</v>
          </cell>
        </row>
        <row r="34">
          <cell r="A34">
            <v>2204</v>
          </cell>
          <cell r="D34">
            <v>0</v>
          </cell>
        </row>
        <row r="35">
          <cell r="A35">
            <v>2240</v>
          </cell>
          <cell r="D35">
            <v>0</v>
          </cell>
        </row>
        <row r="36">
          <cell r="A36">
            <v>2799</v>
          </cell>
          <cell r="D36">
            <v>0</v>
          </cell>
        </row>
        <row r="37">
          <cell r="A37">
            <v>2811</v>
          </cell>
          <cell r="D37">
            <v>0</v>
          </cell>
        </row>
        <row r="38">
          <cell r="A38">
            <v>2851</v>
          </cell>
          <cell r="D38">
            <v>7419</v>
          </cell>
        </row>
        <row r="39">
          <cell r="A39">
            <v>2860</v>
          </cell>
          <cell r="D39">
            <v>0</v>
          </cell>
        </row>
        <row r="40">
          <cell r="A40">
            <v>2861</v>
          </cell>
          <cell r="D40">
            <v>6920</v>
          </cell>
        </row>
        <row r="41">
          <cell r="A41">
            <v>2867</v>
          </cell>
          <cell r="D41">
            <v>0</v>
          </cell>
        </row>
        <row r="42">
          <cell r="A42">
            <v>2870</v>
          </cell>
          <cell r="D42">
            <v>0</v>
          </cell>
        </row>
        <row r="43">
          <cell r="A43">
            <v>3001</v>
          </cell>
          <cell r="D43">
            <v>6040000</v>
          </cell>
        </row>
        <row r="44">
          <cell r="A44">
            <v>3580</v>
          </cell>
          <cell r="D44">
            <v>41144</v>
          </cell>
        </row>
        <row r="45">
          <cell r="A45">
            <v>3599</v>
          </cell>
          <cell r="D45">
            <v>-12081</v>
          </cell>
        </row>
        <row r="46">
          <cell r="A46">
            <v>4052</v>
          </cell>
          <cell r="D46">
            <v>0</v>
          </cell>
        </row>
        <row r="47">
          <cell r="A47">
            <v>4091</v>
          </cell>
          <cell r="D47">
            <v>148374</v>
          </cell>
        </row>
        <row r="48">
          <cell r="A48">
            <v>4103</v>
          </cell>
          <cell r="D48">
            <v>0</v>
          </cell>
        </row>
        <row r="49">
          <cell r="A49">
            <v>4201</v>
          </cell>
          <cell r="D49">
            <v>0</v>
          </cell>
        </row>
        <row r="50">
          <cell r="A50">
            <v>4202</v>
          </cell>
          <cell r="D50">
            <v>0</v>
          </cell>
        </row>
        <row r="51">
          <cell r="A51">
            <v>4411</v>
          </cell>
          <cell r="D51">
            <v>0</v>
          </cell>
        </row>
        <row r="52">
          <cell r="A52">
            <v>4429</v>
          </cell>
          <cell r="D52">
            <v>0</v>
          </cell>
        </row>
        <row r="53">
          <cell r="A53">
            <v>4434</v>
          </cell>
          <cell r="D53">
            <v>0</v>
          </cell>
        </row>
        <row r="54">
          <cell r="A54">
            <v>4510</v>
          </cell>
          <cell r="D54">
            <v>0</v>
          </cell>
        </row>
        <row r="55">
          <cell r="A55">
            <v>4530</v>
          </cell>
          <cell r="D55">
            <v>0</v>
          </cell>
        </row>
        <row r="56">
          <cell r="A56">
            <v>4601</v>
          </cell>
          <cell r="D56">
            <v>0</v>
          </cell>
        </row>
        <row r="57">
          <cell r="A57">
            <v>4604</v>
          </cell>
          <cell r="D57">
            <v>0</v>
          </cell>
        </row>
        <row r="58">
          <cell r="A58">
            <v>4606</v>
          </cell>
          <cell r="D58">
            <v>0</v>
          </cell>
        </row>
        <row r="59">
          <cell r="A59">
            <v>4607</v>
          </cell>
          <cell r="D59">
            <v>0</v>
          </cell>
        </row>
        <row r="60">
          <cell r="A60">
            <v>4608</v>
          </cell>
          <cell r="D60">
            <v>0</v>
          </cell>
        </row>
        <row r="61">
          <cell r="A61">
            <v>4611</v>
          </cell>
          <cell r="D61">
            <v>0</v>
          </cell>
        </row>
        <row r="62">
          <cell r="A62">
            <v>4617</v>
          </cell>
          <cell r="D62">
            <v>0</v>
          </cell>
        </row>
        <row r="63">
          <cell r="A63">
            <v>4731</v>
          </cell>
          <cell r="D63">
            <v>0</v>
          </cell>
        </row>
        <row r="64">
          <cell r="A64">
            <v>4733</v>
          </cell>
          <cell r="D64">
            <v>0</v>
          </cell>
        </row>
        <row r="65">
          <cell r="A65">
            <v>4894</v>
          </cell>
          <cell r="D65">
            <v>0</v>
          </cell>
        </row>
        <row r="66">
          <cell r="A66">
            <v>4921</v>
          </cell>
          <cell r="D66">
            <v>0</v>
          </cell>
        </row>
        <row r="67">
          <cell r="A67">
            <v>4922</v>
          </cell>
          <cell r="D67">
            <v>2</v>
          </cell>
        </row>
        <row r="68">
          <cell r="A68">
            <v>4959</v>
          </cell>
          <cell r="D68">
            <v>0</v>
          </cell>
        </row>
        <row r="69">
          <cell r="A69">
            <v>5127</v>
          </cell>
          <cell r="D69">
            <v>0</v>
          </cell>
        </row>
        <row r="70">
          <cell r="A70">
            <v>5250</v>
          </cell>
          <cell r="D70">
            <v>0</v>
          </cell>
        </row>
        <row r="71">
          <cell r="A71">
            <v>5305</v>
          </cell>
          <cell r="D71">
            <v>0</v>
          </cell>
        </row>
        <row r="72">
          <cell r="A72">
            <v>5459</v>
          </cell>
          <cell r="D72">
            <v>0</v>
          </cell>
        </row>
        <row r="73">
          <cell r="A73">
            <v>5510</v>
          </cell>
          <cell r="D73">
            <v>0</v>
          </cell>
        </row>
        <row r="74">
          <cell r="A74">
            <v>5530</v>
          </cell>
          <cell r="D74">
            <v>-112</v>
          </cell>
        </row>
        <row r="75">
          <cell r="A75">
            <v>5601</v>
          </cell>
          <cell r="D75">
            <v>-809</v>
          </cell>
        </row>
        <row r="76">
          <cell r="A76">
            <v>5603</v>
          </cell>
          <cell r="D76">
            <v>0</v>
          </cell>
        </row>
        <row r="77">
          <cell r="A77">
            <v>5608</v>
          </cell>
          <cell r="D77">
            <v>-38</v>
          </cell>
        </row>
        <row r="78">
          <cell r="A78">
            <v>5609</v>
          </cell>
          <cell r="D78">
            <v>0</v>
          </cell>
        </row>
        <row r="79">
          <cell r="A79">
            <v>5703</v>
          </cell>
          <cell r="D79">
            <v>0</v>
          </cell>
        </row>
        <row r="80">
          <cell r="A80">
            <v>5709</v>
          </cell>
          <cell r="D80">
            <v>0</v>
          </cell>
        </row>
        <row r="81">
          <cell r="A81">
            <v>5721</v>
          </cell>
          <cell r="D81">
            <v>-90612</v>
          </cell>
        </row>
        <row r="82">
          <cell r="A82">
            <v>5722</v>
          </cell>
          <cell r="D82">
            <v>-867</v>
          </cell>
        </row>
        <row r="83">
          <cell r="A83">
            <v>5729</v>
          </cell>
          <cell r="D83">
            <v>-380</v>
          </cell>
        </row>
        <row r="84">
          <cell r="A84">
            <v>5731</v>
          </cell>
          <cell r="D84">
            <v>0</v>
          </cell>
        </row>
        <row r="85">
          <cell r="A85">
            <v>5733</v>
          </cell>
          <cell r="D85">
            <v>0</v>
          </cell>
        </row>
        <row r="86">
          <cell r="A86">
            <v>5742</v>
          </cell>
          <cell r="D86">
            <v>-4554</v>
          </cell>
        </row>
        <row r="87">
          <cell r="A87">
            <v>5743</v>
          </cell>
          <cell r="D87">
            <v>0</v>
          </cell>
        </row>
        <row r="88">
          <cell r="A88">
            <v>5745</v>
          </cell>
          <cell r="D88">
            <v>-1207</v>
          </cell>
        </row>
        <row r="89">
          <cell r="A89">
            <v>5746</v>
          </cell>
          <cell r="D89">
            <v>-5284</v>
          </cell>
        </row>
        <row r="90">
          <cell r="A90">
            <v>5747</v>
          </cell>
          <cell r="D90">
            <v>-1288</v>
          </cell>
        </row>
        <row r="91">
          <cell r="A91">
            <v>5748</v>
          </cell>
          <cell r="D91">
            <v>-978</v>
          </cell>
        </row>
        <row r="92">
          <cell r="A92">
            <v>5749</v>
          </cell>
          <cell r="D92">
            <v>-776</v>
          </cell>
        </row>
        <row r="93">
          <cell r="A93">
            <v>5750</v>
          </cell>
          <cell r="D93">
            <v>-1736</v>
          </cell>
        </row>
        <row r="94">
          <cell r="A94">
            <v>5752</v>
          </cell>
          <cell r="D94">
            <v>-109</v>
          </cell>
        </row>
        <row r="95">
          <cell r="A95">
            <v>5753</v>
          </cell>
          <cell r="D95">
            <v>-2579</v>
          </cell>
        </row>
        <row r="96">
          <cell r="A96">
            <v>5761</v>
          </cell>
          <cell r="D96">
            <v>0</v>
          </cell>
        </row>
        <row r="97">
          <cell r="A97">
            <v>5763</v>
          </cell>
          <cell r="D97">
            <v>-8167</v>
          </cell>
        </row>
        <row r="98">
          <cell r="A98">
            <v>5765</v>
          </cell>
          <cell r="D98">
            <v>-102</v>
          </cell>
        </row>
        <row r="99">
          <cell r="A99">
            <v>5768</v>
          </cell>
          <cell r="D99">
            <v>-204</v>
          </cell>
        </row>
        <row r="100">
          <cell r="A100">
            <v>5782</v>
          </cell>
          <cell r="D100">
            <v>-6618</v>
          </cell>
        </row>
        <row r="101">
          <cell r="A101">
            <v>5783</v>
          </cell>
          <cell r="D101">
            <v>-1566</v>
          </cell>
        </row>
        <row r="102">
          <cell r="A102">
            <v>5788</v>
          </cell>
          <cell r="D102">
            <v>-2796</v>
          </cell>
        </row>
        <row r="103">
          <cell r="A103">
            <v>5894</v>
          </cell>
          <cell r="D103">
            <v>0</v>
          </cell>
        </row>
        <row r="104">
          <cell r="A104">
            <v>5921</v>
          </cell>
          <cell r="D104">
            <v>0</v>
          </cell>
        </row>
        <row r="105">
          <cell r="A105">
            <v>5923</v>
          </cell>
          <cell r="D105">
            <v>0</v>
          </cell>
        </row>
        <row r="106">
          <cell r="A106">
            <v>5999</v>
          </cell>
          <cell r="D106">
            <v>-29675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pu</v>
          </cell>
          <cell r="B1" t="str">
            <v>А</v>
          </cell>
          <cell r="C1" t="str">
            <v>Б</v>
          </cell>
          <cell r="D1" t="str">
            <v>С</v>
          </cell>
        </row>
        <row r="2">
          <cell r="A2">
            <v>1001</v>
          </cell>
          <cell r="D2">
            <v>26723</v>
          </cell>
        </row>
        <row r="3">
          <cell r="A3">
            <v>1002</v>
          </cell>
        </row>
        <row r="4">
          <cell r="A4">
            <v>1005</v>
          </cell>
        </row>
        <row r="5">
          <cell r="A5">
            <v>1011</v>
          </cell>
        </row>
        <row r="6">
          <cell r="A6">
            <v>1051</v>
          </cell>
          <cell r="D6">
            <v>3556582</v>
          </cell>
        </row>
        <row r="7">
          <cell r="A7">
            <v>1052</v>
          </cell>
          <cell r="D7">
            <v>0</v>
          </cell>
        </row>
        <row r="8">
          <cell r="A8">
            <v>1103</v>
          </cell>
        </row>
        <row r="9">
          <cell r="A9">
            <v>1201</v>
          </cell>
          <cell r="D9">
            <v>2299333</v>
          </cell>
        </row>
        <row r="10">
          <cell r="A10">
            <v>1205</v>
          </cell>
          <cell r="D10">
            <v>-4357</v>
          </cell>
        </row>
        <row r="11">
          <cell r="A11">
            <v>1206</v>
          </cell>
          <cell r="D11">
            <v>0</v>
          </cell>
        </row>
        <row r="12">
          <cell r="A12">
            <v>1207</v>
          </cell>
          <cell r="D12">
            <v>0</v>
          </cell>
        </row>
        <row r="13">
          <cell r="A13">
            <v>1208</v>
          </cell>
          <cell r="D13">
            <v>0</v>
          </cell>
        </row>
        <row r="14">
          <cell r="A14">
            <v>1209</v>
          </cell>
          <cell r="D14">
            <v>0</v>
          </cell>
        </row>
        <row r="15">
          <cell r="A15">
            <v>1251</v>
          </cell>
        </row>
        <row r="16">
          <cell r="A16">
            <v>1255</v>
          </cell>
        </row>
        <row r="17">
          <cell r="A17">
            <v>1256</v>
          </cell>
          <cell r="D17">
            <v>178</v>
          </cell>
        </row>
        <row r="18">
          <cell r="A18">
            <v>1264</v>
          </cell>
        </row>
        <row r="19">
          <cell r="A19">
            <v>1302</v>
          </cell>
        </row>
        <row r="20">
          <cell r="A20">
            <v>1322</v>
          </cell>
          <cell r="D20">
            <v>0</v>
          </cell>
        </row>
        <row r="21">
          <cell r="A21">
            <v>1327</v>
          </cell>
        </row>
        <row r="22">
          <cell r="A22">
            <v>1329</v>
          </cell>
        </row>
        <row r="23">
          <cell r="A23">
            <v>1401</v>
          </cell>
        </row>
        <row r="24">
          <cell r="A24">
            <v>1403</v>
          </cell>
        </row>
        <row r="25">
          <cell r="A25">
            <v>1405</v>
          </cell>
        </row>
        <row r="26">
          <cell r="A26">
            <v>1407</v>
          </cell>
        </row>
        <row r="27">
          <cell r="A27">
            <v>1411</v>
          </cell>
          <cell r="B27">
            <v>1823014</v>
          </cell>
          <cell r="D27">
            <v>0</v>
          </cell>
        </row>
        <row r="28">
          <cell r="A28">
            <v>1417</v>
          </cell>
        </row>
        <row r="29">
          <cell r="A29">
            <v>1424</v>
          </cell>
        </row>
        <row r="30">
          <cell r="A30">
            <v>1428</v>
          </cell>
        </row>
        <row r="31">
          <cell r="A31">
            <v>1432</v>
          </cell>
        </row>
        <row r="32">
          <cell r="A32">
            <v>1434</v>
          </cell>
          <cell r="B32">
            <v>-32489</v>
          </cell>
          <cell r="D32">
            <v>0</v>
          </cell>
        </row>
        <row r="33">
          <cell r="A33">
            <v>1452</v>
          </cell>
        </row>
        <row r="34">
          <cell r="A34">
            <v>1453</v>
          </cell>
        </row>
        <row r="35">
          <cell r="A35">
            <v>1454</v>
          </cell>
        </row>
        <row r="36">
          <cell r="A36">
            <v>1455</v>
          </cell>
        </row>
        <row r="37">
          <cell r="A37">
            <v>1456</v>
          </cell>
        </row>
        <row r="38">
          <cell r="A38">
            <v>1457</v>
          </cell>
        </row>
        <row r="39">
          <cell r="A39">
            <v>1458</v>
          </cell>
        </row>
        <row r="40">
          <cell r="A40">
            <v>1471</v>
          </cell>
        </row>
        <row r="41">
          <cell r="A41">
            <v>1476</v>
          </cell>
        </row>
        <row r="42">
          <cell r="A42">
            <v>1602</v>
          </cell>
          <cell r="D42">
            <v>591</v>
          </cell>
        </row>
        <row r="43">
          <cell r="A43">
            <v>1603</v>
          </cell>
        </row>
        <row r="44">
          <cell r="A44">
            <v>1604</v>
          </cell>
        </row>
        <row r="45">
          <cell r="A45">
            <v>1651</v>
          </cell>
          <cell r="D45">
            <v>6205</v>
          </cell>
        </row>
        <row r="46">
          <cell r="A46">
            <v>1652</v>
          </cell>
        </row>
        <row r="47">
          <cell r="A47">
            <v>1653</v>
          </cell>
          <cell r="D47">
            <v>83551</v>
          </cell>
        </row>
        <row r="48">
          <cell r="A48">
            <v>1654</v>
          </cell>
          <cell r="D48">
            <v>30265</v>
          </cell>
        </row>
        <row r="49">
          <cell r="A49">
            <v>1657</v>
          </cell>
          <cell r="D49">
            <v>0</v>
          </cell>
        </row>
        <row r="50">
          <cell r="A50">
            <v>1658</v>
          </cell>
          <cell r="D50">
            <v>0</v>
          </cell>
        </row>
        <row r="51">
          <cell r="A51">
            <v>1659</v>
          </cell>
          <cell r="D51">
            <v>48231</v>
          </cell>
        </row>
        <row r="52">
          <cell r="A52">
            <v>1692</v>
          </cell>
        </row>
        <row r="53">
          <cell r="A53">
            <v>1693</v>
          </cell>
          <cell r="D53">
            <v>-8072</v>
          </cell>
        </row>
        <row r="54">
          <cell r="A54">
            <v>1694</v>
          </cell>
          <cell r="D54">
            <v>-1891</v>
          </cell>
        </row>
        <row r="55">
          <cell r="A55">
            <v>1697</v>
          </cell>
          <cell r="D55">
            <v>0</v>
          </cell>
        </row>
        <row r="56">
          <cell r="A56">
            <v>1698</v>
          </cell>
          <cell r="D56">
            <v>0</v>
          </cell>
        </row>
        <row r="57">
          <cell r="A57">
            <v>1699</v>
          </cell>
          <cell r="D57">
            <v>-3389</v>
          </cell>
        </row>
        <row r="58">
          <cell r="A58">
            <v>1705</v>
          </cell>
          <cell r="D58">
            <v>0</v>
          </cell>
        </row>
        <row r="59">
          <cell r="A59">
            <v>1725</v>
          </cell>
        </row>
        <row r="60">
          <cell r="A60">
            <v>1730</v>
          </cell>
        </row>
        <row r="61">
          <cell r="A61">
            <v>1733</v>
          </cell>
          <cell r="D61">
            <v>0</v>
          </cell>
        </row>
        <row r="62">
          <cell r="A62">
            <v>1740</v>
          </cell>
          <cell r="D62">
            <v>0</v>
          </cell>
        </row>
        <row r="63">
          <cell r="A63">
            <v>1741</v>
          </cell>
        </row>
        <row r="64">
          <cell r="A64">
            <v>1744</v>
          </cell>
          <cell r="D64">
            <v>259</v>
          </cell>
        </row>
        <row r="65">
          <cell r="A65">
            <v>1746</v>
          </cell>
        </row>
        <row r="66">
          <cell r="A66">
            <v>1792</v>
          </cell>
        </row>
        <row r="67">
          <cell r="A67">
            <v>1793</v>
          </cell>
          <cell r="D67">
            <v>2295</v>
          </cell>
        </row>
        <row r="68">
          <cell r="A68">
            <v>1811</v>
          </cell>
        </row>
        <row r="69">
          <cell r="A69">
            <v>1812</v>
          </cell>
        </row>
        <row r="70">
          <cell r="A70">
            <v>1815</v>
          </cell>
        </row>
        <row r="71">
          <cell r="A71">
            <v>1816</v>
          </cell>
          <cell r="D71">
            <v>0</v>
          </cell>
        </row>
        <row r="72">
          <cell r="A72">
            <v>1818</v>
          </cell>
        </row>
        <row r="73">
          <cell r="A73">
            <v>1819</v>
          </cell>
        </row>
        <row r="74">
          <cell r="A74">
            <v>1821</v>
          </cell>
        </row>
        <row r="75">
          <cell r="A75">
            <v>1822</v>
          </cell>
        </row>
        <row r="76">
          <cell r="A76">
            <v>1825</v>
          </cell>
        </row>
        <row r="77">
          <cell r="A77">
            <v>1836</v>
          </cell>
        </row>
        <row r="78">
          <cell r="A78">
            <v>1838</v>
          </cell>
        </row>
        <row r="79">
          <cell r="A79">
            <v>1851</v>
          </cell>
          <cell r="D79">
            <v>418</v>
          </cell>
        </row>
        <row r="80">
          <cell r="A80">
            <v>1854</v>
          </cell>
          <cell r="D80">
            <v>110</v>
          </cell>
        </row>
        <row r="81">
          <cell r="A81">
            <v>1855</v>
          </cell>
        </row>
        <row r="82">
          <cell r="A82">
            <v>1856</v>
          </cell>
          <cell r="D82">
            <v>17211</v>
          </cell>
        </row>
        <row r="83">
          <cell r="A83">
            <v>1857</v>
          </cell>
          <cell r="D83">
            <v>0</v>
          </cell>
        </row>
        <row r="84">
          <cell r="A84">
            <v>1860</v>
          </cell>
          <cell r="D84">
            <v>0</v>
          </cell>
        </row>
        <row r="85">
          <cell r="A85">
            <v>1861</v>
          </cell>
        </row>
        <row r="86">
          <cell r="A86">
            <v>1867</v>
          </cell>
          <cell r="D86">
            <v>1360</v>
          </cell>
        </row>
        <row r="87">
          <cell r="A87">
            <v>1870</v>
          </cell>
        </row>
        <row r="88">
          <cell r="A88">
            <v>1876</v>
          </cell>
        </row>
        <row r="89">
          <cell r="A89">
            <v>1877</v>
          </cell>
        </row>
        <row r="90">
          <cell r="A90">
            <v>1878</v>
          </cell>
          <cell r="D90">
            <v>-14078</v>
          </cell>
        </row>
        <row r="91">
          <cell r="A91">
            <v>1879</v>
          </cell>
        </row>
        <row r="92">
          <cell r="A92">
            <v>1895</v>
          </cell>
        </row>
        <row r="93">
          <cell r="A93">
            <v>1894</v>
          </cell>
          <cell r="D93">
            <v>0</v>
          </cell>
        </row>
        <row r="94">
          <cell r="A94">
            <v>2013</v>
          </cell>
          <cell r="D94">
            <v>0</v>
          </cell>
        </row>
        <row r="95">
          <cell r="A95">
            <v>2054</v>
          </cell>
        </row>
        <row r="96">
          <cell r="A96">
            <v>2056</v>
          </cell>
        </row>
        <row r="97">
          <cell r="A97">
            <v>2066</v>
          </cell>
        </row>
        <row r="98">
          <cell r="A98">
            <v>2070</v>
          </cell>
        </row>
        <row r="99">
          <cell r="A99">
            <v>2123</v>
          </cell>
        </row>
        <row r="100">
          <cell r="A100">
            <v>2124</v>
          </cell>
        </row>
        <row r="101">
          <cell r="A101">
            <v>2203</v>
          </cell>
          <cell r="D101">
            <v>0</v>
          </cell>
        </row>
        <row r="102">
          <cell r="A102">
            <v>2204</v>
          </cell>
          <cell r="D102">
            <v>0</v>
          </cell>
        </row>
        <row r="103">
          <cell r="A103">
            <v>2205</v>
          </cell>
        </row>
        <row r="104">
          <cell r="A104">
            <v>2206</v>
          </cell>
        </row>
        <row r="105">
          <cell r="A105">
            <v>2207</v>
          </cell>
        </row>
        <row r="106">
          <cell r="A106">
            <v>2208</v>
          </cell>
        </row>
        <row r="107">
          <cell r="A107">
            <v>2209</v>
          </cell>
        </row>
        <row r="108">
          <cell r="A108">
            <v>2211</v>
          </cell>
        </row>
        <row r="109">
          <cell r="A109">
            <v>2213</v>
          </cell>
        </row>
        <row r="110">
          <cell r="A110">
            <v>2215</v>
          </cell>
        </row>
        <row r="111">
          <cell r="A111">
            <v>2217</v>
          </cell>
        </row>
        <row r="112">
          <cell r="A112">
            <v>2219</v>
          </cell>
        </row>
        <row r="113">
          <cell r="A113">
            <v>2221</v>
          </cell>
        </row>
        <row r="114">
          <cell r="A114">
            <v>2223</v>
          </cell>
        </row>
        <row r="115">
          <cell r="A115">
            <v>2237</v>
          </cell>
        </row>
        <row r="116">
          <cell r="A116">
            <v>2240</v>
          </cell>
          <cell r="D116">
            <v>0</v>
          </cell>
        </row>
        <row r="117">
          <cell r="A117">
            <v>2255</v>
          </cell>
          <cell r="D117">
            <v>0</v>
          </cell>
        </row>
        <row r="118">
          <cell r="A118">
            <v>2301</v>
          </cell>
        </row>
        <row r="119">
          <cell r="A119">
            <v>2305</v>
          </cell>
        </row>
        <row r="120">
          <cell r="A120">
            <v>2306</v>
          </cell>
        </row>
        <row r="121">
          <cell r="A121">
            <v>2404</v>
          </cell>
        </row>
        <row r="122">
          <cell r="A122">
            <v>2405</v>
          </cell>
        </row>
        <row r="123">
          <cell r="A123">
            <v>2406</v>
          </cell>
        </row>
        <row r="124">
          <cell r="A124">
            <v>2701</v>
          </cell>
        </row>
        <row r="125">
          <cell r="A125">
            <v>2705</v>
          </cell>
        </row>
        <row r="126">
          <cell r="A126">
            <v>2706</v>
          </cell>
        </row>
        <row r="127">
          <cell r="A127">
            <v>2712</v>
          </cell>
        </row>
        <row r="128">
          <cell r="A128">
            <v>2718</v>
          </cell>
        </row>
        <row r="129">
          <cell r="A129">
            <v>2719</v>
          </cell>
        </row>
        <row r="130">
          <cell r="A130">
            <v>2720</v>
          </cell>
        </row>
        <row r="131">
          <cell r="A131">
            <v>2721</v>
          </cell>
        </row>
        <row r="132">
          <cell r="A132">
            <v>2723</v>
          </cell>
        </row>
        <row r="133">
          <cell r="A133">
            <v>2725</v>
          </cell>
          <cell r="D133">
            <v>0</v>
          </cell>
        </row>
        <row r="134">
          <cell r="A134">
            <v>2726</v>
          </cell>
        </row>
        <row r="135">
          <cell r="A135">
            <v>2730</v>
          </cell>
        </row>
        <row r="136">
          <cell r="A136">
            <v>2756</v>
          </cell>
        </row>
        <row r="137">
          <cell r="A137">
            <v>2770</v>
          </cell>
        </row>
        <row r="138">
          <cell r="A138">
            <v>2792</v>
          </cell>
        </row>
        <row r="139">
          <cell r="A139">
            <v>2794</v>
          </cell>
        </row>
        <row r="140">
          <cell r="A140">
            <v>2799</v>
          </cell>
          <cell r="D140">
            <v>0</v>
          </cell>
        </row>
        <row r="141">
          <cell r="A141">
            <v>2811</v>
          </cell>
          <cell r="D141">
            <v>0</v>
          </cell>
        </row>
        <row r="142">
          <cell r="A142">
            <v>2813</v>
          </cell>
        </row>
        <row r="143">
          <cell r="A143">
            <v>2818</v>
          </cell>
        </row>
        <row r="144">
          <cell r="A144">
            <v>2819</v>
          </cell>
        </row>
        <row r="145">
          <cell r="A145">
            <v>2851</v>
          </cell>
          <cell r="D145">
            <v>7419</v>
          </cell>
        </row>
        <row r="146">
          <cell r="A146">
            <v>2854</v>
          </cell>
          <cell r="D146">
            <v>178</v>
          </cell>
        </row>
        <row r="147">
          <cell r="A147">
            <v>2855</v>
          </cell>
        </row>
        <row r="148">
          <cell r="A148">
            <v>2856</v>
          </cell>
          <cell r="D148">
            <v>0</v>
          </cell>
        </row>
        <row r="149">
          <cell r="A149">
            <v>2860</v>
          </cell>
          <cell r="D149">
            <v>0</v>
          </cell>
        </row>
        <row r="150">
          <cell r="A150">
            <v>2861</v>
          </cell>
          <cell r="D150">
            <v>8871</v>
          </cell>
        </row>
        <row r="151">
          <cell r="A151">
            <v>2867</v>
          </cell>
          <cell r="D151">
            <v>458</v>
          </cell>
        </row>
        <row r="152">
          <cell r="A152">
            <v>2870</v>
          </cell>
          <cell r="D152">
            <v>0</v>
          </cell>
        </row>
        <row r="153">
          <cell r="A153">
            <v>2894</v>
          </cell>
          <cell r="D153">
            <v>0</v>
          </cell>
        </row>
        <row r="154">
          <cell r="A154">
            <v>3001</v>
          </cell>
          <cell r="D154">
            <v>6040000</v>
          </cell>
        </row>
        <row r="155">
          <cell r="A155">
            <v>3101</v>
          </cell>
        </row>
        <row r="156">
          <cell r="A156">
            <v>3510</v>
          </cell>
        </row>
        <row r="157">
          <cell r="A157">
            <v>3540</v>
          </cell>
        </row>
        <row r="158">
          <cell r="A158">
            <v>3561</v>
          </cell>
        </row>
        <row r="159">
          <cell r="A159">
            <v>3580</v>
          </cell>
          <cell r="D159">
            <v>41144</v>
          </cell>
        </row>
        <row r="160">
          <cell r="A160">
            <v>3599</v>
          </cell>
          <cell r="D160">
            <v>-56545</v>
          </cell>
        </row>
        <row r="161">
          <cell r="A161">
            <v>4052</v>
          </cell>
          <cell r="D161">
            <v>0</v>
          </cell>
        </row>
        <row r="162">
          <cell r="A162">
            <v>4091</v>
          </cell>
          <cell r="D162">
            <v>148374</v>
          </cell>
        </row>
        <row r="163">
          <cell r="A163">
            <v>4103</v>
          </cell>
          <cell r="D163">
            <v>0</v>
          </cell>
        </row>
        <row r="164">
          <cell r="A164">
            <v>4201</v>
          </cell>
          <cell r="D164">
            <v>259</v>
          </cell>
        </row>
        <row r="165">
          <cell r="A165">
            <v>4202</v>
          </cell>
          <cell r="D165">
            <v>0</v>
          </cell>
        </row>
        <row r="166">
          <cell r="A166">
            <v>4251</v>
          </cell>
        </row>
        <row r="167">
          <cell r="A167">
            <v>4253</v>
          </cell>
        </row>
        <row r="168">
          <cell r="A168">
            <v>4255</v>
          </cell>
        </row>
        <row r="169">
          <cell r="A169">
            <v>4256</v>
          </cell>
        </row>
        <row r="170">
          <cell r="A170">
            <v>4302</v>
          </cell>
        </row>
        <row r="171">
          <cell r="A171">
            <v>4312</v>
          </cell>
        </row>
        <row r="172">
          <cell r="A172">
            <v>4322</v>
          </cell>
          <cell r="D172">
            <v>0</v>
          </cell>
        </row>
        <row r="173">
          <cell r="A173">
            <v>4327</v>
          </cell>
        </row>
        <row r="174">
          <cell r="A174">
            <v>4401</v>
          </cell>
        </row>
        <row r="175">
          <cell r="A175">
            <v>4403</v>
          </cell>
        </row>
        <row r="176">
          <cell r="A176">
            <v>4405</v>
          </cell>
        </row>
        <row r="177">
          <cell r="A177">
            <v>4407</v>
          </cell>
        </row>
        <row r="178">
          <cell r="A178">
            <v>4411</v>
          </cell>
          <cell r="D178">
            <v>0</v>
          </cell>
        </row>
        <row r="179">
          <cell r="A179">
            <v>4417</v>
          </cell>
        </row>
        <row r="180">
          <cell r="A180">
            <v>4424</v>
          </cell>
        </row>
        <row r="181">
          <cell r="A181">
            <v>4428</v>
          </cell>
        </row>
        <row r="182">
          <cell r="A182">
            <v>4429</v>
          </cell>
          <cell r="D182">
            <v>0</v>
          </cell>
        </row>
        <row r="183">
          <cell r="A183">
            <v>4434</v>
          </cell>
          <cell r="D183">
            <v>0</v>
          </cell>
        </row>
        <row r="184">
          <cell r="A184">
            <v>4452</v>
          </cell>
        </row>
        <row r="185">
          <cell r="A185">
            <v>4453</v>
          </cell>
        </row>
        <row r="186">
          <cell r="A186">
            <v>4465</v>
          </cell>
        </row>
        <row r="187">
          <cell r="A187">
            <v>4510</v>
          </cell>
          <cell r="D187">
            <v>0</v>
          </cell>
        </row>
        <row r="188">
          <cell r="A188">
            <v>4530</v>
          </cell>
          <cell r="D188">
            <v>9</v>
          </cell>
        </row>
        <row r="189">
          <cell r="A189">
            <v>4540</v>
          </cell>
        </row>
        <row r="190">
          <cell r="A190">
            <v>4592</v>
          </cell>
        </row>
        <row r="191">
          <cell r="A191">
            <v>4601</v>
          </cell>
          <cell r="D191">
            <v>0</v>
          </cell>
        </row>
        <row r="192">
          <cell r="A192">
            <v>4604</v>
          </cell>
          <cell r="D192">
            <v>0</v>
          </cell>
        </row>
        <row r="193">
          <cell r="A193">
            <v>4605</v>
          </cell>
        </row>
        <row r="194">
          <cell r="A194">
            <v>4606</v>
          </cell>
          <cell r="D194">
            <v>0</v>
          </cell>
        </row>
        <row r="195">
          <cell r="A195">
            <v>4607</v>
          </cell>
          <cell r="D195">
            <v>0</v>
          </cell>
        </row>
        <row r="196">
          <cell r="A196">
            <v>4608</v>
          </cell>
          <cell r="D196">
            <v>0</v>
          </cell>
        </row>
        <row r="197">
          <cell r="A197">
            <v>4609</v>
          </cell>
        </row>
        <row r="198">
          <cell r="A198">
            <v>4611</v>
          </cell>
          <cell r="D198">
            <v>0</v>
          </cell>
        </row>
        <row r="199">
          <cell r="A199">
            <v>4612</v>
          </cell>
        </row>
        <row r="200">
          <cell r="A200">
            <v>4614</v>
          </cell>
        </row>
        <row r="201">
          <cell r="A201">
            <v>4615</v>
          </cell>
        </row>
        <row r="202">
          <cell r="A202">
            <v>4617</v>
          </cell>
          <cell r="D202">
            <v>0</v>
          </cell>
        </row>
        <row r="203">
          <cell r="A203">
            <v>4703</v>
          </cell>
          <cell r="D203">
            <v>0</v>
          </cell>
        </row>
        <row r="204">
          <cell r="A204">
            <v>4710</v>
          </cell>
        </row>
        <row r="205">
          <cell r="A205">
            <v>4731</v>
          </cell>
          <cell r="D205">
            <v>0</v>
          </cell>
        </row>
        <row r="206">
          <cell r="A206">
            <v>4733</v>
          </cell>
          <cell r="D206">
            <v>0</v>
          </cell>
        </row>
        <row r="207">
          <cell r="A207">
            <v>4851</v>
          </cell>
        </row>
        <row r="208">
          <cell r="A208">
            <v>4853</v>
          </cell>
        </row>
        <row r="209">
          <cell r="A209">
            <v>4892</v>
          </cell>
        </row>
        <row r="210">
          <cell r="A210">
            <v>4894</v>
          </cell>
          <cell r="D210">
            <v>0</v>
          </cell>
        </row>
        <row r="211">
          <cell r="A211">
            <v>4895</v>
          </cell>
          <cell r="D211">
            <v>0</v>
          </cell>
        </row>
        <row r="212">
          <cell r="A212">
            <v>4900</v>
          </cell>
          <cell r="D212">
            <v>0</v>
          </cell>
        </row>
        <row r="213">
          <cell r="A213">
            <v>4921</v>
          </cell>
          <cell r="D213">
            <v>0</v>
          </cell>
        </row>
        <row r="214">
          <cell r="A214">
            <v>4922</v>
          </cell>
          <cell r="D214">
            <v>2</v>
          </cell>
        </row>
        <row r="215">
          <cell r="A215">
            <v>4953</v>
          </cell>
        </row>
        <row r="216">
          <cell r="A216">
            <v>4955</v>
          </cell>
        </row>
        <row r="217">
          <cell r="A217">
            <v>4956</v>
          </cell>
        </row>
        <row r="218">
          <cell r="A218">
            <v>4958</v>
          </cell>
        </row>
        <row r="219">
          <cell r="A219">
            <v>4959</v>
          </cell>
          <cell r="D219">
            <v>0</v>
          </cell>
        </row>
        <row r="220">
          <cell r="A220">
            <v>5126</v>
          </cell>
          <cell r="D220">
            <v>0</v>
          </cell>
        </row>
        <row r="221">
          <cell r="A221">
            <v>5250</v>
          </cell>
          <cell r="D221">
            <v>0</v>
          </cell>
        </row>
        <row r="222">
          <cell r="A222">
            <v>5305</v>
          </cell>
          <cell r="D222">
            <v>0</v>
          </cell>
        </row>
        <row r="223">
          <cell r="A223">
            <v>5459</v>
          </cell>
          <cell r="D223">
            <v>14078</v>
          </cell>
        </row>
        <row r="224">
          <cell r="A224">
            <v>5510</v>
          </cell>
          <cell r="D224">
            <v>0</v>
          </cell>
        </row>
        <row r="225">
          <cell r="A225">
            <v>5530</v>
          </cell>
          <cell r="D225">
            <v>121</v>
          </cell>
        </row>
        <row r="226">
          <cell r="A226">
            <v>5601</v>
          </cell>
          <cell r="D226">
            <v>981</v>
          </cell>
        </row>
        <row r="227">
          <cell r="A227">
            <v>5603</v>
          </cell>
          <cell r="D227">
            <v>229</v>
          </cell>
        </row>
        <row r="228">
          <cell r="A228">
            <v>5608</v>
          </cell>
          <cell r="D228">
            <v>45</v>
          </cell>
        </row>
        <row r="229">
          <cell r="A229">
            <v>5609</v>
          </cell>
          <cell r="D229">
            <v>0</v>
          </cell>
        </row>
        <row r="230">
          <cell r="A230">
            <v>5703</v>
          </cell>
          <cell r="D230">
            <v>39</v>
          </cell>
        </row>
        <row r="231">
          <cell r="A231">
            <v>5709</v>
          </cell>
          <cell r="D231">
            <v>0</v>
          </cell>
        </row>
        <row r="232">
          <cell r="A232">
            <v>5721</v>
          </cell>
          <cell r="D232">
            <v>113253</v>
          </cell>
        </row>
        <row r="233">
          <cell r="A233">
            <v>5722</v>
          </cell>
          <cell r="D233">
            <v>1081</v>
          </cell>
        </row>
        <row r="234">
          <cell r="A234">
            <v>5729</v>
          </cell>
          <cell r="D234">
            <v>489</v>
          </cell>
        </row>
        <row r="235">
          <cell r="A235">
            <v>5731</v>
          </cell>
          <cell r="D235">
            <v>0</v>
          </cell>
        </row>
        <row r="236">
          <cell r="A236">
            <v>5733</v>
          </cell>
          <cell r="D236">
            <v>0</v>
          </cell>
        </row>
        <row r="237">
          <cell r="A237">
            <v>5741</v>
          </cell>
          <cell r="D237">
            <v>0</v>
          </cell>
        </row>
        <row r="238">
          <cell r="A238">
            <v>5742</v>
          </cell>
          <cell r="D238">
            <v>6474</v>
          </cell>
        </row>
        <row r="239">
          <cell r="A239">
            <v>5743</v>
          </cell>
          <cell r="D239">
            <v>0</v>
          </cell>
        </row>
        <row r="240">
          <cell r="A240">
            <v>5744</v>
          </cell>
          <cell r="D240">
            <v>0</v>
          </cell>
        </row>
        <row r="241">
          <cell r="A241">
            <v>5745</v>
          </cell>
          <cell r="D241">
            <v>1275</v>
          </cell>
        </row>
        <row r="242">
          <cell r="A242">
            <v>5746</v>
          </cell>
          <cell r="D242">
            <v>5284</v>
          </cell>
        </row>
        <row r="243">
          <cell r="A243">
            <v>5747</v>
          </cell>
          <cell r="D243">
            <v>1288</v>
          </cell>
        </row>
        <row r="244">
          <cell r="A244">
            <v>5748</v>
          </cell>
          <cell r="D244">
            <v>1231</v>
          </cell>
        </row>
        <row r="245">
          <cell r="A245">
            <v>5749</v>
          </cell>
          <cell r="D245">
            <v>878</v>
          </cell>
        </row>
        <row r="246">
          <cell r="A246">
            <v>5750</v>
          </cell>
          <cell r="D246">
            <v>1736</v>
          </cell>
        </row>
        <row r="247">
          <cell r="A247">
            <v>5752</v>
          </cell>
          <cell r="D247">
            <v>109</v>
          </cell>
        </row>
        <row r="248">
          <cell r="A248">
            <v>5753</v>
          </cell>
          <cell r="D248">
            <v>3002</v>
          </cell>
        </row>
        <row r="249">
          <cell r="A249">
            <v>5761</v>
          </cell>
          <cell r="D249">
            <v>0</v>
          </cell>
        </row>
        <row r="250">
          <cell r="A250">
            <v>5766</v>
          </cell>
          <cell r="D250">
            <v>0</v>
          </cell>
        </row>
        <row r="251">
          <cell r="A251">
            <v>5763</v>
          </cell>
          <cell r="D251">
            <v>10262</v>
          </cell>
        </row>
        <row r="252">
          <cell r="A252">
            <v>5765</v>
          </cell>
          <cell r="D252">
            <v>102</v>
          </cell>
        </row>
        <row r="253">
          <cell r="A253">
            <v>5768</v>
          </cell>
          <cell r="D253">
            <v>204</v>
          </cell>
        </row>
        <row r="254">
          <cell r="A254">
            <v>5782</v>
          </cell>
          <cell r="D254">
            <v>8073</v>
          </cell>
        </row>
        <row r="255">
          <cell r="A255">
            <v>5783</v>
          </cell>
          <cell r="D255">
            <v>1891</v>
          </cell>
        </row>
        <row r="256">
          <cell r="A256">
            <v>5786</v>
          </cell>
          <cell r="D256">
            <v>0</v>
          </cell>
        </row>
        <row r="257">
          <cell r="A257">
            <v>5787</v>
          </cell>
          <cell r="D257">
            <v>0</v>
          </cell>
        </row>
        <row r="258">
          <cell r="A258">
            <v>5788</v>
          </cell>
          <cell r="D258">
            <v>3389</v>
          </cell>
        </row>
        <row r="259">
          <cell r="A259">
            <v>5894</v>
          </cell>
          <cell r="D259">
            <v>0</v>
          </cell>
        </row>
        <row r="260">
          <cell r="A260">
            <v>5895</v>
          </cell>
          <cell r="D260">
            <v>0</v>
          </cell>
        </row>
        <row r="261">
          <cell r="A261">
            <v>5900</v>
          </cell>
          <cell r="D261">
            <v>0</v>
          </cell>
        </row>
        <row r="262">
          <cell r="A262">
            <v>5921</v>
          </cell>
          <cell r="D262">
            <v>0</v>
          </cell>
        </row>
        <row r="263">
          <cell r="A263">
            <v>5922</v>
          </cell>
          <cell r="D263">
            <v>0</v>
          </cell>
        </row>
        <row r="264">
          <cell r="A264">
            <v>5923</v>
          </cell>
          <cell r="D264">
            <v>0</v>
          </cell>
        </row>
        <row r="265">
          <cell r="A265">
            <v>5999</v>
          </cell>
          <cell r="D265">
            <v>29675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г 1"/>
      <sheetName val="Шаг 2"/>
      <sheetName val="Шаг 3"/>
      <sheetName val="Шаг 4"/>
      <sheetName val="лмквидность_сальдо"/>
      <sheetName val="депозиты физиков"/>
      <sheetName val="П14"/>
      <sheetName val="Лист2"/>
      <sheetName val="Dates"/>
      <sheetName val="Lead"/>
      <sheetName val="Depreciation analytical test"/>
    </sheetNames>
    <sheetDataSet>
      <sheetData sheetId="0" refreshError="1"/>
      <sheetData sheetId="1" refreshError="1"/>
      <sheetData sheetId="2" refreshError="1">
        <row r="6">
          <cell r="F6">
            <v>1.6448530004709028</v>
          </cell>
        </row>
      </sheetData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S&amp;PL новый формат"/>
      <sheetName val="Лист1"/>
      <sheetName val="Лист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700H"/>
      <sheetName val="45"/>
      <sheetName val="BS PL"/>
      <sheetName val="tab"/>
      <sheetName val="оборотка"/>
      <sheetName val="план меропр"/>
      <sheetName val="новый формат BS &amp;PL"/>
      <sheetName val="BS&amp;PL новый формат"/>
      <sheetName val="BSPL2011СД"/>
      <sheetName val="Лист1"/>
      <sheetName val="BSPL2011еженедельно"/>
      <sheetName val="M-1"/>
      <sheetName val="M-2"/>
      <sheetName val="M-5"/>
      <sheetName val="Форма 1 (АФН РК)"/>
      <sheetName val="Форма 2 (АФН РК)"/>
      <sheetName val="Форма 4 (АФН РК)"/>
      <sheetName val="Форма 3 (АФН РК)"/>
      <sheetName val="Отчет  о движ.денежныз ср-в"/>
      <sheetName val="Отчет  о движ.денежныз ср-в 09"/>
      <sheetName val="CF1"/>
      <sheetName val="CF1 (2)"/>
      <sheetName val="A4.BS"/>
      <sheetName val="A4.PL"/>
      <sheetName val="КазначАНБал"/>
      <sheetName val="КазначРегКап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&#1040;.Nelina@vtb-bank.kz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4"/>
  <sheetViews>
    <sheetView view="pageBreakPreview" zoomScale="80" zoomScaleNormal="80" zoomScaleSheetLayoutView="80" workbookViewId="0">
      <selection activeCell="H22" sqref="H22"/>
    </sheetView>
  </sheetViews>
  <sheetFormatPr defaultRowHeight="32.25" customHeight="1"/>
  <cols>
    <col min="2" max="2" width="65" customWidth="1"/>
    <col min="3" max="3" width="15.7109375" customWidth="1"/>
    <col min="4" max="4" width="15.85546875" customWidth="1"/>
    <col min="5" max="5" width="16.5703125" customWidth="1"/>
    <col min="6" max="6" width="3.140625" customWidth="1"/>
    <col min="7" max="7" width="16.140625" customWidth="1"/>
    <col min="8" max="8" width="13.85546875" bestFit="1" customWidth="1"/>
    <col min="9" max="9" width="15" customWidth="1"/>
  </cols>
  <sheetData>
    <row r="1" spans="2:7" ht="18" customHeight="1">
      <c r="B1" s="3"/>
      <c r="C1" s="4"/>
      <c r="D1" s="8" t="s">
        <v>101</v>
      </c>
    </row>
    <row r="2" spans="2:7" ht="16.5" customHeight="1">
      <c r="B2" s="655" t="s">
        <v>102</v>
      </c>
      <c r="C2" s="655"/>
      <c r="D2" s="655"/>
      <c r="E2" s="655"/>
    </row>
    <row r="3" spans="2:7" ht="18" customHeight="1">
      <c r="B3" s="656" t="s">
        <v>103</v>
      </c>
      <c r="C3" s="656"/>
      <c r="D3" s="656"/>
      <c r="E3" s="656"/>
    </row>
    <row r="4" spans="2:7" ht="16.5" customHeight="1">
      <c r="B4" s="657" t="s">
        <v>104</v>
      </c>
      <c r="C4" s="657"/>
      <c r="D4" s="657"/>
      <c r="E4" s="657"/>
    </row>
    <row r="5" spans="2:7" ht="17.25" customHeight="1">
      <c r="B5" s="658" t="s">
        <v>1496</v>
      </c>
      <c r="C5" s="658"/>
      <c r="D5" s="658"/>
      <c r="E5" s="658"/>
    </row>
    <row r="6" spans="2:7" ht="13.5" customHeight="1" thickBot="1">
      <c r="C6" s="38"/>
      <c r="D6" s="608" t="s">
        <v>105</v>
      </c>
    </row>
    <row r="7" spans="2:7" ht="24" customHeight="1" thickBot="1">
      <c r="B7" s="26" t="s">
        <v>106</v>
      </c>
      <c r="C7" s="27" t="s">
        <v>1495</v>
      </c>
      <c r="D7" s="28" t="s">
        <v>1490</v>
      </c>
    </row>
    <row r="8" spans="2:7" ht="15" customHeight="1" thickBot="1">
      <c r="B8" s="31">
        <v>1</v>
      </c>
      <c r="C8" s="32">
        <v>2</v>
      </c>
      <c r="D8" s="33">
        <v>3</v>
      </c>
    </row>
    <row r="9" spans="2:7" ht="18" customHeight="1">
      <c r="B9" s="444" t="s">
        <v>33</v>
      </c>
      <c r="C9" s="445"/>
      <c r="D9" s="446"/>
    </row>
    <row r="10" spans="2:7" ht="21.75" customHeight="1">
      <c r="B10" s="23" t="s">
        <v>1479</v>
      </c>
      <c r="C10" s="449">
        <v>3864976</v>
      </c>
      <c r="D10" s="30">
        <v>8530604</v>
      </c>
    </row>
    <row r="11" spans="2:7" ht="21.75" customHeight="1">
      <c r="B11" s="23" t="s">
        <v>107</v>
      </c>
      <c r="C11" s="449">
        <v>310200</v>
      </c>
      <c r="D11" s="30">
        <v>315293</v>
      </c>
    </row>
    <row r="12" spans="2:7" ht="27.75" customHeight="1">
      <c r="B12" s="23" t="s">
        <v>108</v>
      </c>
      <c r="C12" s="449">
        <v>25381849</v>
      </c>
      <c r="D12" s="30">
        <v>2710141</v>
      </c>
    </row>
    <row r="13" spans="2:7" ht="30" customHeight="1">
      <c r="B13" s="23" t="s">
        <v>109</v>
      </c>
      <c r="C13" s="449">
        <v>108280391</v>
      </c>
      <c r="D13" s="30">
        <v>80830443</v>
      </c>
      <c r="E13" s="34"/>
      <c r="G13" s="648"/>
    </row>
    <row r="14" spans="2:7" ht="27.75" customHeight="1">
      <c r="B14" s="23" t="s">
        <v>1478</v>
      </c>
      <c r="C14" s="449">
        <v>686478</v>
      </c>
      <c r="D14" s="30">
        <v>697389</v>
      </c>
    </row>
    <row r="15" spans="2:7" ht="16.5" customHeight="1">
      <c r="B15" s="23" t="s">
        <v>110</v>
      </c>
      <c r="C15" s="449">
        <v>441034</v>
      </c>
      <c r="D15" s="30">
        <v>672761</v>
      </c>
    </row>
    <row r="16" spans="2:7" ht="16.5" customHeight="1">
      <c r="B16" s="23" t="s">
        <v>111</v>
      </c>
      <c r="C16" s="449">
        <v>1747661</v>
      </c>
      <c r="D16" s="30">
        <v>1766528</v>
      </c>
    </row>
    <row r="17" spans="2:9" ht="16.5" customHeight="1">
      <c r="B17" s="23" t="s">
        <v>112</v>
      </c>
      <c r="C17" s="449">
        <v>682513</v>
      </c>
      <c r="D17" s="30">
        <v>477861</v>
      </c>
    </row>
    <row r="18" spans="2:9" ht="16.5" customHeight="1">
      <c r="B18" s="23" t="s">
        <v>113</v>
      </c>
      <c r="C18" s="449">
        <v>2569042</v>
      </c>
      <c r="D18" s="30">
        <v>587807</v>
      </c>
    </row>
    <row r="19" spans="2:9" ht="21.75" customHeight="1">
      <c r="B19" s="24" t="s">
        <v>114</v>
      </c>
      <c r="C19" s="649">
        <f>SUM(C10:C18)</f>
        <v>143964144</v>
      </c>
      <c r="D19" s="650">
        <f>SUM(D10:D18)</f>
        <v>96588827</v>
      </c>
      <c r="E19" s="34"/>
      <c r="F19" s="20"/>
      <c r="G19" s="648"/>
      <c r="H19" s="20"/>
    </row>
    <row r="20" spans="2:9" ht="19.5" customHeight="1">
      <c r="B20" s="21" t="s">
        <v>96</v>
      </c>
      <c r="C20" s="9"/>
      <c r="D20" s="22"/>
      <c r="G20" s="613"/>
      <c r="H20" s="613"/>
    </row>
    <row r="21" spans="2:9" ht="17.25" customHeight="1">
      <c r="B21" s="23" t="s">
        <v>50</v>
      </c>
      <c r="C21" s="449">
        <v>12586583.066399999</v>
      </c>
      <c r="D21" s="641">
        <v>11400735</v>
      </c>
    </row>
    <row r="22" spans="2:9" ht="17.25" customHeight="1">
      <c r="B22" s="23" t="s">
        <v>115</v>
      </c>
      <c r="C22" s="449">
        <v>97061074.705559999</v>
      </c>
      <c r="D22" s="641">
        <v>52006464</v>
      </c>
      <c r="E22" s="34"/>
      <c r="G22" s="648"/>
    </row>
    <row r="23" spans="2:9" ht="17.25" customHeight="1">
      <c r="B23" s="23" t="s">
        <v>29</v>
      </c>
      <c r="C23" s="449">
        <v>15188479</v>
      </c>
      <c r="D23" s="641">
        <v>15329541</v>
      </c>
    </row>
    <row r="24" spans="2:9" ht="17.25" customHeight="1">
      <c r="B24" s="23" t="s">
        <v>57</v>
      </c>
      <c r="C24" s="449">
        <v>83638</v>
      </c>
      <c r="D24" s="641">
        <v>1054</v>
      </c>
    </row>
    <row r="25" spans="2:9" ht="17.25" customHeight="1">
      <c r="B25" s="23" t="s">
        <v>0</v>
      </c>
      <c r="C25" s="449">
        <v>1345482</v>
      </c>
      <c r="D25" s="641">
        <v>739823</v>
      </c>
      <c r="E25" s="34"/>
    </row>
    <row r="26" spans="2:9" ht="17.25" customHeight="1">
      <c r="B26" s="24" t="s">
        <v>7</v>
      </c>
      <c r="C26" s="649">
        <f>SUM(C21:C25)</f>
        <v>126265256.77195999</v>
      </c>
      <c r="D26" s="651">
        <f>SUM(D21:D25)</f>
        <v>79477617</v>
      </c>
      <c r="E26" s="34"/>
      <c r="F26" s="20"/>
      <c r="G26" s="648"/>
    </row>
    <row r="27" spans="2:9" ht="21" customHeight="1">
      <c r="B27" s="21" t="s">
        <v>116</v>
      </c>
      <c r="C27" s="9"/>
      <c r="D27" s="22"/>
    </row>
    <row r="28" spans="2:9" ht="17.25" customHeight="1">
      <c r="B28" s="23" t="s">
        <v>117</v>
      </c>
      <c r="C28" s="17">
        <f>C30+C31</f>
        <v>20000000</v>
      </c>
      <c r="D28" s="42">
        <v>20000000</v>
      </c>
    </row>
    <row r="29" spans="2:9" ht="17.25" customHeight="1">
      <c r="B29" s="23" t="s">
        <v>118</v>
      </c>
      <c r="C29" s="40"/>
      <c r="D29" s="42"/>
    </row>
    <row r="30" spans="2:9" ht="17.25" customHeight="1">
      <c r="B30" s="23" t="s">
        <v>119</v>
      </c>
      <c r="C30" s="40">
        <v>20000000</v>
      </c>
      <c r="D30" s="42">
        <v>20000000</v>
      </c>
      <c r="G30" s="34"/>
    </row>
    <row r="31" spans="2:9" ht="17.25" customHeight="1">
      <c r="B31" s="23" t="s">
        <v>120</v>
      </c>
      <c r="C31" s="41">
        <v>0</v>
      </c>
      <c r="D31" s="43">
        <v>0</v>
      </c>
    </row>
    <row r="32" spans="2:9" ht="27" customHeight="1">
      <c r="B32" s="23" t="s">
        <v>1492</v>
      </c>
      <c r="C32" s="647">
        <v>-3900592</v>
      </c>
      <c r="D32" s="448">
        <v>-3179771</v>
      </c>
      <c r="E32" s="70"/>
      <c r="F32" s="70"/>
      <c r="G32" s="447"/>
      <c r="H32" s="447"/>
      <c r="I32" s="447"/>
    </row>
    <row r="33" spans="2:9" ht="28.5" customHeight="1">
      <c r="B33" s="23" t="s">
        <v>1480</v>
      </c>
      <c r="C33" s="647">
        <v>0</v>
      </c>
      <c r="D33" s="448">
        <v>777745</v>
      </c>
      <c r="E33" s="70"/>
      <c r="F33" s="70"/>
      <c r="G33" s="447"/>
      <c r="H33" s="447"/>
      <c r="I33" s="447"/>
    </row>
    <row r="34" spans="2:9" ht="17.25" customHeight="1">
      <c r="B34" s="23" t="s">
        <v>1491</v>
      </c>
      <c r="C34" s="647">
        <v>1011802</v>
      </c>
      <c r="D34" s="448">
        <v>0</v>
      </c>
      <c r="E34" s="70"/>
      <c r="F34" s="70"/>
      <c r="G34" s="447"/>
      <c r="H34" s="447"/>
      <c r="I34" s="447"/>
    </row>
    <row r="35" spans="2:9" ht="17.25" customHeight="1">
      <c r="B35" s="23" t="s">
        <v>1498</v>
      </c>
      <c r="C35" s="449">
        <v>587677</v>
      </c>
      <c r="D35" s="641">
        <v>-486764</v>
      </c>
    </row>
    <row r="36" spans="2:9" ht="18.75" customHeight="1">
      <c r="B36" s="25" t="s">
        <v>10</v>
      </c>
      <c r="C36" s="649">
        <f>SUM(C30:C35)</f>
        <v>17698887</v>
      </c>
      <c r="D36" s="651">
        <f>SUM(D30:D35)</f>
        <v>17111210</v>
      </c>
      <c r="E36" s="20"/>
      <c r="F36" s="2"/>
      <c r="G36" s="20"/>
    </row>
    <row r="37" spans="2:9" ht="18.75" customHeight="1">
      <c r="B37" s="24" t="s">
        <v>122</v>
      </c>
      <c r="C37" s="649">
        <f>C26+C36</f>
        <v>143964143.77195999</v>
      </c>
      <c r="D37" s="651">
        <f>D26+D36</f>
        <v>96588827</v>
      </c>
      <c r="E37" s="616"/>
      <c r="F37" s="2"/>
      <c r="G37" s="20"/>
      <c r="H37" s="20"/>
    </row>
    <row r="38" spans="2:9" ht="18.75" customHeight="1">
      <c r="B38" s="23"/>
      <c r="C38" s="40"/>
      <c r="D38" s="448"/>
      <c r="E38" s="14"/>
      <c r="F38" s="2"/>
      <c r="G38" s="616"/>
      <c r="H38" s="620"/>
    </row>
    <row r="39" spans="2:9" ht="20.25" customHeight="1" thickBot="1">
      <c r="B39" s="609" t="s">
        <v>1481</v>
      </c>
      <c r="C39" s="614">
        <v>8508.1869999999999</v>
      </c>
      <c r="D39" s="610">
        <v>8316.6744999999992</v>
      </c>
      <c r="E39" s="14"/>
      <c r="F39" s="2"/>
      <c r="G39" s="20"/>
      <c r="H39" s="20"/>
      <c r="I39" s="616"/>
    </row>
    <row r="40" spans="2:9" ht="60.75" customHeight="1">
      <c r="B40" s="611"/>
      <c r="C40" s="612"/>
      <c r="D40" s="612"/>
      <c r="E40" s="607"/>
      <c r="F40" s="2"/>
      <c r="G40" s="616"/>
      <c r="H40" s="616"/>
    </row>
    <row r="41" spans="2:9" ht="14.25" customHeight="1">
      <c r="B41" s="653" t="s">
        <v>1493</v>
      </c>
      <c r="C41" s="654"/>
      <c r="D41" s="654"/>
      <c r="E41" s="654"/>
      <c r="F41" s="2"/>
      <c r="G41" s="2"/>
    </row>
    <row r="42" spans="2:9" ht="20.25" customHeight="1">
      <c r="B42" s="13"/>
      <c r="C42" s="14"/>
      <c r="D42" s="14"/>
      <c r="E42" s="14"/>
      <c r="F42" s="2"/>
      <c r="G42" s="2"/>
    </row>
    <row r="43" spans="2:9" ht="15.75" customHeight="1">
      <c r="B43" s="13"/>
      <c r="C43" s="14"/>
      <c r="D43" s="14"/>
      <c r="E43" s="14"/>
      <c r="F43" s="2"/>
      <c r="G43" s="2"/>
    </row>
    <row r="44" spans="2:9" ht="21" customHeight="1">
      <c r="B44" s="653" t="s">
        <v>1485</v>
      </c>
      <c r="C44" s="654"/>
      <c r="D44" s="654"/>
      <c r="E44" s="654"/>
      <c r="F44" s="2"/>
      <c r="G44" s="2"/>
    </row>
    <row r="45" spans="2:9" ht="13.5" customHeight="1">
      <c r="B45" s="6"/>
      <c r="C45" s="7"/>
      <c r="D45" s="10"/>
      <c r="E45" s="7"/>
      <c r="F45" s="2"/>
      <c r="G45" s="2"/>
    </row>
    <row r="46" spans="2:9" ht="12" customHeight="1">
      <c r="B46" s="3"/>
      <c r="C46" s="4"/>
      <c r="D46" s="2"/>
      <c r="E46" s="2"/>
      <c r="F46" s="5"/>
      <c r="G46" s="2"/>
    </row>
    <row r="47" spans="2:9" ht="10.5" customHeight="1">
      <c r="B47" s="29"/>
    </row>
    <row r="48" spans="2:9" ht="32.25" customHeight="1">
      <c r="B48" s="29"/>
    </row>
    <row r="49" spans="3:4" ht="32.25" customHeight="1">
      <c r="C49" s="20"/>
      <c r="D49" s="20"/>
    </row>
    <row r="51" spans="3:4" ht="32.25" customHeight="1">
      <c r="C51" s="20"/>
      <c r="D51" s="20"/>
    </row>
    <row r="94" spans="2:5" ht="32.25" customHeight="1">
      <c r="B94" s="2"/>
      <c r="C94" s="2"/>
      <c r="D94" s="2"/>
      <c r="E94" s="2"/>
    </row>
  </sheetData>
  <sheetProtection password="C71F" sheet="1" objects="1" scenarios="1"/>
  <mergeCells count="6">
    <mergeCell ref="B41:E41"/>
    <mergeCell ref="B44:E44"/>
    <mergeCell ref="B2:E2"/>
    <mergeCell ref="B3:E3"/>
    <mergeCell ref="B4:E4"/>
    <mergeCell ref="B5:E5"/>
  </mergeCells>
  <pageMargins left="0.25" right="0.25" top="0.75" bottom="0.75" header="0.3" footer="0.3"/>
  <pageSetup paperSize="9" scale="82" orientation="portrait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workbookViewId="0">
      <pane xSplit="2" ySplit="7" topLeftCell="C8" activePane="bottomRight" state="frozen"/>
      <selection activeCell="G63" sqref="G63"/>
      <selection pane="topRight" activeCell="G63" sqref="G63"/>
      <selection pane="bottomLeft" activeCell="G63" sqref="G63"/>
      <selection pane="bottomRight" activeCell="G63" sqref="G63"/>
    </sheetView>
  </sheetViews>
  <sheetFormatPr defaultColWidth="8" defaultRowHeight="12.75" outlineLevelCol="1"/>
  <cols>
    <col min="1" max="1" width="9.140625" style="376" customWidth="1" outlineLevel="1"/>
    <col min="2" max="2" width="79.28515625" style="376" customWidth="1"/>
    <col min="3" max="3" width="30.5703125" style="376" customWidth="1"/>
    <col min="4" max="4" width="23.42578125" style="376" customWidth="1"/>
    <col min="5" max="5" width="20.28515625" style="376" customWidth="1"/>
    <col min="6" max="6" width="21.42578125" style="376" customWidth="1"/>
    <col min="7" max="15" width="21.85546875" style="376" customWidth="1"/>
    <col min="16" max="16" width="2.5703125" style="370" customWidth="1"/>
    <col min="17" max="17" width="16" style="376" customWidth="1"/>
    <col min="18" max="18" width="23.5703125" style="376" customWidth="1"/>
    <col min="19" max="16384" width="8" style="376"/>
  </cols>
  <sheetData>
    <row r="1" spans="1:18" s="367" customFormat="1" ht="36" customHeight="1">
      <c r="B1" s="368" t="s">
        <v>1396</v>
      </c>
      <c r="C1" s="291" t="s">
        <v>3</v>
      </c>
      <c r="D1" s="368" t="s">
        <v>1248</v>
      </c>
      <c r="E1" s="293">
        <v>40634</v>
      </c>
      <c r="G1" s="369"/>
      <c r="H1" s="370"/>
    </row>
    <row r="2" spans="1:18" s="367" customFormat="1" ht="30.75" customHeight="1">
      <c r="C2" s="685" t="s">
        <v>1250</v>
      </c>
      <c r="D2" s="686"/>
      <c r="E2" s="299" t="s">
        <v>1049</v>
      </c>
      <c r="G2" s="371"/>
      <c r="H2" s="372"/>
    </row>
    <row r="3" spans="1:18" s="367" customFormat="1" ht="50.25" customHeight="1">
      <c r="G3" s="371"/>
      <c r="H3" s="372"/>
    </row>
    <row r="4" spans="1:18" s="373" customFormat="1" ht="23.25" customHeight="1">
      <c r="B4" s="374" t="s">
        <v>1397</v>
      </c>
      <c r="P4" s="375"/>
    </row>
    <row r="5" spans="1:18" ht="23.25" customHeight="1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Q5" s="378"/>
      <c r="R5" s="378"/>
    </row>
    <row r="6" spans="1:18" s="380" customFormat="1" ht="40.5" customHeight="1">
      <c r="A6" s="687" t="s">
        <v>1254</v>
      </c>
      <c r="B6" s="688" t="s">
        <v>1398</v>
      </c>
      <c r="C6" s="689" t="s">
        <v>1399</v>
      </c>
      <c r="D6" s="690"/>
      <c r="E6" s="690"/>
      <c r="F6" s="690"/>
      <c r="G6" s="690"/>
      <c r="H6" s="677" t="s">
        <v>1400</v>
      </c>
      <c r="I6" s="677"/>
      <c r="J6" s="677"/>
      <c r="K6" s="677"/>
      <c r="L6" s="691"/>
      <c r="M6" s="676" t="s">
        <v>1401</v>
      </c>
      <c r="N6" s="677"/>
      <c r="O6" s="677"/>
      <c r="P6" s="379"/>
      <c r="Q6" s="378"/>
      <c r="R6" s="378"/>
    </row>
    <row r="7" spans="1:18" s="388" customFormat="1" ht="54" customHeight="1">
      <c r="A7" s="687"/>
      <c r="B7" s="688"/>
      <c r="C7" s="381" t="s">
        <v>1402</v>
      </c>
      <c r="D7" s="382" t="s">
        <v>1403</v>
      </c>
      <c r="E7" s="382" t="s">
        <v>1404</v>
      </c>
      <c r="F7" s="382" t="s">
        <v>1405</v>
      </c>
      <c r="G7" s="383" t="s">
        <v>1406</v>
      </c>
      <c r="H7" s="384" t="s">
        <v>1407</v>
      </c>
      <c r="I7" s="384" t="s">
        <v>1408</v>
      </c>
      <c r="J7" s="384" t="s">
        <v>1409</v>
      </c>
      <c r="K7" s="384" t="s">
        <v>1410</v>
      </c>
      <c r="L7" s="383" t="s">
        <v>1411</v>
      </c>
      <c r="M7" s="385" t="s">
        <v>1405</v>
      </c>
      <c r="N7" s="386" t="s">
        <v>1412</v>
      </c>
      <c r="O7" s="387" t="s">
        <v>1413</v>
      </c>
      <c r="P7" s="379"/>
      <c r="Q7" s="378"/>
      <c r="R7" s="378"/>
    </row>
    <row r="8" spans="1:18" s="388" customFormat="1" ht="34.5" customHeight="1">
      <c r="A8" s="389" t="s">
        <v>1414</v>
      </c>
      <c r="B8" s="390" t="s">
        <v>1415</v>
      </c>
      <c r="C8" s="391"/>
      <c r="D8" s="391"/>
      <c r="E8" s="391"/>
      <c r="F8" s="391"/>
      <c r="G8" s="392"/>
      <c r="H8" s="391"/>
      <c r="I8" s="391"/>
      <c r="J8" s="391"/>
      <c r="K8" s="391"/>
      <c r="L8" s="393"/>
      <c r="M8" s="391"/>
      <c r="N8" s="391"/>
      <c r="O8" s="391"/>
      <c r="P8" s="379"/>
      <c r="Q8" s="394"/>
      <c r="R8" s="378"/>
    </row>
    <row r="9" spans="1:18" s="404" customFormat="1" ht="24.75" customHeight="1">
      <c r="A9" s="395" t="s">
        <v>1416</v>
      </c>
      <c r="B9" s="396" t="s">
        <v>1417</v>
      </c>
      <c r="C9" s="397"/>
      <c r="D9" s="398" t="e">
        <f>'M-1'!D17-E9</f>
        <v>#REF!</v>
      </c>
      <c r="E9" s="398" t="e">
        <f>BSPL2011СД!#REF!</f>
        <v>#REF!</v>
      </c>
      <c r="F9" s="399"/>
      <c r="G9" s="400" t="e">
        <f>F9+E9+D9+C9</f>
        <v>#REF!</v>
      </c>
      <c r="H9" s="399"/>
      <c r="I9" s="437"/>
      <c r="J9" s="399"/>
      <c r="K9" s="399">
        <f>BSPL2011СД!C8</f>
        <v>1545285</v>
      </c>
      <c r="L9" s="400">
        <f>K9+J9+I9+H9</f>
        <v>1545285</v>
      </c>
      <c r="M9" s="401"/>
      <c r="N9" s="399" t="e">
        <f>'M-1'!D15</f>
        <v>#REF!</v>
      </c>
      <c r="O9" s="402" t="e">
        <f>N9+M9</f>
        <v>#REF!</v>
      </c>
      <c r="P9" s="403"/>
      <c r="Q9" s="378"/>
      <c r="R9" s="378"/>
    </row>
    <row r="10" spans="1:18" s="404" customFormat="1" ht="24.75" customHeight="1">
      <c r="A10" s="395" t="s">
        <v>1418</v>
      </c>
      <c r="B10" s="405" t="s">
        <v>1419</v>
      </c>
      <c r="C10" s="397"/>
      <c r="D10" s="398" t="e">
        <f>'M-1'!D19</f>
        <v>#REF!</v>
      </c>
      <c r="E10" s="398">
        <v>0</v>
      </c>
      <c r="F10" s="399"/>
      <c r="G10" s="400" t="e">
        <f>F10+E10+D10+C10</f>
        <v>#REF!</v>
      </c>
      <c r="H10" s="399"/>
      <c r="I10" s="399"/>
      <c r="J10" s="399"/>
      <c r="K10" s="399" t="e">
        <f>BSPL2011СД!C19</f>
        <v>#REF!</v>
      </c>
      <c r="L10" s="400" t="e">
        <f>K10+J10+I10+H10</f>
        <v>#REF!</v>
      </c>
      <c r="M10" s="401"/>
      <c r="N10" s="399"/>
      <c r="O10" s="402">
        <f>N10+M10</f>
        <v>0</v>
      </c>
      <c r="P10" s="403"/>
      <c r="Q10" s="378"/>
      <c r="R10" s="378"/>
    </row>
    <row r="11" spans="1:18" s="404" customFormat="1" ht="24.75" customHeight="1">
      <c r="A11" s="395" t="s">
        <v>1420</v>
      </c>
      <c r="B11" s="396" t="s">
        <v>1421</v>
      </c>
      <c r="C11" s="397"/>
      <c r="D11" s="440" t="e">
        <f>'M-1'!D30</f>
        <v>#REF!</v>
      </c>
      <c r="E11" s="398">
        <v>0</v>
      </c>
      <c r="F11" s="399"/>
      <c r="G11" s="400" t="e">
        <f>F11+E11+D11+C11</f>
        <v>#REF!</v>
      </c>
      <c r="H11" s="399"/>
      <c r="I11" s="399"/>
      <c r="J11" s="399"/>
      <c r="K11" s="399" t="e">
        <f>BSPL2011СД!C24</f>
        <v>#REF!</v>
      </c>
      <c r="L11" s="441" t="e">
        <f>K11+J11+I11+H11</f>
        <v>#REF!</v>
      </c>
      <c r="M11" s="401"/>
      <c r="N11" s="399"/>
      <c r="O11" s="402">
        <f>N11+M11</f>
        <v>0</v>
      </c>
      <c r="P11" s="403"/>
      <c r="Q11" s="378"/>
      <c r="R11" s="378"/>
    </row>
    <row r="12" spans="1:18" s="404" customFormat="1" ht="24.75" customHeight="1">
      <c r="A12" s="395" t="s">
        <v>1422</v>
      </c>
      <c r="B12" s="396" t="s">
        <v>1423</v>
      </c>
      <c r="C12" s="397"/>
      <c r="D12" s="397" t="e">
        <f>'M-1'!D41</f>
        <v>#REF!</v>
      </c>
      <c r="E12" s="397">
        <v>0</v>
      </c>
      <c r="F12" s="406"/>
      <c r="G12" s="400" t="e">
        <f>F12+E12+D12+C12</f>
        <v>#REF!</v>
      </c>
      <c r="H12" s="407"/>
      <c r="I12" s="408"/>
      <c r="J12" s="408"/>
      <c r="K12" s="409"/>
      <c r="L12" s="410"/>
      <c r="M12" s="411"/>
      <c r="N12" s="402" t="e">
        <f>'M-1'!D39</f>
        <v>#REF!</v>
      </c>
      <c r="O12" s="402" t="e">
        <f>N12+M12</f>
        <v>#REF!</v>
      </c>
      <c r="P12" s="403"/>
      <c r="Q12" s="378"/>
      <c r="R12" s="378"/>
    </row>
    <row r="13" spans="1:18" s="404" customFormat="1" ht="24.75" customHeight="1">
      <c r="A13" s="395" t="s">
        <v>1424</v>
      </c>
      <c r="B13" s="412" t="s">
        <v>1425</v>
      </c>
      <c r="C13" s="397"/>
      <c r="D13" s="398"/>
      <c r="E13" s="398"/>
      <c r="F13" s="413"/>
      <c r="G13" s="400">
        <f>F13+E13+D13+C13</f>
        <v>0</v>
      </c>
      <c r="H13" s="407"/>
      <c r="I13" s="408"/>
      <c r="J13" s="408"/>
      <c r="K13" s="408"/>
      <c r="L13" s="414"/>
      <c r="M13" s="411"/>
      <c r="N13" s="415"/>
      <c r="O13" s="415"/>
      <c r="P13" s="403"/>
      <c r="Q13" s="378"/>
      <c r="R13" s="378"/>
    </row>
    <row r="14" spans="1:18" s="404" customFormat="1" ht="35.25" customHeight="1">
      <c r="A14" s="395" t="s">
        <v>1426</v>
      </c>
      <c r="B14" s="390" t="s">
        <v>1427</v>
      </c>
      <c r="C14" s="416"/>
      <c r="D14" s="416"/>
      <c r="E14" s="416"/>
      <c r="F14" s="416"/>
      <c r="G14" s="392"/>
      <c r="H14" s="416"/>
      <c r="I14" s="416"/>
      <c r="J14" s="416"/>
      <c r="K14" s="416"/>
      <c r="L14" s="417"/>
      <c r="M14" s="416"/>
      <c r="N14" s="416"/>
      <c r="O14" s="416"/>
      <c r="P14" s="403"/>
      <c r="Q14" s="378"/>
      <c r="R14" s="378"/>
    </row>
    <row r="15" spans="1:18" ht="24.75" customHeight="1">
      <c r="A15" s="395" t="s">
        <v>1428</v>
      </c>
      <c r="B15" s="418" t="s">
        <v>1429</v>
      </c>
      <c r="C15" s="399"/>
      <c r="D15" s="399">
        <f>'M-2'!D9-E15</f>
        <v>312323</v>
      </c>
      <c r="E15" s="399">
        <v>6029</v>
      </c>
      <c r="F15" s="399"/>
      <c r="G15" s="400">
        <f t="shared" ref="G15:G20" si="0">F15+E15+D15+C15</f>
        <v>318352</v>
      </c>
      <c r="H15" s="399"/>
      <c r="I15" s="399"/>
      <c r="J15" s="399"/>
      <c r="K15" s="399">
        <f>'M-2'!D10</f>
        <v>38720</v>
      </c>
      <c r="L15" s="416">
        <f>K15+J15+I15+H15</f>
        <v>38720</v>
      </c>
      <c r="M15" s="401"/>
      <c r="N15" s="399" t="e">
        <f>'M-2'!D11</f>
        <v>#REF!</v>
      </c>
      <c r="O15" s="406" t="e">
        <f>N15+M15</f>
        <v>#REF!</v>
      </c>
      <c r="P15" s="403"/>
      <c r="Q15" s="378"/>
      <c r="R15" s="378"/>
    </row>
    <row r="16" spans="1:18" ht="33.75" customHeight="1">
      <c r="A16" s="395" t="s">
        <v>1430</v>
      </c>
      <c r="B16" s="418" t="s">
        <v>1201</v>
      </c>
      <c r="C16" s="399"/>
      <c r="D16" s="399" t="e">
        <f>'M-2'!D41</f>
        <v>#REF!</v>
      </c>
      <c r="E16" s="399"/>
      <c r="F16" s="399"/>
      <c r="G16" s="400" t="e">
        <f>F16+E16+D16+C16</f>
        <v>#REF!</v>
      </c>
      <c r="H16" s="678"/>
      <c r="I16" s="678"/>
      <c r="J16" s="678"/>
      <c r="K16" s="678"/>
      <c r="L16" s="419"/>
      <c r="M16" s="401"/>
      <c r="N16" s="399"/>
      <c r="O16" s="406">
        <f>N16+M16</f>
        <v>0</v>
      </c>
      <c r="P16" s="403"/>
      <c r="Q16" s="378"/>
      <c r="R16" s="378"/>
    </row>
    <row r="17" spans="1:18" ht="24.75" customHeight="1">
      <c r="A17" s="395" t="s">
        <v>1431</v>
      </c>
      <c r="B17" s="418" t="s">
        <v>1432</v>
      </c>
      <c r="C17" s="399"/>
      <c r="D17" s="399" t="e">
        <f>'M-2'!D43</f>
        <v>#REF!</v>
      </c>
      <c r="E17" s="399"/>
      <c r="F17" s="399"/>
      <c r="G17" s="400" t="e">
        <f t="shared" si="0"/>
        <v>#REF!</v>
      </c>
      <c r="H17" s="678"/>
      <c r="I17" s="678"/>
      <c r="J17" s="678"/>
      <c r="K17" s="678"/>
      <c r="L17" s="419"/>
      <c r="M17" s="401"/>
      <c r="N17" s="399"/>
      <c r="O17" s="406">
        <f>N17+M17</f>
        <v>0</v>
      </c>
      <c r="P17" s="403"/>
    </row>
    <row r="18" spans="1:18" ht="24.75" customHeight="1">
      <c r="A18" s="395" t="s">
        <v>1433</v>
      </c>
      <c r="B18" s="418" t="s">
        <v>1434</v>
      </c>
      <c r="C18" s="399"/>
      <c r="D18" s="437">
        <f>'M-2'!D28</f>
        <v>-15386</v>
      </c>
      <c r="E18" s="399"/>
      <c r="F18" s="413"/>
      <c r="G18" s="400">
        <f t="shared" si="0"/>
        <v>-15386</v>
      </c>
      <c r="H18" s="399"/>
      <c r="I18" s="399"/>
      <c r="J18" s="399"/>
      <c r="K18" s="399">
        <f>'M-2'!D29</f>
        <v>-1638</v>
      </c>
      <c r="L18" s="416">
        <f>K18+J18+I18+H18</f>
        <v>-1638</v>
      </c>
      <c r="M18" s="401"/>
      <c r="N18" s="399"/>
      <c r="O18" s="406">
        <f>N18+M18</f>
        <v>0</v>
      </c>
      <c r="P18" s="403"/>
    </row>
    <row r="19" spans="1:18" ht="36" customHeight="1">
      <c r="A19" s="395" t="s">
        <v>1435</v>
      </c>
      <c r="B19" s="418" t="s">
        <v>1436</v>
      </c>
      <c r="C19" s="399"/>
      <c r="D19" s="399" t="e">
        <f>'M-2'!D15</f>
        <v>#REF!</v>
      </c>
      <c r="E19" s="399"/>
      <c r="F19" s="413"/>
      <c r="G19" s="400" t="e">
        <f t="shared" si="0"/>
        <v>#REF!</v>
      </c>
      <c r="H19" s="407"/>
      <c r="I19" s="408"/>
      <c r="J19" s="408"/>
      <c r="K19" s="408"/>
      <c r="L19" s="414"/>
      <c r="M19" s="411"/>
      <c r="N19" s="415"/>
      <c r="O19" s="415"/>
      <c r="P19" s="403"/>
    </row>
    <row r="20" spans="1:18" ht="30.75" customHeight="1" thickBot="1">
      <c r="A20" s="395" t="s">
        <v>1437</v>
      </c>
      <c r="B20" s="420" t="s">
        <v>1438</v>
      </c>
      <c r="C20" s="421"/>
      <c r="D20" s="421"/>
      <c r="E20" s="421"/>
      <c r="F20" s="422"/>
      <c r="G20" s="423">
        <f t="shared" si="0"/>
        <v>0</v>
      </c>
      <c r="H20" s="424"/>
      <c r="I20" s="425"/>
      <c r="J20" s="425"/>
      <c r="K20" s="425"/>
      <c r="L20" s="426"/>
      <c r="M20" s="427"/>
      <c r="N20" s="408"/>
      <c r="O20" s="408"/>
      <c r="P20" s="403"/>
      <c r="Q20" s="378"/>
      <c r="R20" s="378"/>
    </row>
    <row r="21" spans="1:18" ht="15">
      <c r="B21" s="418"/>
      <c r="C21" s="428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03"/>
      <c r="Q21" s="378"/>
      <c r="R21" s="378"/>
    </row>
    <row r="22" spans="1:18" ht="15">
      <c r="B22" s="418"/>
      <c r="C22" s="428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03"/>
      <c r="Q22" s="378"/>
      <c r="R22" s="378"/>
    </row>
    <row r="23" spans="1:18" ht="15">
      <c r="B23" s="418"/>
      <c r="C23" s="428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03"/>
      <c r="Q23" s="378"/>
      <c r="R23" s="378"/>
    </row>
    <row r="24" spans="1:18" ht="15.75">
      <c r="A24" s="679" t="s">
        <v>1439</v>
      </c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1"/>
      <c r="Q24" s="378"/>
      <c r="R24" s="378"/>
    </row>
    <row r="25" spans="1:18" ht="29.25" customHeight="1">
      <c r="A25" s="682" t="s">
        <v>1440</v>
      </c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4"/>
      <c r="Q25" s="378"/>
      <c r="R25" s="378"/>
    </row>
    <row r="26" spans="1:18" ht="31.5" customHeight="1">
      <c r="A26" s="673" t="s">
        <v>1441</v>
      </c>
      <c r="B26" s="674"/>
      <c r="C26" s="674"/>
      <c r="D26" s="674"/>
      <c r="E26" s="674"/>
      <c r="F26" s="674"/>
      <c r="G26" s="674"/>
      <c r="H26" s="674"/>
      <c r="I26" s="674"/>
      <c r="J26" s="674"/>
      <c r="K26" s="674"/>
      <c r="L26" s="674"/>
      <c r="M26" s="674"/>
      <c r="N26" s="674"/>
      <c r="O26" s="675"/>
      <c r="Q26" s="378"/>
      <c r="R26" s="378"/>
    </row>
    <row r="27" spans="1:18" ht="30.75" customHeight="1">
      <c r="A27" s="673" t="s">
        <v>1442</v>
      </c>
      <c r="B27" s="674"/>
      <c r="C27" s="674"/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5"/>
      <c r="Q27" s="378"/>
      <c r="R27" s="378"/>
    </row>
    <row r="28" spans="1:18" ht="32.25" customHeight="1">
      <c r="A28" s="673" t="s">
        <v>1443</v>
      </c>
      <c r="B28" s="674"/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5"/>
      <c r="Q28" s="378"/>
      <c r="R28" s="378"/>
    </row>
    <row r="29" spans="1:18" ht="15" customHeight="1">
      <c r="A29" s="673" t="s">
        <v>1444</v>
      </c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5"/>
      <c r="Q29" s="378"/>
      <c r="R29" s="378"/>
    </row>
    <row r="30" spans="1:18" ht="15" customHeight="1">
      <c r="A30" s="673" t="s">
        <v>1445</v>
      </c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5"/>
      <c r="R30" s="370"/>
    </row>
    <row r="31" spans="1:18" ht="15">
      <c r="A31" s="673" t="s">
        <v>1446</v>
      </c>
      <c r="B31" s="674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5"/>
      <c r="Q31" s="433"/>
      <c r="R31" s="433"/>
    </row>
    <row r="32" spans="1:18" ht="15">
      <c r="A32" s="430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2"/>
      <c r="Q32" s="433"/>
      <c r="R32" s="433"/>
    </row>
    <row r="33" spans="1:15" ht="15">
      <c r="A33" s="672" t="s">
        <v>1447</v>
      </c>
      <c r="B33" s="670"/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1"/>
    </row>
    <row r="34" spans="1:15" ht="15.75">
      <c r="A34" s="672" t="s">
        <v>1448</v>
      </c>
      <c r="B34" s="670"/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1"/>
    </row>
    <row r="35" spans="1:15" ht="15">
      <c r="A35" s="666" t="s">
        <v>1449</v>
      </c>
      <c r="B35" s="667"/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8"/>
    </row>
    <row r="36" spans="1:15" ht="15">
      <c r="A36" s="666" t="s">
        <v>1450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8"/>
    </row>
    <row r="37" spans="1:15" ht="15">
      <c r="A37" s="666" t="s">
        <v>1451</v>
      </c>
      <c r="B37" s="667"/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8"/>
    </row>
    <row r="38" spans="1:15" ht="15">
      <c r="A38" s="666" t="s">
        <v>1452</v>
      </c>
      <c r="B38" s="667"/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8"/>
    </row>
    <row r="39" spans="1:15" ht="15">
      <c r="A39" s="666" t="s">
        <v>1453</v>
      </c>
      <c r="B39" s="667"/>
      <c r="C39" s="667"/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8"/>
    </row>
    <row r="40" spans="1:15" ht="15">
      <c r="A40" s="666" t="s">
        <v>1454</v>
      </c>
      <c r="B40" s="667"/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8"/>
    </row>
    <row r="41" spans="1:15" ht="15">
      <c r="A41" s="666" t="s">
        <v>1455</v>
      </c>
      <c r="B41" s="66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</row>
    <row r="42" spans="1:15" ht="15.75">
      <c r="A42" s="669" t="s">
        <v>1456</v>
      </c>
      <c r="B42" s="670"/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670"/>
      <c r="O42" s="671"/>
    </row>
    <row r="43" spans="1:15" ht="15">
      <c r="A43" s="666" t="s">
        <v>1457</v>
      </c>
      <c r="B43" s="667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</row>
    <row r="44" spans="1:15" ht="15">
      <c r="A44" s="666" t="s">
        <v>1458</v>
      </c>
      <c r="B44" s="667"/>
      <c r="C44" s="667"/>
      <c r="D44" s="667"/>
      <c r="E44" s="667"/>
      <c r="F44" s="667"/>
      <c r="G44" s="667"/>
      <c r="H44" s="667"/>
      <c r="I44" s="667"/>
      <c r="J44" s="667"/>
      <c r="K44" s="667"/>
      <c r="L44" s="667"/>
      <c r="M44" s="667"/>
      <c r="N44" s="667"/>
      <c r="O44" s="668"/>
    </row>
    <row r="45" spans="1:15" ht="15">
      <c r="A45" s="666" t="s">
        <v>1459</v>
      </c>
      <c r="B45" s="667"/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8"/>
    </row>
    <row r="46" spans="1:15" ht="15.75">
      <c r="A46" s="669" t="s">
        <v>1460</v>
      </c>
      <c r="B46" s="670"/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1"/>
    </row>
    <row r="47" spans="1:15" ht="15">
      <c r="A47" s="666" t="s">
        <v>1461</v>
      </c>
      <c r="B47" s="667"/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8"/>
    </row>
    <row r="48" spans="1:15" ht="15">
      <c r="A48" s="666" t="s">
        <v>1462</v>
      </c>
      <c r="B48" s="667"/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8"/>
    </row>
    <row r="49" spans="1:15" ht="15.75">
      <c r="A49" s="669" t="s">
        <v>1463</v>
      </c>
      <c r="B49" s="670"/>
      <c r="C49" s="670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1"/>
    </row>
    <row r="50" spans="1:15" ht="15">
      <c r="A50" s="666" t="s">
        <v>1464</v>
      </c>
      <c r="B50" s="667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8"/>
    </row>
    <row r="51" spans="1:15" ht="15">
      <c r="A51" s="666" t="s">
        <v>1465</v>
      </c>
      <c r="B51" s="667"/>
      <c r="C51" s="667"/>
      <c r="D51" s="667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</row>
    <row r="52" spans="1:15" ht="15">
      <c r="A52" s="666" t="s">
        <v>1466</v>
      </c>
      <c r="B52" s="667"/>
      <c r="C52" s="667"/>
      <c r="D52" s="667"/>
      <c r="E52" s="667"/>
      <c r="F52" s="667"/>
      <c r="G52" s="667"/>
      <c r="H52" s="667"/>
      <c r="I52" s="667"/>
      <c r="J52" s="667"/>
      <c r="K52" s="667"/>
      <c r="L52" s="667"/>
      <c r="M52" s="667"/>
      <c r="N52" s="667"/>
      <c r="O52" s="668"/>
    </row>
    <row r="53" spans="1:15" ht="15">
      <c r="A53" s="663" t="s">
        <v>1467</v>
      </c>
      <c r="B53" s="664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5"/>
    </row>
  </sheetData>
  <mergeCells count="36">
    <mergeCell ref="C2:D2"/>
    <mergeCell ref="A6:A7"/>
    <mergeCell ref="B6:B7"/>
    <mergeCell ref="C6:G6"/>
    <mergeCell ref="H6:L6"/>
    <mergeCell ref="M6:O6"/>
    <mergeCell ref="H16:K17"/>
    <mergeCell ref="A24:O24"/>
    <mergeCell ref="A25:O25"/>
    <mergeCell ref="A26:O26"/>
    <mergeCell ref="A27:O27"/>
    <mergeCell ref="A28:O28"/>
    <mergeCell ref="A29:O29"/>
    <mergeCell ref="A30:O30"/>
    <mergeCell ref="A31:O31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42:O42"/>
    <mergeCell ref="A43:O43"/>
    <mergeCell ref="A44:O44"/>
    <mergeCell ref="A45:O45"/>
    <mergeCell ref="A46:O46"/>
    <mergeCell ref="A47:O47"/>
    <mergeCell ref="A53:O53"/>
    <mergeCell ref="A48:O48"/>
    <mergeCell ref="A49:O49"/>
    <mergeCell ref="A50:O50"/>
    <mergeCell ref="A51:O51"/>
    <mergeCell ref="A52:O52"/>
  </mergeCells>
  <pageMargins left="0.35433070866141736" right="0.31496062992125984" top="0.9055118110236221" bottom="0.55118110236220474" header="0.31496062992125984" footer="0.51181102362204722"/>
  <pageSetup paperSize="9" scale="37" orientation="landscape" r:id="rId1"/>
  <headerFooter alignWithMargins="0">
    <oddHeader>&amp;L&amp;"Arial,полужирный курсив"УПРАВЛЕНЧЕСКАЯ ОТЧЕТНОСТЬ ГРУППЫ ВТБ&amp;R&amp;"Arial,полужирный курсив"M-5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"/>
  <sheetViews>
    <sheetView tabSelected="1" view="pageBreakPreview" topLeftCell="A4" zoomScale="80" zoomScaleNormal="100" zoomScaleSheetLayoutView="80" workbookViewId="0">
      <selection activeCell="J29" sqref="J29:J30"/>
    </sheetView>
  </sheetViews>
  <sheetFormatPr defaultColWidth="25.85546875" defaultRowHeight="12.75"/>
  <cols>
    <col min="1" max="1" width="8.85546875" customWidth="1"/>
    <col min="2" max="2" width="59.42578125" customWidth="1"/>
    <col min="3" max="3" width="22.28515625" customWidth="1"/>
    <col min="4" max="6" width="22.140625" customWidth="1"/>
    <col min="7" max="7" width="7.140625" customWidth="1"/>
    <col min="8" max="8" width="4.42578125" customWidth="1"/>
    <col min="9" max="9" width="25.85546875" customWidth="1"/>
    <col min="10" max="10" width="50.140625" customWidth="1"/>
    <col min="11" max="11" width="18.28515625" customWidth="1"/>
  </cols>
  <sheetData>
    <row r="1" spans="2:15" ht="19.5" customHeight="1">
      <c r="B1" s="3"/>
      <c r="C1" s="3"/>
      <c r="D1" s="4"/>
      <c r="E1" s="4"/>
      <c r="F1" s="8" t="s">
        <v>1483</v>
      </c>
      <c r="H1" s="5"/>
      <c r="I1" s="5"/>
    </row>
    <row r="2" spans="2:15" ht="19.5" customHeight="1">
      <c r="B2" s="655" t="s">
        <v>123</v>
      </c>
      <c r="C2" s="655"/>
      <c r="D2" s="655"/>
      <c r="E2" s="655"/>
      <c r="F2" s="655"/>
      <c r="G2" s="655"/>
      <c r="H2" s="655"/>
      <c r="I2" s="655"/>
    </row>
    <row r="3" spans="2:15" ht="18" customHeight="1">
      <c r="B3" s="655" t="s">
        <v>103</v>
      </c>
      <c r="C3" s="655"/>
      <c r="D3" s="655"/>
      <c r="E3" s="655"/>
      <c r="F3" s="655"/>
      <c r="G3" s="655"/>
      <c r="H3" s="655"/>
      <c r="I3" s="655"/>
    </row>
    <row r="4" spans="2:15" ht="15" customHeight="1">
      <c r="B4" s="655" t="s">
        <v>124</v>
      </c>
      <c r="C4" s="655"/>
      <c r="D4" s="655"/>
      <c r="E4" s="655"/>
      <c r="F4" s="655"/>
      <c r="G4" s="655"/>
      <c r="H4" s="655"/>
      <c r="I4" s="655"/>
    </row>
    <row r="5" spans="2:15" ht="14.25" customHeight="1">
      <c r="B5" s="655" t="s">
        <v>1497</v>
      </c>
      <c r="C5" s="655"/>
      <c r="D5" s="655"/>
      <c r="E5" s="655"/>
      <c r="F5" s="655"/>
      <c r="G5" s="655"/>
      <c r="H5" s="655"/>
      <c r="I5" s="655"/>
      <c r="J5" s="692"/>
      <c r="K5" s="692"/>
      <c r="L5" s="692"/>
      <c r="M5" s="692"/>
      <c r="N5" s="692"/>
      <c r="O5" s="692"/>
    </row>
    <row r="6" spans="2:15" ht="19.5" customHeight="1" thickBot="1">
      <c r="B6" s="2"/>
      <c r="C6" s="2"/>
      <c r="D6" s="15"/>
      <c r="E6" s="15"/>
      <c r="F6" s="646" t="s">
        <v>105</v>
      </c>
      <c r="G6" s="2"/>
      <c r="H6" s="655"/>
      <c r="I6" s="655"/>
    </row>
    <row r="7" spans="2:15" ht="57.75" customHeight="1">
      <c r="B7" s="19"/>
      <c r="C7" s="645" t="s">
        <v>1486</v>
      </c>
      <c r="D7" s="617" t="s">
        <v>1487</v>
      </c>
      <c r="E7" s="617" t="s">
        <v>1488</v>
      </c>
      <c r="F7" s="619" t="s">
        <v>1489</v>
      </c>
      <c r="G7" s="2"/>
      <c r="H7" s="655"/>
      <c r="I7" s="655"/>
    </row>
    <row r="8" spans="2:15" ht="15.75" customHeight="1" thickBot="1">
      <c r="B8" s="11">
        <v>1</v>
      </c>
      <c r="C8" s="643">
        <v>2</v>
      </c>
      <c r="D8" s="618">
        <v>3</v>
      </c>
      <c r="E8" s="618">
        <v>4</v>
      </c>
      <c r="F8" s="12">
        <v>5</v>
      </c>
      <c r="H8" s="655"/>
      <c r="I8" s="655"/>
    </row>
    <row r="9" spans="2:15" ht="16.5" customHeight="1">
      <c r="B9" s="623" t="s">
        <v>92</v>
      </c>
      <c r="C9" s="624">
        <v>3474325</v>
      </c>
      <c r="D9" s="624">
        <v>12188935</v>
      </c>
      <c r="E9" s="624">
        <v>2723575</v>
      </c>
      <c r="F9" s="632">
        <v>8248218</v>
      </c>
      <c r="H9" s="655"/>
      <c r="I9" s="695"/>
      <c r="J9" s="34"/>
      <c r="K9" s="34"/>
      <c r="L9" s="34"/>
    </row>
    <row r="10" spans="2:15" ht="18.75" customHeight="1">
      <c r="B10" s="625" t="s">
        <v>125</v>
      </c>
      <c r="C10" s="642">
        <v>15075</v>
      </c>
      <c r="D10" s="642">
        <v>56868</v>
      </c>
      <c r="E10" s="642">
        <v>2002</v>
      </c>
      <c r="F10" s="633">
        <v>13270</v>
      </c>
      <c r="H10" s="655"/>
      <c r="I10" s="655"/>
      <c r="J10" s="34"/>
      <c r="K10" s="34"/>
      <c r="L10" s="34"/>
    </row>
    <row r="11" spans="2:15" ht="18.75" customHeight="1">
      <c r="B11" s="625" t="s">
        <v>126</v>
      </c>
      <c r="C11" s="642">
        <v>3449033</v>
      </c>
      <c r="D11" s="642">
        <v>12092829</v>
      </c>
      <c r="E11" s="642">
        <v>2699061</v>
      </c>
      <c r="F11" s="633">
        <v>8135880</v>
      </c>
      <c r="H11" s="655"/>
      <c r="I11" s="655"/>
      <c r="J11" s="34"/>
      <c r="K11" s="34"/>
      <c r="L11" s="34"/>
    </row>
    <row r="12" spans="2:15" ht="18.75" customHeight="1">
      <c r="B12" s="625" t="s">
        <v>127</v>
      </c>
      <c r="C12" s="642">
        <v>10217</v>
      </c>
      <c r="D12" s="642">
        <v>39238</v>
      </c>
      <c r="E12" s="642">
        <v>22512</v>
      </c>
      <c r="F12" s="633">
        <v>99068</v>
      </c>
      <c r="H12" s="655"/>
      <c r="I12" s="655"/>
      <c r="J12" s="34"/>
      <c r="K12" s="34"/>
      <c r="L12" s="34"/>
    </row>
    <row r="13" spans="2:15" ht="18.75" customHeight="1">
      <c r="B13" s="627" t="s">
        <v>94</v>
      </c>
      <c r="C13" s="624">
        <v>-1376473.9999999998</v>
      </c>
      <c r="D13" s="624">
        <v>-4891658</v>
      </c>
      <c r="E13" s="624">
        <v>-896924</v>
      </c>
      <c r="F13" s="632">
        <v>-2956673</v>
      </c>
      <c r="H13" s="655"/>
      <c r="I13" s="655"/>
      <c r="J13" s="34"/>
      <c r="K13" s="34"/>
      <c r="L13" s="34"/>
    </row>
    <row r="14" spans="2:15" ht="30">
      <c r="B14" s="625" t="s">
        <v>128</v>
      </c>
      <c r="C14" s="642">
        <v>-139820.96430999995</v>
      </c>
      <c r="D14" s="642">
        <v>-547260.96430999995</v>
      </c>
      <c r="E14" s="642">
        <v>-135770</v>
      </c>
      <c r="F14" s="633">
        <v>-377350</v>
      </c>
      <c r="J14" s="34"/>
      <c r="K14" s="34"/>
      <c r="L14" s="34"/>
    </row>
    <row r="15" spans="2:15" ht="18.75" customHeight="1">
      <c r="B15" s="625" t="s">
        <v>1472</v>
      </c>
      <c r="C15" s="642">
        <v>-1009718.0356899998</v>
      </c>
      <c r="D15" s="642">
        <v>-3435459.0356899998</v>
      </c>
      <c r="E15" s="642">
        <v>-534220</v>
      </c>
      <c r="F15" s="633">
        <v>-1710287</v>
      </c>
      <c r="J15" s="34"/>
      <c r="K15" s="34"/>
      <c r="L15" s="34"/>
    </row>
    <row r="16" spans="2:15" ht="18.75" customHeight="1">
      <c r="B16" s="625" t="s">
        <v>129</v>
      </c>
      <c r="C16" s="642">
        <v>0</v>
      </c>
      <c r="D16" s="642">
        <v>0</v>
      </c>
      <c r="E16" s="642">
        <v>0</v>
      </c>
      <c r="F16" s="633">
        <v>-1028</v>
      </c>
      <c r="J16" s="34"/>
      <c r="K16" s="34"/>
      <c r="L16" s="34"/>
    </row>
    <row r="17" spans="2:12" ht="18.75" customHeight="1">
      <c r="B17" s="625" t="s">
        <v>127</v>
      </c>
      <c r="C17" s="642">
        <v>-226935</v>
      </c>
      <c r="D17" s="642">
        <v>-908938</v>
      </c>
      <c r="E17" s="642">
        <v>-226934</v>
      </c>
      <c r="F17" s="633">
        <v>-868008</v>
      </c>
      <c r="J17" s="34"/>
      <c r="K17" s="34"/>
      <c r="L17" s="34"/>
    </row>
    <row r="18" spans="2:12" ht="30.75" customHeight="1">
      <c r="B18" s="627" t="s">
        <v>130</v>
      </c>
      <c r="C18" s="624">
        <v>2097851</v>
      </c>
      <c r="D18" s="624">
        <v>7297277</v>
      </c>
      <c r="E18" s="624">
        <v>1826651</v>
      </c>
      <c r="F18" s="632">
        <v>5291545</v>
      </c>
      <c r="I18" s="20"/>
      <c r="J18" s="34"/>
      <c r="K18" s="34"/>
      <c r="L18" s="34"/>
    </row>
    <row r="19" spans="2:12" ht="18.75" customHeight="1">
      <c r="B19" s="625" t="s">
        <v>131</v>
      </c>
      <c r="C19" s="642">
        <v>-131472</v>
      </c>
      <c r="D19" s="642">
        <v>-1690931</v>
      </c>
      <c r="E19" s="642">
        <v>-130786</v>
      </c>
      <c r="F19" s="634">
        <v>-1234315</v>
      </c>
      <c r="J19" s="34"/>
      <c r="K19" s="34"/>
      <c r="L19" s="34"/>
    </row>
    <row r="20" spans="2:12" ht="23.25" customHeight="1">
      <c r="B20" s="627" t="s">
        <v>132</v>
      </c>
      <c r="C20" s="624">
        <v>1966379</v>
      </c>
      <c r="D20" s="624">
        <v>5606346</v>
      </c>
      <c r="E20" s="624">
        <v>1695865</v>
      </c>
      <c r="F20" s="632">
        <v>4057230</v>
      </c>
      <c r="I20" s="648"/>
      <c r="J20" s="34"/>
      <c r="K20" s="34"/>
      <c r="L20" s="34"/>
    </row>
    <row r="21" spans="2:12" ht="18.75" customHeight="1">
      <c r="B21" s="625" t="s">
        <v>133</v>
      </c>
      <c r="C21" s="642">
        <v>594160</v>
      </c>
      <c r="D21" s="642">
        <v>1826714</v>
      </c>
      <c r="E21" s="642">
        <v>323855</v>
      </c>
      <c r="F21" s="633">
        <v>1049886</v>
      </c>
      <c r="I21" s="34"/>
      <c r="J21" s="34"/>
      <c r="K21" s="34"/>
      <c r="L21" s="34"/>
    </row>
    <row r="22" spans="2:12" ht="18.75" customHeight="1">
      <c r="B22" s="625" t="s">
        <v>134</v>
      </c>
      <c r="C22" s="642">
        <v>-70191</v>
      </c>
      <c r="D22" s="642">
        <v>-157220</v>
      </c>
      <c r="E22" s="642">
        <v>-14283</v>
      </c>
      <c r="F22" s="633">
        <v>-44480</v>
      </c>
      <c r="J22" s="34"/>
      <c r="K22" s="34"/>
      <c r="L22" s="34"/>
    </row>
    <row r="23" spans="2:12" ht="18.75" customHeight="1">
      <c r="B23" s="625" t="s">
        <v>135</v>
      </c>
      <c r="C23" s="642">
        <v>0</v>
      </c>
      <c r="D23" s="642">
        <v>0</v>
      </c>
      <c r="E23" s="642">
        <v>0</v>
      </c>
      <c r="F23" s="633">
        <v>-41</v>
      </c>
      <c r="J23" s="34"/>
      <c r="K23" s="34"/>
      <c r="L23" s="34"/>
    </row>
    <row r="24" spans="2:12" ht="30">
      <c r="B24" s="625" t="s">
        <v>136</v>
      </c>
      <c r="C24" s="642">
        <v>-1195</v>
      </c>
      <c r="D24" s="642">
        <v>-4558</v>
      </c>
      <c r="E24" s="642">
        <v>-30</v>
      </c>
      <c r="F24" s="633">
        <v>3910</v>
      </c>
      <c r="J24" s="34"/>
      <c r="K24" s="34"/>
      <c r="L24" s="34"/>
    </row>
    <row r="25" spans="2:12" ht="18.75" customHeight="1">
      <c r="B25" s="625" t="s">
        <v>137</v>
      </c>
      <c r="C25" s="642">
        <v>351948</v>
      </c>
      <c r="D25" s="642">
        <v>1102487</v>
      </c>
      <c r="E25" s="642">
        <v>145419</v>
      </c>
      <c r="F25" s="633">
        <v>520294</v>
      </c>
      <c r="G25" s="16"/>
      <c r="H25" s="16"/>
      <c r="I25" s="16"/>
      <c r="J25" s="34"/>
      <c r="K25" s="34"/>
      <c r="L25" s="34"/>
    </row>
    <row r="26" spans="2:12" ht="30">
      <c r="B26" s="625" t="s">
        <v>138</v>
      </c>
      <c r="C26" s="642">
        <v>-946</v>
      </c>
      <c r="D26" s="642">
        <v>-18116</v>
      </c>
      <c r="E26" s="642">
        <v>-12680</v>
      </c>
      <c r="F26" s="633">
        <v>-23102</v>
      </c>
      <c r="G26" s="16"/>
      <c r="H26" s="16"/>
      <c r="I26" s="16"/>
      <c r="J26" s="34"/>
      <c r="K26" s="34"/>
      <c r="L26" s="34"/>
    </row>
    <row r="27" spans="2:12" ht="18.75" customHeight="1">
      <c r="B27" s="625" t="s">
        <v>63</v>
      </c>
      <c r="C27" s="642">
        <v>78042.483539999987</v>
      </c>
      <c r="D27" s="642">
        <v>221968.48353999999</v>
      </c>
      <c r="E27" s="642">
        <v>-77830</v>
      </c>
      <c r="F27" s="633">
        <v>15316</v>
      </c>
      <c r="G27" s="16"/>
      <c r="H27" s="16"/>
      <c r="I27" s="16"/>
      <c r="J27" s="34"/>
      <c r="K27" s="34"/>
      <c r="L27" s="34"/>
    </row>
    <row r="28" spans="2:12" ht="27" customHeight="1">
      <c r="B28" s="627" t="s">
        <v>139</v>
      </c>
      <c r="C28" s="624">
        <v>951818.48353999993</v>
      </c>
      <c r="D28" s="624">
        <v>2971275.4835399999</v>
      </c>
      <c r="E28" s="624">
        <v>364451</v>
      </c>
      <c r="F28" s="632">
        <v>1521783</v>
      </c>
      <c r="G28" s="16"/>
      <c r="H28" s="16"/>
      <c r="I28" s="18"/>
      <c r="J28" s="34"/>
      <c r="K28" s="34"/>
      <c r="L28" s="34"/>
    </row>
    <row r="29" spans="2:12" ht="18.75" customHeight="1">
      <c r="B29" s="625" t="s">
        <v>140</v>
      </c>
      <c r="C29" s="642">
        <v>-2083446</v>
      </c>
      <c r="D29" s="642">
        <v>-7687494</v>
      </c>
      <c r="E29" s="642">
        <v>-1686993</v>
      </c>
      <c r="F29" s="633">
        <v>-6153236</v>
      </c>
      <c r="G29" s="16"/>
      <c r="H29" s="16"/>
      <c r="I29" s="35"/>
      <c r="J29" s="34"/>
      <c r="K29" s="34"/>
      <c r="L29" s="34"/>
    </row>
    <row r="30" spans="2:12" ht="18.75" customHeight="1">
      <c r="B30" s="625" t="s">
        <v>118</v>
      </c>
      <c r="C30" s="626">
        <v>0</v>
      </c>
      <c r="D30" s="642">
        <v>0</v>
      </c>
      <c r="E30" s="626">
        <v>0</v>
      </c>
      <c r="F30" s="633">
        <v>0</v>
      </c>
      <c r="G30" s="16"/>
      <c r="H30" s="16"/>
      <c r="I30" s="16"/>
      <c r="J30" s="34"/>
      <c r="K30" s="34"/>
      <c r="L30" s="34"/>
    </row>
    <row r="31" spans="2:12" ht="18.75" customHeight="1">
      <c r="B31" s="625" t="s">
        <v>141</v>
      </c>
      <c r="C31" s="626">
        <v>-1117259</v>
      </c>
      <c r="D31" s="642">
        <v>-4349702</v>
      </c>
      <c r="E31" s="626">
        <v>-839896</v>
      </c>
      <c r="F31" s="652">
        <v>-3258355</v>
      </c>
      <c r="G31" s="16"/>
      <c r="H31" s="16"/>
      <c r="I31" s="36"/>
      <c r="J31" s="34"/>
      <c r="K31" s="34"/>
      <c r="L31" s="34"/>
    </row>
    <row r="32" spans="2:12" ht="18.75" customHeight="1">
      <c r="B32" s="625" t="s">
        <v>142</v>
      </c>
      <c r="C32" s="626">
        <v>-155372</v>
      </c>
      <c r="D32" s="642">
        <v>-562985</v>
      </c>
      <c r="E32" s="642">
        <v>-112249</v>
      </c>
      <c r="F32" s="652">
        <v>-409001</v>
      </c>
      <c r="G32" s="16"/>
      <c r="H32" s="16"/>
      <c r="I32" s="36"/>
      <c r="J32" s="34"/>
      <c r="K32" s="34"/>
      <c r="L32" s="34"/>
    </row>
    <row r="33" spans="2:13" ht="32.25" customHeight="1">
      <c r="B33" s="625" t="s">
        <v>1484</v>
      </c>
      <c r="C33" s="626">
        <v>-32188</v>
      </c>
      <c r="D33" s="642">
        <v>-129299</v>
      </c>
      <c r="E33" s="642">
        <v>-41673</v>
      </c>
      <c r="F33" s="652">
        <v>-153724</v>
      </c>
      <c r="G33" s="16"/>
      <c r="H33" s="16"/>
      <c r="I33" s="36"/>
      <c r="J33" s="34"/>
      <c r="K33" s="34"/>
      <c r="L33" s="34"/>
    </row>
    <row r="34" spans="2:13" ht="18.75" customHeight="1">
      <c r="B34" s="625" t="s">
        <v>88</v>
      </c>
      <c r="C34" s="626">
        <v>-778627</v>
      </c>
      <c r="D34" s="642">
        <v>-2645508</v>
      </c>
      <c r="E34" s="626">
        <v>-693175</v>
      </c>
      <c r="F34" s="633">
        <v>-2332156</v>
      </c>
      <c r="G34" s="16"/>
      <c r="H34" s="16"/>
      <c r="I34" s="36"/>
      <c r="J34" s="34"/>
      <c r="K34" s="34"/>
      <c r="L34" s="34"/>
    </row>
    <row r="35" spans="2:13" ht="18.75" customHeight="1">
      <c r="B35" s="627" t="s">
        <v>143</v>
      </c>
      <c r="C35" s="624">
        <v>834751.48353999993</v>
      </c>
      <c r="D35" s="624">
        <v>890127.48354000039</v>
      </c>
      <c r="E35" s="624">
        <v>373323</v>
      </c>
      <c r="F35" s="632">
        <v>-574223</v>
      </c>
      <c r="G35" s="16"/>
      <c r="H35" s="16"/>
      <c r="I35" s="16"/>
      <c r="J35" s="34"/>
      <c r="K35" s="34"/>
      <c r="L35" s="34"/>
      <c r="M35" s="34"/>
    </row>
    <row r="36" spans="2:13" ht="18.75" customHeight="1">
      <c r="B36" s="625" t="s">
        <v>144</v>
      </c>
      <c r="C36" s="626">
        <v>-84034</v>
      </c>
      <c r="D36" s="626">
        <v>-70723</v>
      </c>
      <c r="E36" s="626">
        <v>0</v>
      </c>
      <c r="F36" s="633">
        <v>0</v>
      </c>
      <c r="G36" s="16"/>
      <c r="H36" s="16"/>
      <c r="I36" s="16"/>
      <c r="J36" s="34"/>
      <c r="K36" s="34"/>
      <c r="L36" s="34"/>
    </row>
    <row r="37" spans="2:13" ht="18.75" customHeight="1">
      <c r="B37" s="627" t="s">
        <v>145</v>
      </c>
      <c r="C37" s="624">
        <v>750717.48353999993</v>
      </c>
      <c r="D37" s="624">
        <v>819404.48354000039</v>
      </c>
      <c r="E37" s="624">
        <v>373323</v>
      </c>
      <c r="F37" s="632">
        <v>-574223</v>
      </c>
      <c r="G37" s="16"/>
      <c r="H37" s="16"/>
      <c r="I37" s="16"/>
      <c r="J37" s="34"/>
      <c r="K37" s="34"/>
      <c r="L37" s="34"/>
    </row>
    <row r="38" spans="2:13" ht="18.75" customHeight="1">
      <c r="B38" s="625" t="s">
        <v>146</v>
      </c>
      <c r="C38" s="626">
        <v>-349423</v>
      </c>
      <c r="D38" s="626">
        <v>-231727</v>
      </c>
      <c r="E38" s="626">
        <v>-86600</v>
      </c>
      <c r="F38" s="633">
        <v>87459</v>
      </c>
      <c r="G38" s="16"/>
      <c r="H38" s="16"/>
      <c r="I38" s="16"/>
      <c r="J38" s="34"/>
      <c r="K38" s="34"/>
      <c r="L38" s="34"/>
    </row>
    <row r="39" spans="2:13" ht="18.75" customHeight="1">
      <c r="B39" s="627" t="s">
        <v>147</v>
      </c>
      <c r="C39" s="624">
        <v>401294.48353999993</v>
      </c>
      <c r="D39" s="624">
        <v>587677.48354000039</v>
      </c>
      <c r="E39" s="624">
        <v>286723</v>
      </c>
      <c r="F39" s="632">
        <v>-486764</v>
      </c>
      <c r="G39" s="16"/>
      <c r="H39" s="16"/>
      <c r="I39" s="16"/>
      <c r="J39" s="34"/>
      <c r="K39" s="34"/>
      <c r="L39" s="34"/>
      <c r="M39" s="34"/>
    </row>
    <row r="40" spans="2:13" ht="18.75" customHeight="1">
      <c r="B40" s="625" t="s">
        <v>148</v>
      </c>
      <c r="C40" s="626">
        <v>0</v>
      </c>
      <c r="D40" s="626">
        <v>0</v>
      </c>
      <c r="E40" s="626">
        <v>0</v>
      </c>
      <c r="F40" s="633"/>
      <c r="G40" s="16"/>
      <c r="H40" s="16"/>
      <c r="I40" s="16"/>
      <c r="J40" s="34"/>
      <c r="K40" s="34"/>
      <c r="L40" s="34"/>
    </row>
    <row r="41" spans="2:13" ht="18.75" customHeight="1">
      <c r="B41" s="627" t="s">
        <v>149</v>
      </c>
      <c r="C41" s="624">
        <v>401294.48353999993</v>
      </c>
      <c r="D41" s="624">
        <v>587677.48354000039</v>
      </c>
      <c r="E41" s="624">
        <v>286723</v>
      </c>
      <c r="F41" s="632">
        <v>-486764</v>
      </c>
      <c r="I41" s="34"/>
      <c r="J41" s="34"/>
      <c r="K41" s="34"/>
      <c r="L41" s="34"/>
    </row>
    <row r="42" spans="2:13" ht="18.75" customHeight="1">
      <c r="B42" s="628"/>
      <c r="C42" s="644"/>
      <c r="D42" s="629"/>
      <c r="E42" s="629"/>
      <c r="F42" s="635"/>
      <c r="G42" s="7"/>
      <c r="I42" s="34"/>
    </row>
    <row r="43" spans="2:13" ht="18.75" customHeight="1" thickBot="1">
      <c r="B43" s="630" t="s">
        <v>1482</v>
      </c>
      <c r="C43" s="631">
        <v>200.64724176999997</v>
      </c>
      <c r="D43" s="631">
        <v>293.83874177000018</v>
      </c>
      <c r="E43" s="631">
        <v>143.36150000000001</v>
      </c>
      <c r="F43" s="636">
        <v>-243.38200000000001</v>
      </c>
      <c r="G43" s="7"/>
      <c r="I43" s="34"/>
      <c r="L43" s="34"/>
    </row>
    <row r="44" spans="2:13">
      <c r="B44" s="6"/>
      <c r="C44" s="6"/>
      <c r="D44" s="7"/>
      <c r="E44" s="7"/>
      <c r="F44" s="7"/>
      <c r="G44" s="7"/>
    </row>
    <row r="45" spans="2:13" ht="70.5" customHeight="1">
      <c r="H45" s="2"/>
      <c r="I45" s="2"/>
    </row>
    <row r="46" spans="2:13" ht="15.75" customHeight="1">
      <c r="B46" s="693" t="s">
        <v>1494</v>
      </c>
      <c r="C46" s="693"/>
      <c r="D46" s="694"/>
      <c r="E46" s="694"/>
      <c r="F46" s="694"/>
      <c r="G46" s="694"/>
      <c r="H46" s="2"/>
      <c r="I46" s="2"/>
    </row>
    <row r="47" spans="2:13" ht="36" customHeight="1">
      <c r="B47" s="605"/>
      <c r="C47" s="637"/>
      <c r="D47" s="615"/>
      <c r="E47" s="638"/>
      <c r="F47" s="606"/>
      <c r="G47" s="606"/>
      <c r="H47" s="2"/>
      <c r="I47" s="2"/>
      <c r="K47" s="34"/>
    </row>
    <row r="48" spans="2:13" ht="12.75" customHeight="1">
      <c r="B48" s="605"/>
      <c r="C48" s="637"/>
      <c r="D48" s="615"/>
      <c r="E48" s="638"/>
      <c r="F48" s="606"/>
      <c r="G48" s="606"/>
      <c r="H48" s="2"/>
      <c r="I48" s="2"/>
    </row>
    <row r="49" spans="2:11" ht="20.25" customHeight="1">
      <c r="B49" s="693" t="s">
        <v>1485</v>
      </c>
      <c r="C49" s="693"/>
      <c r="D49" s="694"/>
      <c r="E49" s="694"/>
      <c r="F49" s="694"/>
      <c r="G49" s="694"/>
      <c r="H49" s="2"/>
      <c r="I49" s="2"/>
    </row>
    <row r="50" spans="2:11" ht="69" customHeight="1">
      <c r="B50" s="621"/>
      <c r="C50" s="639"/>
      <c r="D50" s="622"/>
      <c r="E50" s="640"/>
      <c r="F50" s="622"/>
      <c r="G50" s="622"/>
      <c r="H50" s="2"/>
      <c r="I50" s="2"/>
      <c r="K50" s="34">
        <f>F19-K49</f>
        <v>-1234315</v>
      </c>
    </row>
    <row r="51" spans="2:11" ht="20.25" customHeight="1">
      <c r="B51" s="29"/>
      <c r="C51" s="29"/>
    </row>
    <row r="52" spans="2:11" ht="24.75" customHeight="1"/>
  </sheetData>
  <sheetProtection password="C71F" sheet="1" objects="1" scenarios="1"/>
  <mergeCells count="19">
    <mergeCell ref="H13:I13"/>
    <mergeCell ref="B5:G5"/>
    <mergeCell ref="H5:I5"/>
    <mergeCell ref="B46:G46"/>
    <mergeCell ref="B49:G49"/>
    <mergeCell ref="H6:I6"/>
    <mergeCell ref="H7:I7"/>
    <mergeCell ref="H8:I8"/>
    <mergeCell ref="H9:I9"/>
    <mergeCell ref="H10:I10"/>
    <mergeCell ref="H11:I11"/>
    <mergeCell ref="H12:I12"/>
    <mergeCell ref="J5:O5"/>
    <mergeCell ref="B2:G2"/>
    <mergeCell ref="H2:I2"/>
    <mergeCell ref="B3:G3"/>
    <mergeCell ref="H3:I3"/>
    <mergeCell ref="B4:G4"/>
    <mergeCell ref="H4:I4"/>
  </mergeCells>
  <pageMargins left="0.25" right="0.25" top="0.75" bottom="0.75" header="0.3" footer="0.3"/>
  <pageSetup paperSize="9" scale="61" orientation="portrait" r:id="rId1"/>
  <rowBreaks count="1" manualBreakCount="1">
    <brk id="52" max="5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zoomScaleNormal="100" workbookViewId="0">
      <selection activeCell="R45" sqref="R45"/>
    </sheetView>
  </sheetViews>
  <sheetFormatPr defaultRowHeight="12.75"/>
  <cols>
    <col min="1" max="1" width="6.42578125" customWidth="1"/>
    <col min="2" max="2" width="9.7109375" customWidth="1"/>
    <col min="3" max="3" width="59.5703125" customWidth="1"/>
    <col min="4" max="4" width="20.7109375" style="86" customWidth="1"/>
    <col min="5" max="5" width="14.85546875" style="37" customWidth="1"/>
    <col min="6" max="6" width="3.7109375" customWidth="1"/>
    <col min="7" max="7" width="17.28515625" customWidth="1"/>
    <col min="8" max="8" width="13.28515625" customWidth="1"/>
    <col min="9" max="9" width="9.85546875" customWidth="1"/>
  </cols>
  <sheetData>
    <row r="1" spans="1:6" ht="15.75">
      <c r="B1" s="45"/>
      <c r="C1" s="46" t="s">
        <v>219</v>
      </c>
      <c r="D1" s="47"/>
      <c r="E1" s="48"/>
    </row>
    <row r="2" spans="1:6">
      <c r="A2" s="49"/>
      <c r="B2" s="45"/>
      <c r="C2" s="50" t="s">
        <v>220</v>
      </c>
      <c r="D2" s="47"/>
      <c r="E2" s="48"/>
    </row>
    <row r="3" spans="1:6" ht="13.5">
      <c r="A3" s="696" t="s">
        <v>221</v>
      </c>
      <c r="B3" s="697"/>
      <c r="C3" s="52" t="s">
        <v>202</v>
      </c>
      <c r="D3" s="53"/>
      <c r="E3" s="53"/>
    </row>
    <row r="4" spans="1:6" ht="24" customHeight="1">
      <c r="A4" s="51">
        <v>1</v>
      </c>
      <c r="B4" s="51"/>
      <c r="C4" s="51" t="s">
        <v>203</v>
      </c>
      <c r="D4" s="54">
        <v>285761</v>
      </c>
      <c r="E4" s="55">
        <v>1</v>
      </c>
      <c r="F4" s="56">
        <v>0</v>
      </c>
    </row>
    <row r="5" spans="1:6" ht="25.5">
      <c r="A5" s="57"/>
      <c r="B5" s="57">
        <v>1105</v>
      </c>
      <c r="C5" s="58" t="s">
        <v>222</v>
      </c>
      <c r="D5" s="59">
        <v>0</v>
      </c>
      <c r="E5" s="53"/>
      <c r="F5" s="56">
        <v>0</v>
      </c>
    </row>
    <row r="6" spans="1:6" ht="25.5">
      <c r="A6" s="57"/>
      <c r="B6" s="57">
        <v>1106</v>
      </c>
      <c r="C6" s="58" t="s">
        <v>223</v>
      </c>
      <c r="D6" s="59">
        <v>0</v>
      </c>
      <c r="E6" s="53"/>
      <c r="F6" s="56">
        <v>0</v>
      </c>
    </row>
    <row r="7" spans="1:6" ht="18" customHeight="1">
      <c r="A7" s="57"/>
      <c r="B7" s="57">
        <v>1205</v>
      </c>
      <c r="C7" s="58" t="s">
        <v>224</v>
      </c>
      <c r="D7" s="59">
        <v>18616</v>
      </c>
      <c r="E7" s="53"/>
      <c r="F7" s="56">
        <v>0</v>
      </c>
    </row>
    <row r="8" spans="1:6" ht="25.5">
      <c r="A8" s="57"/>
      <c r="B8" s="57">
        <v>1206</v>
      </c>
      <c r="C8" s="58" t="s">
        <v>225</v>
      </c>
      <c r="D8" s="59">
        <v>25241</v>
      </c>
      <c r="E8" s="53"/>
      <c r="F8" s="56">
        <v>0</v>
      </c>
    </row>
    <row r="9" spans="1:6" ht="25.5">
      <c r="A9" s="57"/>
      <c r="B9" s="57">
        <v>1207</v>
      </c>
      <c r="C9" s="58" t="s">
        <v>42</v>
      </c>
      <c r="D9" s="59">
        <v>2293</v>
      </c>
      <c r="E9" s="53"/>
      <c r="F9" s="56">
        <v>0</v>
      </c>
    </row>
    <row r="10" spans="1:6" hidden="1">
      <c r="A10" s="57"/>
      <c r="B10" s="57">
        <v>1265</v>
      </c>
      <c r="C10" s="58" t="s">
        <v>226</v>
      </c>
      <c r="D10" s="59">
        <v>0</v>
      </c>
      <c r="E10" s="53"/>
      <c r="F10" s="56">
        <v>0</v>
      </c>
    </row>
    <row r="11" spans="1:6" hidden="1">
      <c r="A11" s="57"/>
      <c r="B11" s="57">
        <v>1266</v>
      </c>
      <c r="C11" s="58" t="s">
        <v>227</v>
      </c>
      <c r="D11" s="59">
        <v>0</v>
      </c>
      <c r="E11" s="53"/>
      <c r="F11" s="56">
        <v>0</v>
      </c>
    </row>
    <row r="12" spans="1:6" hidden="1">
      <c r="A12" s="57"/>
      <c r="B12" s="57">
        <v>1312</v>
      </c>
      <c r="C12" s="58" t="s">
        <v>228</v>
      </c>
      <c r="D12" s="59">
        <v>0</v>
      </c>
      <c r="E12" s="53"/>
      <c r="F12" s="56">
        <v>0</v>
      </c>
    </row>
    <row r="13" spans="1:6" hidden="1">
      <c r="A13" s="57"/>
      <c r="B13" s="57">
        <v>1313</v>
      </c>
      <c r="C13" s="58" t="s">
        <v>229</v>
      </c>
      <c r="D13" s="59">
        <v>0</v>
      </c>
      <c r="E13" s="53"/>
      <c r="F13" s="56">
        <v>0</v>
      </c>
    </row>
    <row r="14" spans="1:6" ht="25.5" hidden="1">
      <c r="A14" s="57"/>
      <c r="B14" s="57">
        <v>1330</v>
      </c>
      <c r="C14" s="58" t="s">
        <v>230</v>
      </c>
      <c r="D14" s="59">
        <v>0</v>
      </c>
      <c r="E14" s="53"/>
      <c r="F14" s="56">
        <v>0</v>
      </c>
    </row>
    <row r="15" spans="1:6" ht="25.5" hidden="1">
      <c r="A15" s="57"/>
      <c r="B15" s="57">
        <v>1331</v>
      </c>
      <c r="C15" s="58" t="s">
        <v>231</v>
      </c>
      <c r="D15" s="59">
        <v>0</v>
      </c>
      <c r="E15" s="53"/>
      <c r="F15" s="56">
        <v>0</v>
      </c>
    </row>
    <row r="16" spans="1:6" ht="25.5" hidden="1">
      <c r="A16" s="57"/>
      <c r="B16" s="57">
        <v>1406</v>
      </c>
      <c r="C16" s="58" t="s">
        <v>232</v>
      </c>
      <c r="D16" s="59">
        <v>0</v>
      </c>
      <c r="E16" s="53"/>
      <c r="F16" s="56">
        <v>0</v>
      </c>
    </row>
    <row r="17" spans="1:6" hidden="1">
      <c r="A17" s="57"/>
      <c r="B17" s="57">
        <v>1432</v>
      </c>
      <c r="C17" s="58" t="s">
        <v>233</v>
      </c>
      <c r="D17" s="59">
        <v>0</v>
      </c>
      <c r="E17" s="53"/>
      <c r="F17" s="56">
        <v>0</v>
      </c>
    </row>
    <row r="18" spans="1:6" hidden="1">
      <c r="A18" s="57"/>
      <c r="B18" s="57">
        <v>1433</v>
      </c>
      <c r="C18" s="58" t="s">
        <v>234</v>
      </c>
      <c r="D18" s="59">
        <v>0</v>
      </c>
      <c r="E18" s="53"/>
      <c r="F18" s="56">
        <v>0</v>
      </c>
    </row>
    <row r="19" spans="1:6">
      <c r="A19" s="57"/>
      <c r="B19" s="57">
        <v>1434</v>
      </c>
      <c r="C19" s="58" t="s">
        <v>155</v>
      </c>
      <c r="D19" s="59">
        <v>-30262</v>
      </c>
      <c r="E19" s="53"/>
      <c r="F19" s="56">
        <v>0</v>
      </c>
    </row>
    <row r="20" spans="1:6">
      <c r="A20" s="57"/>
      <c r="B20" s="57">
        <v>1435</v>
      </c>
      <c r="C20" s="58" t="s">
        <v>235</v>
      </c>
      <c r="D20" s="59">
        <v>0</v>
      </c>
      <c r="E20" s="53"/>
      <c r="F20" s="56">
        <v>0</v>
      </c>
    </row>
    <row r="21" spans="1:6">
      <c r="A21" s="57"/>
      <c r="B21" s="57">
        <v>1453</v>
      </c>
      <c r="C21" s="58" t="s">
        <v>236</v>
      </c>
      <c r="D21" s="59">
        <v>0</v>
      </c>
      <c r="E21" s="53"/>
      <c r="F21" s="56">
        <v>0</v>
      </c>
    </row>
    <row r="22" spans="1:6">
      <c r="A22" s="57"/>
      <c r="B22" s="57">
        <v>1454</v>
      </c>
      <c r="C22" s="58" t="s">
        <v>237</v>
      </c>
      <c r="D22" s="59">
        <v>0</v>
      </c>
      <c r="E22" s="53"/>
      <c r="F22" s="56">
        <v>0</v>
      </c>
    </row>
    <row r="23" spans="1:6" ht="25.5">
      <c r="A23" s="57"/>
      <c r="B23" s="57">
        <v>1455</v>
      </c>
      <c r="C23" s="58" t="s">
        <v>238</v>
      </c>
      <c r="D23" s="59">
        <v>0</v>
      </c>
      <c r="E23" s="53"/>
      <c r="F23" s="56">
        <v>0</v>
      </c>
    </row>
    <row r="24" spans="1:6">
      <c r="A24" s="57"/>
      <c r="B24" s="57">
        <v>1705</v>
      </c>
      <c r="C24" s="58" t="s">
        <v>239</v>
      </c>
      <c r="D24" s="59">
        <v>-1</v>
      </c>
      <c r="E24" s="53"/>
      <c r="F24" s="56">
        <v>0</v>
      </c>
    </row>
    <row r="25" spans="1:6" ht="25.5" hidden="1">
      <c r="A25" s="57"/>
      <c r="B25" s="57">
        <v>1710</v>
      </c>
      <c r="C25" s="58" t="s">
        <v>240</v>
      </c>
      <c r="D25" s="59">
        <v>0</v>
      </c>
      <c r="E25" s="53"/>
      <c r="F25" s="56">
        <v>0</v>
      </c>
    </row>
    <row r="26" spans="1:6" hidden="1">
      <c r="A26" s="57"/>
      <c r="B26" s="57">
        <v>1725</v>
      </c>
      <c r="C26" s="58" t="s">
        <v>241</v>
      </c>
      <c r="D26" s="59">
        <v>0</v>
      </c>
      <c r="E26" s="53"/>
      <c r="F26" s="56">
        <v>0</v>
      </c>
    </row>
    <row r="27" spans="1:6" ht="25.5" hidden="1">
      <c r="A27" s="57"/>
      <c r="B27" s="57">
        <v>1726</v>
      </c>
      <c r="C27" s="58" t="s">
        <v>242</v>
      </c>
      <c r="D27" s="59">
        <v>0</v>
      </c>
      <c r="E27" s="53"/>
      <c r="F27" s="56">
        <v>0</v>
      </c>
    </row>
    <row r="28" spans="1:6" ht="25.5" hidden="1">
      <c r="A28" s="57"/>
      <c r="B28" s="57">
        <v>1727</v>
      </c>
      <c r="C28" s="58" t="s">
        <v>243</v>
      </c>
      <c r="D28" s="59">
        <v>0</v>
      </c>
      <c r="E28" s="53"/>
      <c r="F28" s="56">
        <v>0</v>
      </c>
    </row>
    <row r="29" spans="1:6" ht="25.5" hidden="1">
      <c r="A29" s="57"/>
      <c r="B29" s="57">
        <v>1728</v>
      </c>
      <c r="C29" s="58" t="s">
        <v>244</v>
      </c>
      <c r="D29" s="59">
        <v>0</v>
      </c>
      <c r="E29" s="53"/>
      <c r="F29" s="56">
        <v>0</v>
      </c>
    </row>
    <row r="30" spans="1:6" ht="25.5" hidden="1">
      <c r="A30" s="57"/>
      <c r="B30" s="57">
        <v>1730</v>
      </c>
      <c r="C30" s="58" t="s">
        <v>245</v>
      </c>
      <c r="D30" s="59">
        <v>0</v>
      </c>
      <c r="E30" s="53"/>
      <c r="F30" s="56">
        <v>0</v>
      </c>
    </row>
    <row r="31" spans="1:6" ht="25.5" hidden="1">
      <c r="A31" s="57"/>
      <c r="B31" s="57">
        <v>1731</v>
      </c>
      <c r="C31" s="58" t="s">
        <v>246</v>
      </c>
      <c r="D31" s="59">
        <v>0</v>
      </c>
      <c r="E31" s="53"/>
      <c r="F31" s="56">
        <v>0</v>
      </c>
    </row>
    <row r="32" spans="1:6" ht="38.25">
      <c r="A32" s="57"/>
      <c r="B32" s="57">
        <v>1733</v>
      </c>
      <c r="C32" s="58" t="s">
        <v>247</v>
      </c>
      <c r="D32" s="59">
        <v>-2074</v>
      </c>
      <c r="E32" s="53"/>
      <c r="F32" s="56">
        <v>0</v>
      </c>
    </row>
    <row r="33" spans="1:6" ht="38.25" hidden="1">
      <c r="A33" s="57"/>
      <c r="B33" s="57">
        <v>1734</v>
      </c>
      <c r="C33" s="58" t="s">
        <v>248</v>
      </c>
      <c r="D33" s="59">
        <v>0</v>
      </c>
      <c r="E33" s="53"/>
      <c r="F33" s="56">
        <v>0</v>
      </c>
    </row>
    <row r="34" spans="1:6" ht="25.5" hidden="1">
      <c r="A34" s="57"/>
      <c r="B34" s="57">
        <v>1735</v>
      </c>
      <c r="C34" s="58" t="s">
        <v>249</v>
      </c>
      <c r="D34" s="59">
        <v>0</v>
      </c>
      <c r="E34" s="53"/>
      <c r="F34" s="56">
        <v>0</v>
      </c>
    </row>
    <row r="35" spans="1:6" ht="25.5">
      <c r="A35" s="57"/>
      <c r="B35" s="57">
        <v>1740</v>
      </c>
      <c r="C35" s="58" t="s">
        <v>165</v>
      </c>
      <c r="D35" s="59">
        <v>3271</v>
      </c>
      <c r="E35" s="53"/>
      <c r="F35" s="56">
        <v>0</v>
      </c>
    </row>
    <row r="36" spans="1:6" ht="25.5">
      <c r="A36" s="57"/>
      <c r="B36" s="57">
        <v>1741</v>
      </c>
      <c r="C36" s="58" t="s">
        <v>250</v>
      </c>
      <c r="D36" s="59">
        <v>0</v>
      </c>
      <c r="E36" s="53"/>
      <c r="F36" s="56">
        <v>0</v>
      </c>
    </row>
    <row r="37" spans="1:6" ht="25.5">
      <c r="A37" s="57"/>
      <c r="B37" s="57">
        <v>1744</v>
      </c>
      <c r="C37" s="58" t="s">
        <v>251</v>
      </c>
      <c r="D37" s="59">
        <v>25389</v>
      </c>
      <c r="E37" s="53"/>
      <c r="F37" s="56">
        <v>0</v>
      </c>
    </row>
    <row r="38" spans="1:6" ht="25.5" hidden="1">
      <c r="A38" s="57"/>
      <c r="B38" s="57">
        <v>1745</v>
      </c>
      <c r="C38" s="58" t="s">
        <v>252</v>
      </c>
      <c r="D38" s="59">
        <v>0</v>
      </c>
      <c r="E38" s="53"/>
      <c r="F38" s="56">
        <v>0</v>
      </c>
    </row>
    <row r="39" spans="1:6" ht="25.5" hidden="1">
      <c r="A39" s="57"/>
      <c r="B39" s="57">
        <v>1746</v>
      </c>
      <c r="C39" s="58" t="s">
        <v>253</v>
      </c>
      <c r="D39" s="59">
        <v>0</v>
      </c>
      <c r="E39" s="53"/>
      <c r="F39" s="56">
        <v>0</v>
      </c>
    </row>
    <row r="40" spans="1:6" ht="25.5" hidden="1">
      <c r="A40" s="57"/>
      <c r="B40" s="57">
        <v>1747</v>
      </c>
      <c r="C40" s="58" t="s">
        <v>254</v>
      </c>
      <c r="D40" s="59">
        <v>0</v>
      </c>
      <c r="E40" s="53"/>
      <c r="F40" s="56">
        <v>0</v>
      </c>
    </row>
    <row r="41" spans="1:6" ht="25.5" hidden="1">
      <c r="A41" s="57"/>
      <c r="B41" s="57">
        <v>1748</v>
      </c>
      <c r="C41" s="58" t="s">
        <v>41</v>
      </c>
      <c r="D41" s="59">
        <v>0</v>
      </c>
      <c r="E41" s="53"/>
      <c r="F41" s="56">
        <v>0</v>
      </c>
    </row>
    <row r="42" spans="1:6" hidden="1">
      <c r="A42" s="57"/>
      <c r="B42" s="57">
        <v>1749</v>
      </c>
      <c r="C42" s="58" t="s">
        <v>255</v>
      </c>
      <c r="D42" s="59">
        <v>0</v>
      </c>
      <c r="E42" s="53"/>
      <c r="F42" s="56">
        <v>0</v>
      </c>
    </row>
    <row r="43" spans="1:6" hidden="1">
      <c r="A43" s="57"/>
      <c r="B43" s="57">
        <v>1752</v>
      </c>
      <c r="C43" s="58" t="s">
        <v>256</v>
      </c>
      <c r="D43" s="59">
        <v>0</v>
      </c>
      <c r="E43" s="53"/>
      <c r="F43" s="56">
        <v>0</v>
      </c>
    </row>
    <row r="44" spans="1:6" ht="25.5" hidden="1">
      <c r="A44" s="57"/>
      <c r="B44" s="57">
        <v>1753</v>
      </c>
      <c r="C44" s="58" t="s">
        <v>257</v>
      </c>
      <c r="D44" s="59">
        <v>0</v>
      </c>
      <c r="E44" s="53"/>
      <c r="F44" s="56">
        <v>0</v>
      </c>
    </row>
    <row r="45" spans="1:6" ht="25.5" hidden="1">
      <c r="A45" s="57"/>
      <c r="B45" s="57">
        <v>1755</v>
      </c>
      <c r="C45" s="58" t="s">
        <v>258</v>
      </c>
      <c r="D45" s="59">
        <v>0</v>
      </c>
      <c r="E45" s="53"/>
      <c r="F45" s="56">
        <v>0</v>
      </c>
    </row>
    <row r="46" spans="1:6" hidden="1">
      <c r="A46" s="57"/>
      <c r="B46" s="57">
        <v>1756</v>
      </c>
      <c r="C46" s="58" t="s">
        <v>48</v>
      </c>
      <c r="D46" s="59">
        <v>0</v>
      </c>
      <c r="E46" s="53"/>
      <c r="F46" s="56">
        <v>0</v>
      </c>
    </row>
    <row r="47" spans="1:6" ht="25.5" hidden="1">
      <c r="A47" s="57"/>
      <c r="B47" s="57">
        <v>1811</v>
      </c>
      <c r="C47" s="58" t="s">
        <v>259</v>
      </c>
      <c r="D47" s="59">
        <v>0</v>
      </c>
      <c r="E47" s="53"/>
      <c r="F47" s="56">
        <v>0</v>
      </c>
    </row>
    <row r="48" spans="1:6" hidden="1">
      <c r="A48" s="57"/>
      <c r="B48" s="57">
        <v>1812</v>
      </c>
      <c r="C48" s="58" t="s">
        <v>260</v>
      </c>
      <c r="D48" s="59">
        <v>0</v>
      </c>
      <c r="E48" s="53"/>
      <c r="F48" s="56">
        <v>0</v>
      </c>
    </row>
    <row r="49" spans="1:6" ht="25.5" hidden="1">
      <c r="A49" s="57"/>
      <c r="B49" s="57">
        <v>1813</v>
      </c>
      <c r="C49" s="58" t="s">
        <v>261</v>
      </c>
      <c r="D49" s="59">
        <v>0</v>
      </c>
      <c r="E49" s="53"/>
      <c r="F49" s="56">
        <v>0</v>
      </c>
    </row>
    <row r="50" spans="1:6" ht="25.5" hidden="1">
      <c r="A50" s="57"/>
      <c r="B50" s="57">
        <v>1814</v>
      </c>
      <c r="C50" s="58" t="s">
        <v>262</v>
      </c>
      <c r="D50" s="59">
        <v>0</v>
      </c>
      <c r="E50" s="53"/>
      <c r="F50" s="56">
        <v>0</v>
      </c>
    </row>
    <row r="51" spans="1:6" ht="25.5" hidden="1">
      <c r="A51" s="57"/>
      <c r="B51" s="57">
        <v>1815</v>
      </c>
      <c r="C51" s="58" t="s">
        <v>263</v>
      </c>
      <c r="D51" s="59">
        <v>0</v>
      </c>
      <c r="E51" s="53"/>
      <c r="F51" s="56">
        <v>0</v>
      </c>
    </row>
    <row r="52" spans="1:6" ht="25.5">
      <c r="A52" s="57"/>
      <c r="B52" s="57">
        <v>1816</v>
      </c>
      <c r="C52" s="58" t="s">
        <v>167</v>
      </c>
      <c r="D52" s="59">
        <v>-946</v>
      </c>
      <c r="E52" s="53"/>
      <c r="F52" s="56">
        <v>0</v>
      </c>
    </row>
    <row r="53" spans="1:6" ht="25.5" hidden="1">
      <c r="A53" s="57"/>
      <c r="B53" s="57">
        <v>1817</v>
      </c>
      <c r="C53" s="58" t="s">
        <v>264</v>
      </c>
      <c r="D53" s="59">
        <v>0</v>
      </c>
      <c r="E53" s="53"/>
      <c r="F53" s="56">
        <v>0</v>
      </c>
    </row>
    <row r="54" spans="1:6" hidden="1">
      <c r="A54" s="57"/>
      <c r="B54" s="57">
        <v>1818</v>
      </c>
      <c r="C54" s="58" t="s">
        <v>265</v>
      </c>
      <c r="D54" s="59">
        <v>0</v>
      </c>
      <c r="E54" s="53"/>
      <c r="F54" s="56">
        <v>0</v>
      </c>
    </row>
    <row r="55" spans="1:6" ht="25.5" hidden="1">
      <c r="A55" s="57"/>
      <c r="B55" s="57">
        <v>1819</v>
      </c>
      <c r="C55" s="58" t="s">
        <v>266</v>
      </c>
      <c r="D55" s="59">
        <v>0</v>
      </c>
      <c r="E55" s="53"/>
      <c r="F55" s="56">
        <v>0</v>
      </c>
    </row>
    <row r="56" spans="1:6" hidden="1">
      <c r="A56" s="57"/>
      <c r="B56" s="57">
        <v>1820</v>
      </c>
      <c r="C56" s="58" t="s">
        <v>267</v>
      </c>
      <c r="D56" s="59">
        <v>0</v>
      </c>
      <c r="E56" s="53"/>
      <c r="F56" s="56">
        <v>0</v>
      </c>
    </row>
    <row r="57" spans="1:6" ht="25.5" hidden="1">
      <c r="A57" s="57"/>
      <c r="B57" s="57">
        <v>1821</v>
      </c>
      <c r="C57" s="58" t="s">
        <v>268</v>
      </c>
      <c r="D57" s="59">
        <v>0</v>
      </c>
      <c r="E57" s="53"/>
      <c r="F57" s="56">
        <v>0</v>
      </c>
    </row>
    <row r="58" spans="1:6" hidden="1">
      <c r="A58" s="57"/>
      <c r="B58" s="57">
        <v>1822</v>
      </c>
      <c r="C58" s="58" t="s">
        <v>269</v>
      </c>
      <c r="D58" s="59">
        <v>0</v>
      </c>
      <c r="E58" s="53"/>
      <c r="F58" s="56">
        <v>0</v>
      </c>
    </row>
    <row r="59" spans="1:6" ht="25.5" hidden="1">
      <c r="A59" s="57"/>
      <c r="B59" s="57">
        <v>1823</v>
      </c>
      <c r="C59" s="58" t="s">
        <v>270</v>
      </c>
      <c r="D59" s="59">
        <v>0</v>
      </c>
      <c r="E59" s="53"/>
      <c r="F59" s="56">
        <v>0</v>
      </c>
    </row>
    <row r="60" spans="1:6" ht="25.5" hidden="1">
      <c r="A60" s="57"/>
      <c r="B60" s="57">
        <v>1824</v>
      </c>
      <c r="C60" s="58" t="s">
        <v>271</v>
      </c>
      <c r="D60" s="59">
        <v>0</v>
      </c>
      <c r="E60" s="53"/>
      <c r="F60" s="56">
        <v>0</v>
      </c>
    </row>
    <row r="61" spans="1:6" hidden="1">
      <c r="A61" s="57"/>
      <c r="B61" s="57">
        <v>1825</v>
      </c>
      <c r="C61" s="58" t="s">
        <v>272</v>
      </c>
      <c r="D61" s="59">
        <v>0</v>
      </c>
      <c r="E61" s="53"/>
      <c r="F61" s="56">
        <v>0</v>
      </c>
    </row>
    <row r="62" spans="1:6" ht="25.5" hidden="1">
      <c r="A62" s="57"/>
      <c r="B62" s="57">
        <v>1826</v>
      </c>
      <c r="C62" s="58" t="s">
        <v>273</v>
      </c>
      <c r="D62" s="59">
        <v>0</v>
      </c>
      <c r="E62" s="53"/>
      <c r="F62" s="56">
        <v>0</v>
      </c>
    </row>
    <row r="63" spans="1:6" ht="25.5" hidden="1">
      <c r="A63" s="57"/>
      <c r="B63" s="57">
        <v>1827</v>
      </c>
      <c r="C63" s="58" t="s">
        <v>274</v>
      </c>
      <c r="D63" s="59">
        <v>0</v>
      </c>
      <c r="E63" s="53"/>
      <c r="F63" s="56">
        <v>0</v>
      </c>
    </row>
    <row r="64" spans="1:6" ht="25.5" hidden="1">
      <c r="A64" s="57"/>
      <c r="B64" s="57">
        <v>1831</v>
      </c>
      <c r="C64" s="58" t="s">
        <v>275</v>
      </c>
      <c r="D64" s="59">
        <v>0</v>
      </c>
      <c r="E64" s="53"/>
      <c r="F64" s="56">
        <v>0</v>
      </c>
    </row>
    <row r="65" spans="1:6" hidden="1">
      <c r="A65" s="57"/>
      <c r="B65" s="57">
        <v>1832</v>
      </c>
      <c r="C65" s="58" t="s">
        <v>276</v>
      </c>
      <c r="D65" s="59">
        <v>0</v>
      </c>
      <c r="E65" s="53"/>
      <c r="F65" s="56">
        <v>0</v>
      </c>
    </row>
    <row r="66" spans="1:6" ht="25.5" hidden="1">
      <c r="A66" s="57"/>
      <c r="B66" s="57">
        <v>1833</v>
      </c>
      <c r="C66" s="58" t="s">
        <v>277</v>
      </c>
      <c r="D66" s="59">
        <v>0</v>
      </c>
      <c r="E66" s="53"/>
      <c r="F66" s="56">
        <v>0</v>
      </c>
    </row>
    <row r="67" spans="1:6" ht="25.5" hidden="1">
      <c r="A67" s="57"/>
      <c r="B67" s="57">
        <v>1834</v>
      </c>
      <c r="C67" s="58" t="s">
        <v>278</v>
      </c>
      <c r="D67" s="59">
        <v>0</v>
      </c>
      <c r="E67" s="53"/>
      <c r="F67" s="56">
        <v>0</v>
      </c>
    </row>
    <row r="68" spans="1:6" ht="25.5" hidden="1">
      <c r="A68" s="57"/>
      <c r="B68" s="57">
        <v>1835</v>
      </c>
      <c r="C68" s="58" t="s">
        <v>279</v>
      </c>
      <c r="D68" s="59">
        <v>0</v>
      </c>
      <c r="E68" s="53"/>
      <c r="F68" s="56">
        <v>0</v>
      </c>
    </row>
    <row r="69" spans="1:6" ht="25.5" hidden="1">
      <c r="A69" s="57"/>
      <c r="B69" s="57">
        <v>1836</v>
      </c>
      <c r="C69" s="58" t="s">
        <v>280</v>
      </c>
      <c r="D69" s="59">
        <v>0</v>
      </c>
      <c r="E69" s="53"/>
      <c r="F69" s="56">
        <v>0</v>
      </c>
    </row>
    <row r="70" spans="1:6" ht="25.5" hidden="1">
      <c r="A70" s="57"/>
      <c r="B70" s="57">
        <v>1837</v>
      </c>
      <c r="C70" s="58" t="s">
        <v>281</v>
      </c>
      <c r="D70" s="59">
        <v>0</v>
      </c>
      <c r="E70" s="53"/>
      <c r="F70" s="56">
        <v>0</v>
      </c>
    </row>
    <row r="71" spans="1:6" hidden="1">
      <c r="A71" s="57"/>
      <c r="B71" s="57">
        <v>1838</v>
      </c>
      <c r="C71" s="58" t="s">
        <v>282</v>
      </c>
      <c r="D71" s="59">
        <v>0</v>
      </c>
      <c r="E71" s="53"/>
      <c r="F71" s="56">
        <v>0</v>
      </c>
    </row>
    <row r="72" spans="1:6" ht="25.5" hidden="1">
      <c r="A72" s="57"/>
      <c r="B72" s="57">
        <v>1839</v>
      </c>
      <c r="C72" s="58" t="s">
        <v>283</v>
      </c>
      <c r="D72" s="59">
        <v>0</v>
      </c>
      <c r="E72" s="53"/>
      <c r="F72" s="56">
        <v>0</v>
      </c>
    </row>
    <row r="73" spans="1:6" ht="25.5" hidden="1">
      <c r="A73" s="57"/>
      <c r="B73" s="57">
        <v>1840</v>
      </c>
      <c r="C73" s="58" t="s">
        <v>284</v>
      </c>
      <c r="D73" s="59">
        <v>0</v>
      </c>
      <c r="E73" s="53"/>
      <c r="F73" s="56">
        <v>0</v>
      </c>
    </row>
    <row r="74" spans="1:6" ht="25.5" hidden="1">
      <c r="A74" s="57"/>
      <c r="B74" s="57">
        <v>1841</v>
      </c>
      <c r="C74" s="58" t="s">
        <v>285</v>
      </c>
      <c r="D74" s="59">
        <v>0</v>
      </c>
      <c r="E74" s="53"/>
      <c r="F74" s="56">
        <v>0</v>
      </c>
    </row>
    <row r="75" spans="1:6" hidden="1">
      <c r="A75" s="57"/>
      <c r="B75" s="57">
        <v>1842</v>
      </c>
      <c r="C75" s="58" t="s">
        <v>286</v>
      </c>
      <c r="D75" s="59">
        <v>0</v>
      </c>
      <c r="E75" s="53"/>
      <c r="F75" s="56">
        <v>0</v>
      </c>
    </row>
    <row r="76" spans="1:6" ht="25.5" hidden="1">
      <c r="A76" s="57"/>
      <c r="B76" s="57">
        <v>1843</v>
      </c>
      <c r="C76" s="58" t="s">
        <v>287</v>
      </c>
      <c r="D76" s="59">
        <v>0</v>
      </c>
      <c r="E76" s="53"/>
      <c r="F76" s="56">
        <v>0</v>
      </c>
    </row>
    <row r="77" spans="1:6" ht="25.5" hidden="1">
      <c r="A77" s="57"/>
      <c r="B77" s="57">
        <v>1844</v>
      </c>
      <c r="C77" s="58" t="s">
        <v>288</v>
      </c>
      <c r="D77" s="59">
        <v>0</v>
      </c>
      <c r="E77" s="53"/>
      <c r="F77" s="56">
        <v>0</v>
      </c>
    </row>
    <row r="78" spans="1:6" hidden="1">
      <c r="A78" s="57"/>
      <c r="B78" s="57">
        <v>1852</v>
      </c>
      <c r="C78" s="58" t="s">
        <v>289</v>
      </c>
      <c r="D78" s="59">
        <v>0</v>
      </c>
      <c r="E78" s="53"/>
      <c r="F78" s="56">
        <v>0</v>
      </c>
    </row>
    <row r="79" spans="1:6" hidden="1">
      <c r="A79" s="57"/>
      <c r="B79" s="57">
        <v>1864</v>
      </c>
      <c r="C79" s="58" t="s">
        <v>290</v>
      </c>
      <c r="D79" s="59">
        <v>0</v>
      </c>
      <c r="E79" s="53"/>
      <c r="F79" s="56">
        <v>0</v>
      </c>
    </row>
    <row r="80" spans="1:6" hidden="1">
      <c r="A80" s="57"/>
      <c r="B80" s="57">
        <v>2069</v>
      </c>
      <c r="C80" s="58" t="s">
        <v>291</v>
      </c>
      <c r="D80" s="60">
        <v>0</v>
      </c>
      <c r="E80" s="53"/>
      <c r="F80" s="56">
        <v>0</v>
      </c>
    </row>
    <row r="81" spans="1:6" hidden="1">
      <c r="A81" s="57"/>
      <c r="B81" s="57">
        <v>2070</v>
      </c>
      <c r="C81" s="58" t="s">
        <v>53</v>
      </c>
      <c r="D81" s="60">
        <v>0</v>
      </c>
      <c r="E81" s="53"/>
      <c r="F81" s="56">
        <v>0</v>
      </c>
    </row>
    <row r="82" spans="1:6" ht="38.25" hidden="1">
      <c r="A82" s="57"/>
      <c r="B82" s="57">
        <v>2139</v>
      </c>
      <c r="C82" s="58" t="s">
        <v>292</v>
      </c>
      <c r="D82" s="60">
        <v>0</v>
      </c>
      <c r="E82" s="53"/>
      <c r="F82" s="56">
        <v>0</v>
      </c>
    </row>
    <row r="83" spans="1:6" ht="38.25" hidden="1">
      <c r="A83" s="57"/>
      <c r="B83" s="57">
        <v>2140</v>
      </c>
      <c r="C83" s="58" t="s">
        <v>293</v>
      </c>
      <c r="D83" s="60">
        <v>0</v>
      </c>
      <c r="E83" s="53"/>
      <c r="F83" s="56">
        <v>0</v>
      </c>
    </row>
    <row r="84" spans="1:6" hidden="1">
      <c r="A84" s="57"/>
      <c r="B84" s="57">
        <v>2238</v>
      </c>
      <c r="C84" s="58" t="s">
        <v>294</v>
      </c>
      <c r="D84" s="60">
        <v>0</v>
      </c>
      <c r="E84" s="53"/>
      <c r="F84" s="56">
        <v>0</v>
      </c>
    </row>
    <row r="85" spans="1:6" hidden="1">
      <c r="A85" s="57"/>
      <c r="B85" s="57">
        <v>2239</v>
      </c>
      <c r="C85" s="58" t="s">
        <v>295</v>
      </c>
      <c r="D85" s="60">
        <v>0</v>
      </c>
      <c r="E85" s="53"/>
      <c r="F85" s="56">
        <v>0</v>
      </c>
    </row>
    <row r="86" spans="1:6" hidden="1">
      <c r="A86" s="57"/>
      <c r="B86" s="57">
        <v>2304</v>
      </c>
      <c r="C86" s="58" t="s">
        <v>296</v>
      </c>
      <c r="D86" s="60">
        <v>0</v>
      </c>
      <c r="E86" s="53"/>
      <c r="F86" s="56">
        <v>0</v>
      </c>
    </row>
    <row r="87" spans="1:6" hidden="1">
      <c r="A87" s="57"/>
      <c r="B87" s="57">
        <v>2305</v>
      </c>
      <c r="C87" s="58" t="s">
        <v>297</v>
      </c>
      <c r="D87" s="60">
        <v>0</v>
      </c>
      <c r="E87" s="53"/>
      <c r="F87" s="56">
        <v>0</v>
      </c>
    </row>
    <row r="88" spans="1:6" ht="25.5" hidden="1">
      <c r="A88" s="57"/>
      <c r="B88" s="57">
        <v>2403</v>
      </c>
      <c r="C88" s="58" t="s">
        <v>298</v>
      </c>
      <c r="D88" s="60">
        <v>0</v>
      </c>
      <c r="E88" s="53"/>
      <c r="F88" s="56">
        <v>0</v>
      </c>
    </row>
    <row r="89" spans="1:6" ht="25.5" hidden="1">
      <c r="A89" s="57"/>
      <c r="B89" s="57">
        <v>2404</v>
      </c>
      <c r="C89" s="58" t="s">
        <v>299</v>
      </c>
      <c r="D89" s="60">
        <v>0</v>
      </c>
      <c r="E89" s="53"/>
      <c r="F89" s="56">
        <v>0</v>
      </c>
    </row>
    <row r="90" spans="1:6" hidden="1">
      <c r="A90" s="57"/>
      <c r="B90" s="57">
        <v>2701</v>
      </c>
      <c r="C90" s="58" t="s">
        <v>300</v>
      </c>
      <c r="D90" s="60">
        <v>0</v>
      </c>
      <c r="E90" s="53"/>
      <c r="F90" s="56">
        <v>0</v>
      </c>
    </row>
    <row r="91" spans="1:6" hidden="1">
      <c r="A91" s="57"/>
      <c r="B91" s="57">
        <v>2702</v>
      </c>
      <c r="C91" s="58" t="s">
        <v>301</v>
      </c>
      <c r="D91" s="60">
        <v>0</v>
      </c>
      <c r="E91" s="53"/>
      <c r="F91" s="56">
        <v>0</v>
      </c>
    </row>
    <row r="92" spans="1:6" ht="25.5" hidden="1">
      <c r="A92" s="57"/>
      <c r="B92" s="57">
        <v>2703</v>
      </c>
      <c r="C92" s="58" t="s">
        <v>302</v>
      </c>
      <c r="D92" s="60">
        <v>0</v>
      </c>
      <c r="E92" s="53"/>
      <c r="F92" s="56">
        <v>0</v>
      </c>
    </row>
    <row r="93" spans="1:6" ht="25.5" hidden="1">
      <c r="A93" s="57"/>
      <c r="B93" s="57">
        <v>2704</v>
      </c>
      <c r="C93" s="58" t="s">
        <v>303</v>
      </c>
      <c r="D93" s="60">
        <v>0</v>
      </c>
      <c r="E93" s="53"/>
      <c r="F93" s="56">
        <v>0</v>
      </c>
    </row>
    <row r="94" spans="1:6" ht="25.5" hidden="1">
      <c r="A94" s="57"/>
      <c r="B94" s="57">
        <v>2705</v>
      </c>
      <c r="C94" s="58" t="s">
        <v>304</v>
      </c>
      <c r="D94" s="60">
        <v>0</v>
      </c>
      <c r="E94" s="53"/>
      <c r="F94" s="56">
        <v>0</v>
      </c>
    </row>
    <row r="95" spans="1:6" ht="38.25" hidden="1">
      <c r="A95" s="57"/>
      <c r="B95" s="57">
        <v>2706</v>
      </c>
      <c r="C95" s="58" t="s">
        <v>305</v>
      </c>
      <c r="D95" s="60">
        <v>0</v>
      </c>
      <c r="E95" s="53"/>
      <c r="F95" s="56">
        <v>0</v>
      </c>
    </row>
    <row r="96" spans="1:6" ht="25.5" hidden="1">
      <c r="A96" s="57"/>
      <c r="B96" s="57">
        <v>2708</v>
      </c>
      <c r="C96" s="58" t="s">
        <v>306</v>
      </c>
      <c r="D96" s="60">
        <v>0</v>
      </c>
      <c r="E96" s="53"/>
      <c r="F96" s="56">
        <v>0</v>
      </c>
    </row>
    <row r="97" spans="1:6" hidden="1">
      <c r="A97" s="57"/>
      <c r="B97" s="57">
        <v>2711</v>
      </c>
      <c r="C97" s="58" t="s">
        <v>307</v>
      </c>
      <c r="D97" s="60">
        <v>0</v>
      </c>
      <c r="E97" s="53"/>
      <c r="F97" s="56">
        <v>0</v>
      </c>
    </row>
    <row r="98" spans="1:6" hidden="1">
      <c r="A98" s="57"/>
      <c r="B98" s="57">
        <v>2712</v>
      </c>
      <c r="C98" s="58" t="s">
        <v>308</v>
      </c>
      <c r="D98" s="60">
        <v>0</v>
      </c>
      <c r="E98" s="53"/>
      <c r="F98" s="56">
        <v>0</v>
      </c>
    </row>
    <row r="99" spans="1:6" ht="25.5" hidden="1">
      <c r="A99" s="57"/>
      <c r="B99" s="57">
        <v>2713</v>
      </c>
      <c r="C99" s="58" t="s">
        <v>309</v>
      </c>
      <c r="D99" s="60">
        <v>0</v>
      </c>
      <c r="E99" s="53"/>
      <c r="F99" s="56">
        <v>0</v>
      </c>
    </row>
    <row r="100" spans="1:6" hidden="1">
      <c r="A100" s="57"/>
      <c r="B100" s="57">
        <v>2714</v>
      </c>
      <c r="C100" s="58" t="s">
        <v>310</v>
      </c>
      <c r="D100" s="60">
        <v>0</v>
      </c>
      <c r="E100" s="53"/>
      <c r="F100" s="56">
        <v>0</v>
      </c>
    </row>
    <row r="101" spans="1:6" ht="25.5" hidden="1">
      <c r="A101" s="57"/>
      <c r="B101" s="57">
        <v>2715</v>
      </c>
      <c r="C101" s="58" t="s">
        <v>311</v>
      </c>
      <c r="D101" s="60">
        <v>0</v>
      </c>
      <c r="E101" s="53"/>
      <c r="F101" s="56">
        <v>0</v>
      </c>
    </row>
    <row r="102" spans="1:6" ht="25.5" hidden="1">
      <c r="A102" s="57"/>
      <c r="B102" s="57">
        <v>2717</v>
      </c>
      <c r="C102" s="58" t="s">
        <v>312</v>
      </c>
      <c r="D102" s="60">
        <v>0</v>
      </c>
      <c r="E102" s="53"/>
      <c r="F102" s="56">
        <v>0</v>
      </c>
    </row>
    <row r="103" spans="1:6" hidden="1">
      <c r="A103" s="57"/>
      <c r="B103" s="57">
        <v>2718</v>
      </c>
      <c r="C103" s="58" t="s">
        <v>313</v>
      </c>
      <c r="D103" s="60">
        <v>0</v>
      </c>
      <c r="E103" s="53"/>
      <c r="F103" s="56">
        <v>0</v>
      </c>
    </row>
    <row r="104" spans="1:6" hidden="1">
      <c r="A104" s="57"/>
      <c r="B104" s="57">
        <v>2719</v>
      </c>
      <c r="C104" s="58" t="s">
        <v>314</v>
      </c>
      <c r="D104" s="60">
        <v>0</v>
      </c>
      <c r="E104" s="53"/>
      <c r="F104" s="56">
        <v>0</v>
      </c>
    </row>
    <row r="105" spans="1:6" hidden="1">
      <c r="A105" s="57"/>
      <c r="B105" s="57">
        <v>2720</v>
      </c>
      <c r="C105" s="58" t="s">
        <v>315</v>
      </c>
      <c r="D105" s="60">
        <v>0</v>
      </c>
      <c r="E105" s="53"/>
      <c r="F105" s="56">
        <v>0</v>
      </c>
    </row>
    <row r="106" spans="1:6" hidden="1">
      <c r="A106" s="57"/>
      <c r="B106" s="57">
        <v>2721</v>
      </c>
      <c r="C106" s="58" t="s">
        <v>316</v>
      </c>
      <c r="D106" s="60">
        <v>0</v>
      </c>
      <c r="E106" s="53"/>
      <c r="F106" s="56">
        <v>0</v>
      </c>
    </row>
    <row r="107" spans="1:6" ht="25.5" hidden="1">
      <c r="A107" s="57"/>
      <c r="B107" s="57">
        <v>2722</v>
      </c>
      <c r="C107" s="58" t="s">
        <v>317</v>
      </c>
      <c r="D107" s="60">
        <v>0</v>
      </c>
      <c r="E107" s="53"/>
      <c r="F107" s="56">
        <v>0</v>
      </c>
    </row>
    <row r="108" spans="1:6" ht="25.5" hidden="1">
      <c r="A108" s="57"/>
      <c r="B108" s="57">
        <v>2723</v>
      </c>
      <c r="C108" s="58" t="s">
        <v>318</v>
      </c>
      <c r="D108" s="60">
        <v>0</v>
      </c>
      <c r="E108" s="53"/>
      <c r="F108" s="56">
        <v>0</v>
      </c>
    </row>
    <row r="109" spans="1:6">
      <c r="A109" s="57"/>
      <c r="B109" s="57">
        <v>2725</v>
      </c>
      <c r="C109" s="58" t="s">
        <v>174</v>
      </c>
      <c r="D109" s="60">
        <v>11</v>
      </c>
      <c r="E109" s="53"/>
      <c r="F109" s="56">
        <v>0</v>
      </c>
    </row>
    <row r="110" spans="1:6" hidden="1">
      <c r="A110" s="57"/>
      <c r="B110" s="57">
        <v>2726</v>
      </c>
      <c r="C110" s="58" t="s">
        <v>319</v>
      </c>
      <c r="D110" s="60">
        <v>0</v>
      </c>
      <c r="E110" s="53"/>
      <c r="F110" s="56">
        <v>0</v>
      </c>
    </row>
    <row r="111" spans="1:6" ht="25.5" hidden="1">
      <c r="A111" s="57"/>
      <c r="B111" s="57">
        <v>2727</v>
      </c>
      <c r="C111" s="58" t="s">
        <v>320</v>
      </c>
      <c r="D111" s="60">
        <v>0</v>
      </c>
      <c r="E111" s="53"/>
      <c r="F111" s="56">
        <v>0</v>
      </c>
    </row>
    <row r="112" spans="1:6" hidden="1">
      <c r="A112" s="57"/>
      <c r="B112" s="57">
        <v>2730</v>
      </c>
      <c r="C112" s="58" t="s">
        <v>321</v>
      </c>
      <c r="D112" s="60">
        <v>0</v>
      </c>
      <c r="E112" s="53"/>
      <c r="F112" s="56">
        <v>0</v>
      </c>
    </row>
    <row r="113" spans="1:6" hidden="1">
      <c r="A113" s="57"/>
      <c r="B113" s="57">
        <v>2731</v>
      </c>
      <c r="C113" s="58" t="s">
        <v>59</v>
      </c>
      <c r="D113" s="60">
        <v>0</v>
      </c>
      <c r="E113" s="53"/>
      <c r="F113" s="56">
        <v>0</v>
      </c>
    </row>
    <row r="114" spans="1:6" hidden="1">
      <c r="A114" s="57"/>
      <c r="B114" s="57">
        <v>2740</v>
      </c>
      <c r="C114" s="58" t="s">
        <v>322</v>
      </c>
      <c r="D114" s="60">
        <v>0</v>
      </c>
      <c r="E114" s="53"/>
      <c r="F114" s="56">
        <v>0</v>
      </c>
    </row>
    <row r="115" spans="1:6" ht="25.5" hidden="1">
      <c r="A115" s="57"/>
      <c r="B115" s="57">
        <v>2741</v>
      </c>
      <c r="C115" s="58" t="s">
        <v>323</v>
      </c>
      <c r="D115" s="60">
        <v>0</v>
      </c>
      <c r="E115" s="53"/>
      <c r="F115" s="56">
        <v>0</v>
      </c>
    </row>
    <row r="116" spans="1:6" hidden="1">
      <c r="A116" s="57"/>
      <c r="B116" s="57">
        <v>2742</v>
      </c>
      <c r="C116" s="58" t="s">
        <v>324</v>
      </c>
      <c r="D116" s="60">
        <v>0</v>
      </c>
      <c r="E116" s="53"/>
      <c r="F116" s="56">
        <v>0</v>
      </c>
    </row>
    <row r="117" spans="1:6" hidden="1">
      <c r="A117" s="57"/>
      <c r="B117" s="57">
        <v>2743</v>
      </c>
      <c r="C117" s="58" t="s">
        <v>325</v>
      </c>
      <c r="D117" s="60">
        <v>0</v>
      </c>
      <c r="E117" s="53"/>
      <c r="F117" s="56">
        <v>0</v>
      </c>
    </row>
    <row r="118" spans="1:6" ht="25.5" hidden="1">
      <c r="A118" s="57"/>
      <c r="B118" s="57">
        <v>2744</v>
      </c>
      <c r="C118" s="58" t="s">
        <v>326</v>
      </c>
      <c r="D118" s="60">
        <v>0</v>
      </c>
      <c r="E118" s="53"/>
      <c r="F118" s="56">
        <v>0</v>
      </c>
    </row>
    <row r="119" spans="1:6" hidden="1">
      <c r="A119" s="57"/>
      <c r="B119" s="57">
        <v>2745</v>
      </c>
      <c r="C119" s="58" t="s">
        <v>327</v>
      </c>
      <c r="D119" s="60">
        <v>0</v>
      </c>
      <c r="E119" s="53"/>
      <c r="F119" s="56">
        <v>0</v>
      </c>
    </row>
    <row r="120" spans="1:6" hidden="1">
      <c r="A120" s="57"/>
      <c r="B120" s="57">
        <v>2746</v>
      </c>
      <c r="C120" s="58" t="s">
        <v>328</v>
      </c>
      <c r="D120" s="60">
        <v>0</v>
      </c>
      <c r="E120" s="53"/>
      <c r="F120" s="56">
        <v>0</v>
      </c>
    </row>
    <row r="121" spans="1:6" ht="25.5" hidden="1">
      <c r="A121" s="57"/>
      <c r="B121" s="57">
        <v>2747</v>
      </c>
      <c r="C121" s="58" t="s">
        <v>329</v>
      </c>
      <c r="D121" s="60">
        <v>0</v>
      </c>
      <c r="E121" s="53"/>
      <c r="F121" s="56">
        <v>0</v>
      </c>
    </row>
    <row r="122" spans="1:6" hidden="1">
      <c r="A122" s="57"/>
      <c r="B122" s="57">
        <v>2748</v>
      </c>
      <c r="C122" s="58" t="s">
        <v>330</v>
      </c>
      <c r="D122" s="60">
        <v>0</v>
      </c>
      <c r="E122" s="53"/>
      <c r="F122" s="56">
        <v>0</v>
      </c>
    </row>
    <row r="123" spans="1:6" hidden="1">
      <c r="A123" s="57"/>
      <c r="B123" s="57">
        <v>2749</v>
      </c>
      <c r="C123" s="58" t="s">
        <v>255</v>
      </c>
      <c r="D123" s="60">
        <v>0</v>
      </c>
      <c r="E123" s="53"/>
      <c r="F123" s="56">
        <v>0</v>
      </c>
    </row>
    <row r="124" spans="1:6" ht="25.5" hidden="1">
      <c r="A124" s="57"/>
      <c r="B124" s="57">
        <v>2755</v>
      </c>
      <c r="C124" s="58" t="s">
        <v>331</v>
      </c>
      <c r="D124" s="60">
        <v>0</v>
      </c>
      <c r="E124" s="53"/>
      <c r="F124" s="56">
        <v>0</v>
      </c>
    </row>
    <row r="125" spans="1:6" hidden="1">
      <c r="A125" s="57"/>
      <c r="B125" s="57">
        <v>2756</v>
      </c>
      <c r="C125" s="58" t="s">
        <v>332</v>
      </c>
      <c r="D125" s="60">
        <v>0</v>
      </c>
      <c r="E125" s="53"/>
      <c r="F125" s="56">
        <v>0</v>
      </c>
    </row>
    <row r="126" spans="1:6" hidden="1">
      <c r="A126" s="57"/>
      <c r="B126" s="57">
        <v>2757</v>
      </c>
      <c r="C126" s="58" t="s">
        <v>333</v>
      </c>
      <c r="D126" s="60">
        <v>0</v>
      </c>
      <c r="E126" s="53"/>
      <c r="F126" s="56">
        <v>0</v>
      </c>
    </row>
    <row r="127" spans="1:6" hidden="1">
      <c r="A127" s="57"/>
      <c r="B127" s="57">
        <v>2852</v>
      </c>
      <c r="C127" s="58" t="s">
        <v>289</v>
      </c>
      <c r="D127" s="60">
        <v>0</v>
      </c>
      <c r="E127" s="53"/>
      <c r="F127" s="56">
        <v>0</v>
      </c>
    </row>
    <row r="128" spans="1:6" ht="38.25" hidden="1">
      <c r="A128" s="57"/>
      <c r="B128" s="57">
        <v>4051</v>
      </c>
      <c r="C128" s="58" t="s">
        <v>334</v>
      </c>
      <c r="D128" s="61">
        <v>0</v>
      </c>
      <c r="E128" s="53"/>
      <c r="F128" s="56">
        <v>0</v>
      </c>
    </row>
    <row r="129" spans="1:6" ht="25.5">
      <c r="A129" s="57"/>
      <c r="B129" s="57">
        <v>4052</v>
      </c>
      <c r="C129" s="58" t="s">
        <v>178</v>
      </c>
      <c r="D129" s="61">
        <v>14</v>
      </c>
      <c r="E129" s="53"/>
      <c r="F129" s="56">
        <v>0</v>
      </c>
    </row>
    <row r="130" spans="1:6" ht="25.5" hidden="1">
      <c r="A130" s="57"/>
      <c r="B130" s="57">
        <v>4091</v>
      </c>
      <c r="C130" s="58" t="s">
        <v>335</v>
      </c>
      <c r="D130" s="61">
        <v>0</v>
      </c>
      <c r="E130" s="53"/>
      <c r="F130" s="56">
        <v>0</v>
      </c>
    </row>
    <row r="131" spans="1:6" ht="38.25" hidden="1">
      <c r="A131" s="57"/>
      <c r="B131" s="57">
        <v>4101</v>
      </c>
      <c r="C131" s="58" t="s">
        <v>336</v>
      </c>
      <c r="D131" s="61">
        <v>0</v>
      </c>
      <c r="E131" s="53"/>
      <c r="F131" s="56">
        <v>0</v>
      </c>
    </row>
    <row r="132" spans="1:6" ht="38.25" hidden="1">
      <c r="A132" s="57"/>
      <c r="B132" s="57">
        <v>4102</v>
      </c>
      <c r="C132" s="58" t="s">
        <v>337</v>
      </c>
      <c r="D132" s="61">
        <v>0</v>
      </c>
      <c r="E132" s="53"/>
      <c r="F132" s="56">
        <v>0</v>
      </c>
    </row>
    <row r="133" spans="1:6" ht="25.5" hidden="1">
      <c r="A133" s="57"/>
      <c r="B133" s="57">
        <v>4103</v>
      </c>
      <c r="C133" s="58" t="s">
        <v>338</v>
      </c>
      <c r="D133" s="61">
        <v>0</v>
      </c>
      <c r="E133" s="53"/>
      <c r="F133" s="56">
        <v>0</v>
      </c>
    </row>
    <row r="134" spans="1:6" ht="25.5" hidden="1">
      <c r="A134" s="57"/>
      <c r="B134" s="57">
        <v>4104</v>
      </c>
      <c r="C134" s="58" t="s">
        <v>339</v>
      </c>
      <c r="D134" s="61">
        <v>0</v>
      </c>
      <c r="E134" s="53"/>
      <c r="F134" s="56">
        <v>0</v>
      </c>
    </row>
    <row r="135" spans="1:6" ht="25.5" hidden="1">
      <c r="A135" s="57"/>
      <c r="B135" s="57">
        <v>4105</v>
      </c>
      <c r="C135" s="58" t="s">
        <v>340</v>
      </c>
      <c r="D135" s="61">
        <v>0</v>
      </c>
      <c r="E135" s="53"/>
      <c r="F135" s="56">
        <v>0</v>
      </c>
    </row>
    <row r="136" spans="1:6" ht="25.5">
      <c r="A136" s="57"/>
      <c r="B136" s="57">
        <v>4201</v>
      </c>
      <c r="C136" s="58" t="s">
        <v>341</v>
      </c>
      <c r="D136" s="61">
        <v>34668</v>
      </c>
      <c r="E136" s="53"/>
      <c r="F136" s="56">
        <v>0</v>
      </c>
    </row>
    <row r="137" spans="1:6" ht="25.5">
      <c r="A137" s="57"/>
      <c r="B137" s="57">
        <v>4202</v>
      </c>
      <c r="C137" s="58" t="s">
        <v>342</v>
      </c>
      <c r="D137" s="61">
        <v>29818</v>
      </c>
      <c r="E137" s="53"/>
      <c r="F137" s="56">
        <v>0</v>
      </c>
    </row>
    <row r="138" spans="1:6" ht="25.5" hidden="1">
      <c r="A138" s="57"/>
      <c r="B138" s="57">
        <v>4251</v>
      </c>
      <c r="C138" s="58" t="s">
        <v>343</v>
      </c>
      <c r="D138" s="61">
        <v>0</v>
      </c>
      <c r="E138" s="53"/>
      <c r="F138" s="56">
        <v>0</v>
      </c>
    </row>
    <row r="139" spans="1:6" ht="25.5" hidden="1">
      <c r="A139" s="57"/>
      <c r="B139" s="57">
        <v>4252</v>
      </c>
      <c r="C139" s="58" t="s">
        <v>344</v>
      </c>
      <c r="D139" s="61">
        <v>0</v>
      </c>
      <c r="E139" s="53"/>
      <c r="F139" s="56">
        <v>0</v>
      </c>
    </row>
    <row r="140" spans="1:6" ht="25.5" hidden="1">
      <c r="A140" s="57"/>
      <c r="B140" s="57">
        <v>4253</v>
      </c>
      <c r="C140" s="58" t="s">
        <v>345</v>
      </c>
      <c r="D140" s="61">
        <v>0</v>
      </c>
      <c r="E140" s="53"/>
      <c r="F140" s="56">
        <v>0</v>
      </c>
    </row>
    <row r="141" spans="1:6" ht="25.5" hidden="1">
      <c r="A141" s="57"/>
      <c r="B141" s="57">
        <v>4254</v>
      </c>
      <c r="C141" s="58" t="s">
        <v>346</v>
      </c>
      <c r="D141" s="61">
        <v>0</v>
      </c>
      <c r="E141" s="53"/>
      <c r="F141" s="56">
        <v>0</v>
      </c>
    </row>
    <row r="142" spans="1:6" ht="25.5" hidden="1">
      <c r="A142" s="57"/>
      <c r="B142" s="57">
        <v>4255</v>
      </c>
      <c r="C142" s="58" t="s">
        <v>347</v>
      </c>
      <c r="D142" s="61">
        <v>0</v>
      </c>
      <c r="E142" s="53"/>
      <c r="F142" s="56">
        <v>0</v>
      </c>
    </row>
    <row r="143" spans="1:6" ht="25.5" hidden="1">
      <c r="A143" s="57"/>
      <c r="B143" s="57">
        <v>4256</v>
      </c>
      <c r="C143" s="58" t="s">
        <v>348</v>
      </c>
      <c r="D143" s="61">
        <v>0</v>
      </c>
      <c r="E143" s="53"/>
      <c r="F143" s="56">
        <v>0</v>
      </c>
    </row>
    <row r="144" spans="1:6" ht="25.5" hidden="1">
      <c r="A144" s="57"/>
      <c r="B144" s="57">
        <v>4257</v>
      </c>
      <c r="C144" s="58" t="s">
        <v>349</v>
      </c>
      <c r="D144" s="61">
        <v>0</v>
      </c>
      <c r="E144" s="53"/>
      <c r="F144" s="56">
        <v>0</v>
      </c>
    </row>
    <row r="145" spans="1:6" ht="38.25" hidden="1">
      <c r="A145" s="57"/>
      <c r="B145" s="57">
        <v>4260</v>
      </c>
      <c r="C145" s="58" t="s">
        <v>350</v>
      </c>
      <c r="D145" s="61">
        <v>0</v>
      </c>
      <c r="E145" s="53"/>
      <c r="F145" s="56">
        <v>0</v>
      </c>
    </row>
    <row r="146" spans="1:6" ht="38.25" hidden="1">
      <c r="A146" s="57"/>
      <c r="B146" s="57">
        <v>4265</v>
      </c>
      <c r="C146" s="58" t="s">
        <v>351</v>
      </c>
      <c r="D146" s="61">
        <v>0</v>
      </c>
      <c r="E146" s="53"/>
      <c r="F146" s="56">
        <v>0</v>
      </c>
    </row>
    <row r="147" spans="1:6" ht="25.5" hidden="1">
      <c r="A147" s="57"/>
      <c r="B147" s="57">
        <v>4266</v>
      </c>
      <c r="C147" s="58" t="s">
        <v>352</v>
      </c>
      <c r="D147" s="61">
        <v>0</v>
      </c>
      <c r="E147" s="53"/>
      <c r="F147" s="56">
        <v>0</v>
      </c>
    </row>
    <row r="148" spans="1:6" ht="38.25" hidden="1">
      <c r="A148" s="57"/>
      <c r="B148" s="57">
        <v>4270</v>
      </c>
      <c r="C148" s="58" t="s">
        <v>353</v>
      </c>
      <c r="D148" s="61">
        <v>0</v>
      </c>
      <c r="E148" s="53"/>
      <c r="F148" s="56">
        <v>0</v>
      </c>
    </row>
    <row r="149" spans="1:6" ht="25.5" hidden="1">
      <c r="A149" s="57"/>
      <c r="B149" s="57">
        <v>4301</v>
      </c>
      <c r="C149" s="58" t="s">
        <v>354</v>
      </c>
      <c r="D149" s="61">
        <v>0</v>
      </c>
      <c r="E149" s="53"/>
      <c r="F149" s="56">
        <v>0</v>
      </c>
    </row>
    <row r="150" spans="1:6" ht="25.5" hidden="1">
      <c r="A150" s="57"/>
      <c r="B150" s="57">
        <v>4302</v>
      </c>
      <c r="C150" s="58" t="s">
        <v>355</v>
      </c>
      <c r="D150" s="61">
        <v>0</v>
      </c>
      <c r="E150" s="53"/>
      <c r="F150" s="56">
        <v>0</v>
      </c>
    </row>
    <row r="151" spans="1:6" ht="25.5" hidden="1">
      <c r="A151" s="57"/>
      <c r="B151" s="57">
        <v>4303</v>
      </c>
      <c r="C151" s="58" t="s">
        <v>356</v>
      </c>
      <c r="D151" s="61">
        <v>0</v>
      </c>
      <c r="E151" s="53"/>
      <c r="F151" s="56">
        <v>0</v>
      </c>
    </row>
    <row r="152" spans="1:6" ht="25.5" hidden="1">
      <c r="A152" s="57"/>
      <c r="B152" s="57">
        <v>4304</v>
      </c>
      <c r="C152" s="58" t="s">
        <v>357</v>
      </c>
      <c r="D152" s="61">
        <v>0</v>
      </c>
      <c r="E152" s="53"/>
      <c r="F152" s="56">
        <v>0</v>
      </c>
    </row>
    <row r="153" spans="1:6" ht="25.5" hidden="1">
      <c r="A153" s="57"/>
      <c r="B153" s="57">
        <v>4305</v>
      </c>
      <c r="C153" s="58" t="s">
        <v>358</v>
      </c>
      <c r="D153" s="61">
        <v>0</v>
      </c>
      <c r="E153" s="53"/>
      <c r="F153" s="56">
        <v>0</v>
      </c>
    </row>
    <row r="154" spans="1:6" ht="25.5" hidden="1">
      <c r="A154" s="57"/>
      <c r="B154" s="57">
        <v>4306</v>
      </c>
      <c r="C154" s="58" t="s">
        <v>359</v>
      </c>
      <c r="D154" s="61">
        <v>0</v>
      </c>
      <c r="E154" s="53"/>
      <c r="F154" s="56">
        <v>0</v>
      </c>
    </row>
    <row r="155" spans="1:6" ht="25.5" hidden="1">
      <c r="A155" s="57"/>
      <c r="B155" s="57">
        <v>4309</v>
      </c>
      <c r="C155" s="58" t="s">
        <v>360</v>
      </c>
      <c r="D155" s="61">
        <v>0</v>
      </c>
      <c r="E155" s="53"/>
      <c r="F155" s="56">
        <v>0</v>
      </c>
    </row>
    <row r="156" spans="1:6" ht="25.5" hidden="1">
      <c r="A156" s="57"/>
      <c r="B156" s="57">
        <v>4312</v>
      </c>
      <c r="C156" s="58" t="s">
        <v>361</v>
      </c>
      <c r="D156" s="61">
        <v>0</v>
      </c>
      <c r="E156" s="53"/>
      <c r="F156" s="56">
        <v>0</v>
      </c>
    </row>
    <row r="157" spans="1:6" ht="63.75" hidden="1">
      <c r="A157" s="57"/>
      <c r="B157" s="57">
        <v>4320</v>
      </c>
      <c r="C157" s="58" t="s">
        <v>362</v>
      </c>
      <c r="D157" s="61">
        <v>0</v>
      </c>
      <c r="E157" s="53"/>
      <c r="F157" s="56">
        <v>0</v>
      </c>
    </row>
    <row r="158" spans="1:6" ht="38.25" hidden="1">
      <c r="A158" s="57"/>
      <c r="B158" s="57">
        <v>4321</v>
      </c>
      <c r="C158" s="58" t="s">
        <v>363</v>
      </c>
      <c r="D158" s="61">
        <v>0</v>
      </c>
      <c r="E158" s="53"/>
      <c r="F158" s="56">
        <v>0</v>
      </c>
    </row>
    <row r="159" spans="1:6" ht="38.25">
      <c r="A159" s="57"/>
      <c r="B159" s="57">
        <v>4322</v>
      </c>
      <c r="C159" s="58" t="s">
        <v>364</v>
      </c>
      <c r="D159" s="61">
        <v>24194</v>
      </c>
      <c r="E159" s="53"/>
      <c r="F159" s="56">
        <v>0</v>
      </c>
    </row>
    <row r="160" spans="1:6" ht="38.25" hidden="1">
      <c r="A160" s="57"/>
      <c r="B160" s="57">
        <v>4323</v>
      </c>
      <c r="C160" s="58" t="s">
        <v>365</v>
      </c>
      <c r="D160" s="61">
        <v>0</v>
      </c>
      <c r="E160" s="53"/>
      <c r="F160" s="56">
        <v>0</v>
      </c>
    </row>
    <row r="161" spans="1:6" ht="38.25" hidden="1">
      <c r="A161" s="57"/>
      <c r="B161" s="57">
        <v>4326</v>
      </c>
      <c r="C161" s="58" t="s">
        <v>366</v>
      </c>
      <c r="D161" s="61">
        <v>0</v>
      </c>
      <c r="E161" s="53"/>
      <c r="F161" s="56">
        <v>0</v>
      </c>
    </row>
    <row r="162" spans="1:6" ht="38.25" hidden="1">
      <c r="A162" s="57"/>
      <c r="B162" s="57">
        <v>4327</v>
      </c>
      <c r="C162" s="58" t="s">
        <v>367</v>
      </c>
      <c r="D162" s="61">
        <v>0</v>
      </c>
      <c r="E162" s="53"/>
      <c r="F162" s="56">
        <v>0</v>
      </c>
    </row>
    <row r="163" spans="1:6" ht="51" hidden="1">
      <c r="A163" s="57"/>
      <c r="B163" s="57">
        <v>4328</v>
      </c>
      <c r="C163" s="58" t="s">
        <v>368</v>
      </c>
      <c r="D163" s="61">
        <v>0</v>
      </c>
      <c r="E163" s="53"/>
      <c r="F163" s="56">
        <v>0</v>
      </c>
    </row>
    <row r="164" spans="1:6" ht="38.25" hidden="1">
      <c r="A164" s="57"/>
      <c r="B164" s="57">
        <v>4330</v>
      </c>
      <c r="C164" s="58" t="s">
        <v>369</v>
      </c>
      <c r="D164" s="61">
        <v>0</v>
      </c>
      <c r="E164" s="53"/>
      <c r="F164" s="56">
        <v>0</v>
      </c>
    </row>
    <row r="165" spans="1:6" hidden="1">
      <c r="A165" s="57"/>
      <c r="B165" s="57">
        <v>4331</v>
      </c>
      <c r="C165" s="58" t="s">
        <v>370</v>
      </c>
      <c r="D165" s="61">
        <v>0</v>
      </c>
      <c r="E165" s="53"/>
      <c r="F165" s="56">
        <v>0</v>
      </c>
    </row>
    <row r="166" spans="1:6" ht="25.5" hidden="1">
      <c r="A166" s="57"/>
      <c r="B166" s="57">
        <v>4401</v>
      </c>
      <c r="C166" s="58" t="s">
        <v>371</v>
      </c>
      <c r="D166" s="61">
        <v>0</v>
      </c>
      <c r="E166" s="53"/>
      <c r="F166" s="56">
        <v>0</v>
      </c>
    </row>
    <row r="167" spans="1:6" ht="25.5" hidden="1">
      <c r="A167" s="57"/>
      <c r="B167" s="57">
        <v>4403</v>
      </c>
      <c r="C167" s="58" t="s">
        <v>372</v>
      </c>
      <c r="D167" s="61">
        <v>0</v>
      </c>
      <c r="E167" s="53"/>
      <c r="F167" s="56">
        <v>0</v>
      </c>
    </row>
    <row r="168" spans="1:6" ht="25.5" hidden="1">
      <c r="A168" s="57"/>
      <c r="B168" s="57">
        <v>4405</v>
      </c>
      <c r="C168" s="58" t="s">
        <v>373</v>
      </c>
      <c r="D168" s="61">
        <v>0</v>
      </c>
      <c r="E168" s="53"/>
      <c r="F168" s="56">
        <v>0</v>
      </c>
    </row>
    <row r="169" spans="1:6" ht="25.5" hidden="1">
      <c r="A169" s="57"/>
      <c r="B169" s="57">
        <v>4407</v>
      </c>
      <c r="C169" s="58" t="s">
        <v>374</v>
      </c>
      <c r="D169" s="61">
        <v>0</v>
      </c>
      <c r="E169" s="53"/>
      <c r="F169" s="56">
        <v>0</v>
      </c>
    </row>
    <row r="170" spans="1:6" ht="25.5">
      <c r="A170" s="57"/>
      <c r="B170" s="57">
        <v>4411</v>
      </c>
      <c r="C170" s="58" t="s">
        <v>179</v>
      </c>
      <c r="D170" s="61">
        <v>84035</v>
      </c>
      <c r="E170" s="53"/>
      <c r="F170" s="56">
        <v>0</v>
      </c>
    </row>
    <row r="171" spans="1:6" ht="25.5" hidden="1">
      <c r="A171" s="57"/>
      <c r="B171" s="57">
        <v>4417</v>
      </c>
      <c r="C171" s="58" t="s">
        <v>375</v>
      </c>
      <c r="D171" s="61">
        <v>0</v>
      </c>
      <c r="E171" s="53"/>
      <c r="F171" s="56">
        <v>0</v>
      </c>
    </row>
    <row r="172" spans="1:6" ht="25.5" hidden="1">
      <c r="A172" s="57"/>
      <c r="B172" s="57">
        <v>4420</v>
      </c>
      <c r="C172" s="58" t="s">
        <v>376</v>
      </c>
      <c r="D172" s="61">
        <v>0</v>
      </c>
      <c r="E172" s="53"/>
      <c r="F172" s="56">
        <v>0</v>
      </c>
    </row>
    <row r="173" spans="1:6" ht="25.5" hidden="1">
      <c r="A173" s="57"/>
      <c r="B173" s="57">
        <v>4422</v>
      </c>
      <c r="C173" s="58" t="s">
        <v>377</v>
      </c>
      <c r="D173" s="61">
        <v>0</v>
      </c>
      <c r="E173" s="53"/>
      <c r="F173" s="56">
        <v>0</v>
      </c>
    </row>
    <row r="174" spans="1:6" ht="25.5" hidden="1">
      <c r="A174" s="57"/>
      <c r="B174" s="57">
        <v>4424</v>
      </c>
      <c r="C174" s="58" t="s">
        <v>378</v>
      </c>
      <c r="D174" s="61">
        <v>0</v>
      </c>
      <c r="E174" s="53"/>
      <c r="F174" s="56">
        <v>0</v>
      </c>
    </row>
    <row r="175" spans="1:6" ht="25.5" hidden="1">
      <c r="A175" s="57"/>
      <c r="B175" s="57">
        <v>4428</v>
      </c>
      <c r="C175" s="58" t="s">
        <v>379</v>
      </c>
      <c r="D175" s="61">
        <v>0</v>
      </c>
      <c r="E175" s="53"/>
      <c r="F175" s="56">
        <v>0</v>
      </c>
    </row>
    <row r="176" spans="1:6" ht="25.5" hidden="1">
      <c r="A176" s="57"/>
      <c r="B176" s="57">
        <v>4429</v>
      </c>
      <c r="C176" s="58" t="s">
        <v>380</v>
      </c>
      <c r="D176" s="61">
        <v>0</v>
      </c>
      <c r="E176" s="53"/>
      <c r="F176" s="56">
        <v>0</v>
      </c>
    </row>
    <row r="177" spans="1:6" ht="25.5">
      <c r="A177" s="57"/>
      <c r="B177" s="57">
        <v>4434</v>
      </c>
      <c r="C177" s="58" t="s">
        <v>180</v>
      </c>
      <c r="D177" s="61">
        <v>40762</v>
      </c>
      <c r="E177" s="53"/>
      <c r="F177" s="56">
        <v>0</v>
      </c>
    </row>
    <row r="178" spans="1:6" ht="25.5" hidden="1">
      <c r="A178" s="57"/>
      <c r="B178" s="57">
        <v>4440</v>
      </c>
      <c r="C178" s="58" t="s">
        <v>381</v>
      </c>
      <c r="D178" s="61">
        <v>0</v>
      </c>
      <c r="E178" s="53"/>
      <c r="F178" s="56">
        <v>0</v>
      </c>
    </row>
    <row r="179" spans="1:6" ht="25.5" hidden="1">
      <c r="A179" s="57"/>
      <c r="B179" s="57">
        <v>4445</v>
      </c>
      <c r="C179" s="58" t="s">
        <v>382</v>
      </c>
      <c r="D179" s="61">
        <v>0</v>
      </c>
      <c r="E179" s="53"/>
      <c r="F179" s="56">
        <v>0</v>
      </c>
    </row>
    <row r="180" spans="1:6" ht="25.5" hidden="1">
      <c r="A180" s="57"/>
      <c r="B180" s="57">
        <v>4452</v>
      </c>
      <c r="C180" s="58" t="s">
        <v>383</v>
      </c>
      <c r="D180" s="61">
        <v>0</v>
      </c>
      <c r="E180" s="53"/>
      <c r="F180" s="56">
        <v>0</v>
      </c>
    </row>
    <row r="181" spans="1:6" ht="25.5" hidden="1">
      <c r="A181" s="57"/>
      <c r="B181" s="57">
        <v>4453</v>
      </c>
      <c r="C181" s="58" t="s">
        <v>384</v>
      </c>
      <c r="D181" s="61">
        <v>0</v>
      </c>
      <c r="E181" s="53"/>
      <c r="F181" s="56">
        <v>0</v>
      </c>
    </row>
    <row r="182" spans="1:6" ht="25.5" hidden="1">
      <c r="A182" s="57"/>
      <c r="B182" s="57">
        <v>4454</v>
      </c>
      <c r="C182" s="58" t="s">
        <v>385</v>
      </c>
      <c r="D182" s="61">
        <v>0</v>
      </c>
      <c r="E182" s="53"/>
      <c r="F182" s="56">
        <v>0</v>
      </c>
    </row>
    <row r="183" spans="1:6" ht="25.5" hidden="1">
      <c r="A183" s="57"/>
      <c r="B183" s="57">
        <v>4455</v>
      </c>
      <c r="C183" s="58" t="s">
        <v>386</v>
      </c>
      <c r="D183" s="61">
        <v>0</v>
      </c>
      <c r="E183" s="53"/>
      <c r="F183" s="56">
        <v>0</v>
      </c>
    </row>
    <row r="184" spans="1:6" ht="25.5" hidden="1">
      <c r="A184" s="57"/>
      <c r="B184" s="57">
        <v>4465</v>
      </c>
      <c r="C184" s="58" t="s">
        <v>387</v>
      </c>
      <c r="D184" s="61">
        <v>0</v>
      </c>
      <c r="E184" s="53"/>
      <c r="F184" s="56">
        <v>0</v>
      </c>
    </row>
    <row r="185" spans="1:6" ht="25.5" hidden="1">
      <c r="A185" s="57"/>
      <c r="B185" s="57">
        <v>4475</v>
      </c>
      <c r="C185" s="58" t="s">
        <v>388</v>
      </c>
      <c r="D185" s="61">
        <v>0</v>
      </c>
      <c r="E185" s="53"/>
      <c r="F185" s="56">
        <v>0</v>
      </c>
    </row>
    <row r="186" spans="1:6" ht="25.5" hidden="1">
      <c r="A186" s="57"/>
      <c r="B186" s="57">
        <v>4476</v>
      </c>
      <c r="C186" s="58" t="s">
        <v>389</v>
      </c>
      <c r="D186" s="61">
        <v>0</v>
      </c>
      <c r="E186" s="53"/>
      <c r="F186" s="56">
        <v>0</v>
      </c>
    </row>
    <row r="187" spans="1:6" ht="25.5" hidden="1">
      <c r="A187" s="57"/>
      <c r="B187" s="57">
        <v>4481</v>
      </c>
      <c r="C187" s="58" t="s">
        <v>390</v>
      </c>
      <c r="D187" s="61">
        <v>0</v>
      </c>
      <c r="E187" s="53"/>
      <c r="F187" s="56">
        <v>0</v>
      </c>
    </row>
    <row r="188" spans="1:6" ht="25.5" hidden="1">
      <c r="A188" s="57"/>
      <c r="B188" s="57">
        <v>4482</v>
      </c>
      <c r="C188" s="58" t="s">
        <v>384</v>
      </c>
      <c r="D188" s="61">
        <v>0</v>
      </c>
      <c r="E188" s="53"/>
      <c r="F188" s="56">
        <v>0</v>
      </c>
    </row>
    <row r="189" spans="1:6" hidden="1">
      <c r="A189" s="57"/>
      <c r="B189" s="57">
        <v>4600</v>
      </c>
      <c r="C189" s="58" t="s">
        <v>93</v>
      </c>
      <c r="D189" s="61">
        <v>0</v>
      </c>
      <c r="E189" s="53"/>
      <c r="F189" s="56">
        <v>0</v>
      </c>
    </row>
    <row r="190" spans="1:6">
      <c r="A190" s="57"/>
      <c r="B190" s="57">
        <v>4601</v>
      </c>
      <c r="C190" s="58" t="s">
        <v>181</v>
      </c>
      <c r="D190" s="61">
        <v>4605</v>
      </c>
      <c r="E190" s="53"/>
      <c r="F190" s="56">
        <v>0</v>
      </c>
    </row>
    <row r="191" spans="1:6">
      <c r="A191" s="57"/>
      <c r="B191" s="57">
        <v>4602</v>
      </c>
      <c r="C191" s="58" t="s">
        <v>391</v>
      </c>
      <c r="D191" s="61">
        <v>0</v>
      </c>
      <c r="E191" s="53"/>
      <c r="F191" s="56">
        <v>0</v>
      </c>
    </row>
    <row r="192" spans="1:6">
      <c r="A192" s="57"/>
      <c r="B192" s="57">
        <v>4603</v>
      </c>
      <c r="C192" s="58" t="s">
        <v>392</v>
      </c>
      <c r="D192" s="61">
        <v>0</v>
      </c>
      <c r="E192" s="53"/>
      <c r="F192" s="56">
        <v>0</v>
      </c>
    </row>
    <row r="193" spans="1:6" ht="25.5">
      <c r="A193" s="57"/>
      <c r="B193" s="57">
        <v>4604</v>
      </c>
      <c r="C193" s="58" t="s">
        <v>182</v>
      </c>
      <c r="D193" s="61">
        <v>5604</v>
      </c>
      <c r="E193" s="53"/>
      <c r="F193" s="56">
        <v>0</v>
      </c>
    </row>
    <row r="194" spans="1:6">
      <c r="A194" s="57"/>
      <c r="B194" s="57">
        <v>4605</v>
      </c>
      <c r="C194" s="58" t="s">
        <v>393</v>
      </c>
      <c r="D194" s="61">
        <v>0</v>
      </c>
      <c r="E194" s="53"/>
      <c r="F194" s="56">
        <v>0</v>
      </c>
    </row>
    <row r="195" spans="1:6">
      <c r="A195" s="57"/>
      <c r="B195" s="57">
        <v>4606</v>
      </c>
      <c r="C195" s="58" t="s">
        <v>183</v>
      </c>
      <c r="D195" s="61">
        <v>24866</v>
      </c>
      <c r="E195" s="53"/>
      <c r="F195" s="56">
        <v>0</v>
      </c>
    </row>
    <row r="196" spans="1:6" ht="25.5">
      <c r="A196" s="57"/>
      <c r="B196" s="57">
        <v>4607</v>
      </c>
      <c r="C196" s="58" t="s">
        <v>184</v>
      </c>
      <c r="D196" s="61">
        <v>33</v>
      </c>
      <c r="E196" s="53"/>
      <c r="F196" s="56">
        <v>0</v>
      </c>
    </row>
    <row r="197" spans="1:6">
      <c r="A197" s="57"/>
      <c r="B197" s="57">
        <v>4608</v>
      </c>
      <c r="C197" s="58" t="s">
        <v>185</v>
      </c>
      <c r="D197" s="61">
        <v>1203</v>
      </c>
      <c r="E197" s="53"/>
      <c r="F197" s="56">
        <v>0</v>
      </c>
    </row>
    <row r="198" spans="1:6" ht="25.5">
      <c r="A198" s="57"/>
      <c r="B198" s="57">
        <v>4609</v>
      </c>
      <c r="C198" s="58" t="s">
        <v>394</v>
      </c>
      <c r="D198" s="61">
        <v>0</v>
      </c>
      <c r="E198" s="53"/>
      <c r="F198" s="56">
        <v>0</v>
      </c>
    </row>
    <row r="199" spans="1:6">
      <c r="A199" s="57"/>
      <c r="B199" s="57">
        <v>4610</v>
      </c>
      <c r="C199" s="58" t="s">
        <v>395</v>
      </c>
      <c r="D199" s="61">
        <v>0</v>
      </c>
      <c r="E199" s="53"/>
      <c r="F199" s="56">
        <v>0</v>
      </c>
    </row>
    <row r="200" spans="1:6">
      <c r="A200" s="57"/>
      <c r="B200" s="57">
        <v>4611</v>
      </c>
      <c r="C200" s="58" t="s">
        <v>186</v>
      </c>
      <c r="D200" s="61">
        <v>729</v>
      </c>
      <c r="E200" s="53"/>
      <c r="F200" s="56">
        <v>0</v>
      </c>
    </row>
    <row r="201" spans="1:6" hidden="1">
      <c r="A201" s="57"/>
      <c r="B201" s="57">
        <v>4612</v>
      </c>
      <c r="C201" s="58" t="s">
        <v>396</v>
      </c>
      <c r="D201" s="61">
        <v>0</v>
      </c>
      <c r="E201" s="53"/>
      <c r="F201" s="56">
        <v>0</v>
      </c>
    </row>
    <row r="202" spans="1:6" hidden="1">
      <c r="A202" s="57"/>
      <c r="B202" s="57">
        <v>4613</v>
      </c>
      <c r="C202" s="58" t="s">
        <v>397</v>
      </c>
      <c r="D202" s="61">
        <v>0</v>
      </c>
      <c r="E202" s="53"/>
      <c r="F202" s="56">
        <v>0</v>
      </c>
    </row>
    <row r="203" spans="1:6" hidden="1">
      <c r="A203" s="57"/>
      <c r="B203" s="57">
        <v>4614</v>
      </c>
      <c r="C203" s="58" t="s">
        <v>398</v>
      </c>
      <c r="D203" s="61">
        <v>0</v>
      </c>
      <c r="E203" s="53"/>
      <c r="F203" s="56">
        <v>0</v>
      </c>
    </row>
    <row r="204" spans="1:6" hidden="1">
      <c r="A204" s="57"/>
      <c r="B204" s="57">
        <v>4615</v>
      </c>
      <c r="C204" s="58" t="s">
        <v>399</v>
      </c>
      <c r="D204" s="61">
        <v>0</v>
      </c>
      <c r="E204" s="53"/>
      <c r="F204" s="56">
        <v>0</v>
      </c>
    </row>
    <row r="205" spans="1:6" ht="25.5" hidden="1">
      <c r="A205" s="57"/>
      <c r="B205" s="57">
        <v>4616</v>
      </c>
      <c r="C205" s="58" t="s">
        <v>400</v>
      </c>
      <c r="D205" s="61">
        <v>0</v>
      </c>
      <c r="E205" s="53"/>
      <c r="F205" s="56">
        <v>0</v>
      </c>
    </row>
    <row r="206" spans="1:6">
      <c r="A206" s="57"/>
      <c r="B206" s="57">
        <v>4617</v>
      </c>
      <c r="C206" s="58" t="s">
        <v>187</v>
      </c>
      <c r="D206" s="61">
        <v>254</v>
      </c>
      <c r="E206" s="53"/>
      <c r="F206" s="56">
        <v>0</v>
      </c>
    </row>
    <row r="207" spans="1:6" ht="38.25" hidden="1">
      <c r="A207" s="57"/>
      <c r="B207" s="57">
        <v>5021</v>
      </c>
      <c r="C207" s="58" t="s">
        <v>401</v>
      </c>
      <c r="D207" s="62">
        <v>0</v>
      </c>
      <c r="E207" s="53"/>
      <c r="F207" s="56">
        <v>0</v>
      </c>
    </row>
    <row r="208" spans="1:6" ht="25.5" hidden="1">
      <c r="A208" s="57"/>
      <c r="B208" s="57">
        <v>5022</v>
      </c>
      <c r="C208" s="58" t="s">
        <v>402</v>
      </c>
      <c r="D208" s="62">
        <v>0</v>
      </c>
      <c r="E208" s="53"/>
      <c r="F208" s="56">
        <v>0</v>
      </c>
    </row>
    <row r="209" spans="1:6" ht="25.5" hidden="1">
      <c r="A209" s="57"/>
      <c r="B209" s="57">
        <v>5023</v>
      </c>
      <c r="C209" s="58" t="s">
        <v>403</v>
      </c>
      <c r="D209" s="62">
        <v>0</v>
      </c>
      <c r="E209" s="53"/>
      <c r="F209" s="56">
        <v>0</v>
      </c>
    </row>
    <row r="210" spans="1:6" ht="38.25" hidden="1">
      <c r="A210" s="57"/>
      <c r="B210" s="57">
        <v>5024</v>
      </c>
      <c r="C210" s="58" t="s">
        <v>404</v>
      </c>
      <c r="D210" s="62">
        <v>0</v>
      </c>
      <c r="E210" s="53"/>
      <c r="F210" s="56">
        <v>0</v>
      </c>
    </row>
    <row r="211" spans="1:6" ht="25.5" hidden="1">
      <c r="A211" s="57"/>
      <c r="B211" s="57">
        <v>5026</v>
      </c>
      <c r="C211" s="58" t="s">
        <v>405</v>
      </c>
      <c r="D211" s="62">
        <v>0</v>
      </c>
      <c r="E211" s="53"/>
      <c r="F211" s="56">
        <v>0</v>
      </c>
    </row>
    <row r="212" spans="1:6" ht="38.25" hidden="1">
      <c r="A212" s="57"/>
      <c r="B212" s="57">
        <v>5034</v>
      </c>
      <c r="C212" s="58" t="s">
        <v>406</v>
      </c>
      <c r="D212" s="62">
        <v>0</v>
      </c>
      <c r="E212" s="53"/>
      <c r="F212" s="56">
        <v>0</v>
      </c>
    </row>
    <row r="213" spans="1:6" ht="38.25" hidden="1">
      <c r="A213" s="57"/>
      <c r="B213" s="57">
        <v>5036</v>
      </c>
      <c r="C213" s="58" t="s">
        <v>407</v>
      </c>
      <c r="D213" s="62">
        <v>0</v>
      </c>
      <c r="E213" s="53"/>
      <c r="F213" s="56">
        <v>0</v>
      </c>
    </row>
    <row r="214" spans="1:6" ht="38.25" hidden="1">
      <c r="A214" s="57"/>
      <c r="B214" s="57">
        <v>5038</v>
      </c>
      <c r="C214" s="58" t="s">
        <v>408</v>
      </c>
      <c r="D214" s="62">
        <v>0</v>
      </c>
      <c r="E214" s="53"/>
      <c r="F214" s="56">
        <v>0</v>
      </c>
    </row>
    <row r="215" spans="1:6" ht="25.5" hidden="1">
      <c r="A215" s="57"/>
      <c r="B215" s="57">
        <v>5044</v>
      </c>
      <c r="C215" s="58" t="s">
        <v>409</v>
      </c>
      <c r="D215" s="62">
        <v>0</v>
      </c>
      <c r="E215" s="53"/>
      <c r="F215" s="56">
        <v>0</v>
      </c>
    </row>
    <row r="216" spans="1:6" ht="25.5" hidden="1">
      <c r="A216" s="57"/>
      <c r="B216" s="57">
        <v>5046</v>
      </c>
      <c r="C216" s="58" t="s">
        <v>410</v>
      </c>
      <c r="D216" s="62">
        <v>0</v>
      </c>
      <c r="E216" s="53"/>
      <c r="F216" s="56">
        <v>0</v>
      </c>
    </row>
    <row r="217" spans="1:6" ht="38.25" hidden="1">
      <c r="A217" s="57"/>
      <c r="B217" s="57">
        <v>5048</v>
      </c>
      <c r="C217" s="58" t="s">
        <v>411</v>
      </c>
      <c r="D217" s="62">
        <v>0</v>
      </c>
      <c r="E217" s="53"/>
      <c r="F217" s="56">
        <v>0</v>
      </c>
    </row>
    <row r="218" spans="1:6" ht="25.5" hidden="1">
      <c r="A218" s="57"/>
      <c r="B218" s="57">
        <v>5051</v>
      </c>
      <c r="C218" s="58" t="s">
        <v>412</v>
      </c>
      <c r="D218" s="62">
        <v>0</v>
      </c>
      <c r="E218" s="53"/>
      <c r="F218" s="56">
        <v>0</v>
      </c>
    </row>
    <row r="219" spans="1:6" ht="25.5" hidden="1">
      <c r="A219" s="57"/>
      <c r="B219" s="57">
        <v>5052</v>
      </c>
      <c r="C219" s="58" t="s">
        <v>413</v>
      </c>
      <c r="D219" s="62">
        <v>0</v>
      </c>
      <c r="E219" s="53"/>
      <c r="F219" s="56">
        <v>0</v>
      </c>
    </row>
    <row r="220" spans="1:6" ht="25.5" hidden="1">
      <c r="A220" s="57"/>
      <c r="B220" s="57">
        <v>5053</v>
      </c>
      <c r="C220" s="58" t="s">
        <v>414</v>
      </c>
      <c r="D220" s="62">
        <v>0</v>
      </c>
      <c r="E220" s="53"/>
      <c r="F220" s="56">
        <v>0</v>
      </c>
    </row>
    <row r="221" spans="1:6" ht="25.5" hidden="1">
      <c r="A221" s="57"/>
      <c r="B221" s="57">
        <v>5054</v>
      </c>
      <c r="C221" s="58" t="s">
        <v>415</v>
      </c>
      <c r="D221" s="62">
        <v>0</v>
      </c>
      <c r="E221" s="53"/>
      <c r="F221" s="56">
        <v>0</v>
      </c>
    </row>
    <row r="222" spans="1:6" ht="25.5" hidden="1">
      <c r="A222" s="57"/>
      <c r="B222" s="57">
        <v>5056</v>
      </c>
      <c r="C222" s="58" t="s">
        <v>416</v>
      </c>
      <c r="D222" s="62">
        <v>0</v>
      </c>
      <c r="E222" s="53"/>
      <c r="F222" s="56">
        <v>0</v>
      </c>
    </row>
    <row r="223" spans="1:6" ht="25.5" hidden="1">
      <c r="A223" s="57"/>
      <c r="B223" s="57">
        <v>5058</v>
      </c>
      <c r="C223" s="58" t="s">
        <v>417</v>
      </c>
      <c r="D223" s="62">
        <v>0</v>
      </c>
      <c r="E223" s="53"/>
      <c r="F223" s="56">
        <v>0</v>
      </c>
    </row>
    <row r="224" spans="1:6" ht="38.25" hidden="1">
      <c r="A224" s="57"/>
      <c r="B224" s="57">
        <v>5059</v>
      </c>
      <c r="C224" s="58" t="s">
        <v>418</v>
      </c>
      <c r="D224" s="62">
        <v>0</v>
      </c>
      <c r="E224" s="53"/>
      <c r="F224" s="56">
        <v>0</v>
      </c>
    </row>
    <row r="225" spans="1:6" ht="38.25" hidden="1">
      <c r="A225" s="57"/>
      <c r="B225" s="57">
        <v>5063</v>
      </c>
      <c r="C225" s="58" t="s">
        <v>419</v>
      </c>
      <c r="D225" s="62">
        <v>0</v>
      </c>
      <c r="E225" s="53"/>
      <c r="F225" s="56">
        <v>0</v>
      </c>
    </row>
    <row r="226" spans="1:6" ht="38.25" hidden="1">
      <c r="A226" s="57"/>
      <c r="B226" s="57">
        <v>5064</v>
      </c>
      <c r="C226" s="58" t="s">
        <v>420</v>
      </c>
      <c r="D226" s="62">
        <v>0</v>
      </c>
      <c r="E226" s="53"/>
      <c r="F226" s="56">
        <v>0</v>
      </c>
    </row>
    <row r="227" spans="1:6" ht="38.25" hidden="1">
      <c r="A227" s="57"/>
      <c r="B227" s="57">
        <v>5066</v>
      </c>
      <c r="C227" s="58" t="s">
        <v>421</v>
      </c>
      <c r="D227" s="62">
        <v>0</v>
      </c>
      <c r="E227" s="53"/>
      <c r="F227" s="56">
        <v>0</v>
      </c>
    </row>
    <row r="228" spans="1:6" ht="38.25" hidden="1">
      <c r="A228" s="57"/>
      <c r="B228" s="57">
        <v>5068</v>
      </c>
      <c r="C228" s="58" t="s">
        <v>422</v>
      </c>
      <c r="D228" s="62">
        <v>0</v>
      </c>
      <c r="E228" s="53"/>
      <c r="F228" s="56">
        <v>0</v>
      </c>
    </row>
    <row r="229" spans="1:6" hidden="1">
      <c r="A229" s="57"/>
      <c r="B229" s="57">
        <v>5069</v>
      </c>
      <c r="C229" s="58" t="s">
        <v>423</v>
      </c>
      <c r="D229" s="62">
        <v>0</v>
      </c>
      <c r="E229" s="53"/>
      <c r="F229" s="56">
        <v>0</v>
      </c>
    </row>
    <row r="230" spans="1:6" ht="25.5" hidden="1">
      <c r="A230" s="57"/>
      <c r="B230" s="57">
        <v>5070</v>
      </c>
      <c r="C230" s="58" t="s">
        <v>424</v>
      </c>
      <c r="D230" s="62">
        <v>0</v>
      </c>
      <c r="E230" s="53"/>
      <c r="F230" s="56">
        <v>0</v>
      </c>
    </row>
    <row r="231" spans="1:6" ht="38.25" hidden="1">
      <c r="A231" s="57"/>
      <c r="B231" s="57">
        <v>5071</v>
      </c>
      <c r="C231" s="58" t="s">
        <v>425</v>
      </c>
      <c r="D231" s="62">
        <v>0</v>
      </c>
      <c r="E231" s="53"/>
      <c r="F231" s="56">
        <v>0</v>
      </c>
    </row>
    <row r="232" spans="1:6" ht="25.5" hidden="1">
      <c r="A232" s="57"/>
      <c r="B232" s="57">
        <v>5091</v>
      </c>
      <c r="C232" s="58" t="s">
        <v>426</v>
      </c>
      <c r="D232" s="62">
        <v>0</v>
      </c>
      <c r="E232" s="53"/>
      <c r="F232" s="56">
        <v>0</v>
      </c>
    </row>
    <row r="233" spans="1:6" ht="25.5" hidden="1">
      <c r="A233" s="57"/>
      <c r="B233" s="57">
        <v>5095</v>
      </c>
      <c r="C233" s="58" t="s">
        <v>427</v>
      </c>
      <c r="D233" s="62">
        <v>0</v>
      </c>
      <c r="E233" s="53"/>
      <c r="F233" s="56">
        <v>0</v>
      </c>
    </row>
    <row r="234" spans="1:6" ht="25.5" hidden="1">
      <c r="A234" s="57"/>
      <c r="B234" s="57">
        <v>5111</v>
      </c>
      <c r="C234" s="58" t="s">
        <v>428</v>
      </c>
      <c r="D234" s="62">
        <v>0</v>
      </c>
      <c r="E234" s="53"/>
      <c r="F234" s="56">
        <v>0</v>
      </c>
    </row>
    <row r="235" spans="1:6" ht="25.5" hidden="1">
      <c r="A235" s="57"/>
      <c r="B235" s="57">
        <v>5112</v>
      </c>
      <c r="C235" s="58" t="s">
        <v>429</v>
      </c>
      <c r="D235" s="62">
        <v>0</v>
      </c>
      <c r="E235" s="53"/>
      <c r="F235" s="56">
        <v>0</v>
      </c>
    </row>
    <row r="236" spans="1:6" ht="25.5" hidden="1">
      <c r="A236" s="57"/>
      <c r="B236" s="57">
        <v>5113</v>
      </c>
      <c r="C236" s="58" t="s">
        <v>430</v>
      </c>
      <c r="D236" s="62">
        <v>0</v>
      </c>
      <c r="E236" s="53"/>
      <c r="F236" s="56">
        <v>0</v>
      </c>
    </row>
    <row r="237" spans="1:6" ht="25.5" hidden="1">
      <c r="A237" s="57"/>
      <c r="B237" s="57">
        <v>5121</v>
      </c>
      <c r="C237" s="58" t="s">
        <v>431</v>
      </c>
      <c r="D237" s="62">
        <v>0</v>
      </c>
      <c r="E237" s="53"/>
      <c r="F237" s="56">
        <v>0</v>
      </c>
    </row>
    <row r="238" spans="1:6" ht="25.5" hidden="1">
      <c r="A238" s="57"/>
      <c r="B238" s="57">
        <v>5122</v>
      </c>
      <c r="C238" s="58" t="s">
        <v>432</v>
      </c>
      <c r="D238" s="62">
        <v>0</v>
      </c>
      <c r="E238" s="53"/>
      <c r="F238" s="56">
        <v>0</v>
      </c>
    </row>
    <row r="239" spans="1:6" ht="25.5" hidden="1">
      <c r="A239" s="57"/>
      <c r="B239" s="57">
        <v>5123</v>
      </c>
      <c r="C239" s="58" t="s">
        <v>433</v>
      </c>
      <c r="D239" s="62">
        <v>0</v>
      </c>
      <c r="E239" s="53"/>
      <c r="F239" s="56">
        <v>0</v>
      </c>
    </row>
    <row r="240" spans="1:6" ht="25.5" hidden="1">
      <c r="A240" s="57"/>
      <c r="B240" s="57">
        <v>5124</v>
      </c>
      <c r="C240" s="58" t="s">
        <v>434</v>
      </c>
      <c r="D240" s="62">
        <v>0</v>
      </c>
      <c r="E240" s="53"/>
      <c r="F240" s="56">
        <v>0</v>
      </c>
    </row>
    <row r="241" spans="1:6" ht="25.5" hidden="1">
      <c r="A241" s="57"/>
      <c r="B241" s="57">
        <v>5125</v>
      </c>
      <c r="C241" s="58" t="s">
        <v>435</v>
      </c>
      <c r="D241" s="62">
        <v>0</v>
      </c>
      <c r="E241" s="53"/>
      <c r="F241" s="56">
        <v>0</v>
      </c>
    </row>
    <row r="242" spans="1:6" ht="25.5">
      <c r="A242" s="57"/>
      <c r="B242" s="57">
        <v>5126</v>
      </c>
      <c r="C242" s="58" t="s">
        <v>436</v>
      </c>
      <c r="D242" s="62">
        <v>-46</v>
      </c>
      <c r="E242" s="53"/>
      <c r="F242" s="56">
        <v>0</v>
      </c>
    </row>
    <row r="243" spans="1:6" ht="25.5" hidden="1">
      <c r="A243" s="57"/>
      <c r="B243" s="57">
        <v>5127</v>
      </c>
      <c r="C243" s="58" t="s">
        <v>437</v>
      </c>
      <c r="D243" s="62">
        <v>0</v>
      </c>
      <c r="E243" s="53"/>
      <c r="F243" s="56">
        <v>0</v>
      </c>
    </row>
    <row r="244" spans="1:6" ht="25.5" hidden="1">
      <c r="A244" s="57"/>
      <c r="B244" s="57">
        <v>5128</v>
      </c>
      <c r="C244" s="58" t="s">
        <v>438</v>
      </c>
      <c r="D244" s="62">
        <v>0</v>
      </c>
      <c r="E244" s="53"/>
      <c r="F244" s="56">
        <v>0</v>
      </c>
    </row>
    <row r="245" spans="1:6" ht="25.5" hidden="1">
      <c r="A245" s="57"/>
      <c r="B245" s="57">
        <v>5129</v>
      </c>
      <c r="C245" s="58" t="s">
        <v>439</v>
      </c>
      <c r="D245" s="62">
        <v>0</v>
      </c>
      <c r="E245" s="53"/>
      <c r="F245" s="56">
        <v>0</v>
      </c>
    </row>
    <row r="246" spans="1:6" ht="25.5" hidden="1">
      <c r="A246" s="57"/>
      <c r="B246" s="57">
        <v>5130</v>
      </c>
      <c r="C246" s="58" t="s">
        <v>440</v>
      </c>
      <c r="D246" s="62">
        <v>0</v>
      </c>
      <c r="E246" s="53"/>
      <c r="F246" s="56">
        <v>0</v>
      </c>
    </row>
    <row r="247" spans="1:6" ht="25.5" hidden="1">
      <c r="A247" s="57"/>
      <c r="B247" s="57">
        <v>5133</v>
      </c>
      <c r="C247" s="58" t="s">
        <v>441</v>
      </c>
      <c r="D247" s="62">
        <v>0</v>
      </c>
      <c r="E247" s="53"/>
      <c r="F247" s="56">
        <v>0</v>
      </c>
    </row>
    <row r="248" spans="1:6" ht="38.25" hidden="1">
      <c r="A248" s="57"/>
      <c r="B248" s="57">
        <v>5138</v>
      </c>
      <c r="C248" s="58" t="s">
        <v>442</v>
      </c>
      <c r="D248" s="62">
        <v>0</v>
      </c>
      <c r="E248" s="53"/>
      <c r="F248" s="56">
        <v>0</v>
      </c>
    </row>
    <row r="249" spans="1:6" ht="25.5" hidden="1">
      <c r="A249" s="57"/>
      <c r="B249" s="57">
        <v>5140</v>
      </c>
      <c r="C249" s="58" t="s">
        <v>443</v>
      </c>
      <c r="D249" s="62">
        <v>0</v>
      </c>
      <c r="E249" s="53"/>
      <c r="F249" s="56">
        <v>0</v>
      </c>
    </row>
    <row r="250" spans="1:6" ht="25.5" hidden="1">
      <c r="A250" s="57"/>
      <c r="B250" s="57">
        <v>5141</v>
      </c>
      <c r="C250" s="58" t="s">
        <v>444</v>
      </c>
      <c r="D250" s="62">
        <v>0</v>
      </c>
      <c r="E250" s="53"/>
      <c r="F250" s="56">
        <v>0</v>
      </c>
    </row>
    <row r="251" spans="1:6" ht="25.5" hidden="1">
      <c r="A251" s="57"/>
      <c r="B251" s="57">
        <v>5201</v>
      </c>
      <c r="C251" s="58" t="s">
        <v>445</v>
      </c>
      <c r="D251" s="62">
        <v>0</v>
      </c>
      <c r="E251" s="53"/>
      <c r="F251" s="56">
        <v>0</v>
      </c>
    </row>
    <row r="252" spans="1:6" ht="25.5" hidden="1">
      <c r="A252" s="57"/>
      <c r="B252" s="57">
        <v>5202</v>
      </c>
      <c r="C252" s="58" t="s">
        <v>446</v>
      </c>
      <c r="D252" s="62">
        <v>0</v>
      </c>
      <c r="E252" s="53"/>
      <c r="F252" s="56">
        <v>0</v>
      </c>
    </row>
    <row r="253" spans="1:6" ht="25.5" hidden="1">
      <c r="A253" s="57"/>
      <c r="B253" s="57">
        <v>5203</v>
      </c>
      <c r="C253" s="58" t="s">
        <v>447</v>
      </c>
      <c r="D253" s="62">
        <v>0</v>
      </c>
      <c r="E253" s="53"/>
      <c r="F253" s="56">
        <v>0</v>
      </c>
    </row>
    <row r="254" spans="1:6" ht="25.5" hidden="1">
      <c r="A254" s="57"/>
      <c r="B254" s="57">
        <v>5204</v>
      </c>
      <c r="C254" s="58" t="s">
        <v>448</v>
      </c>
      <c r="D254" s="62">
        <v>0</v>
      </c>
      <c r="E254" s="53"/>
      <c r="F254" s="56">
        <v>0</v>
      </c>
    </row>
    <row r="255" spans="1:6" ht="25.5" hidden="1">
      <c r="A255" s="57"/>
      <c r="B255" s="57">
        <v>5211</v>
      </c>
      <c r="C255" s="58" t="s">
        <v>449</v>
      </c>
      <c r="D255" s="62">
        <v>0</v>
      </c>
      <c r="E255" s="53"/>
      <c r="F255" s="56">
        <v>0</v>
      </c>
    </row>
    <row r="256" spans="1:6" ht="25.5" hidden="1">
      <c r="A256" s="57"/>
      <c r="B256" s="57">
        <v>5212</v>
      </c>
      <c r="C256" s="58" t="s">
        <v>450</v>
      </c>
      <c r="D256" s="62">
        <v>0</v>
      </c>
      <c r="E256" s="53"/>
      <c r="F256" s="56">
        <v>0</v>
      </c>
    </row>
    <row r="257" spans="1:6" ht="25.5" hidden="1">
      <c r="A257" s="57"/>
      <c r="B257" s="57">
        <v>5215</v>
      </c>
      <c r="C257" s="58" t="s">
        <v>451</v>
      </c>
      <c r="D257" s="62">
        <v>0</v>
      </c>
      <c r="E257" s="53"/>
      <c r="F257" s="56">
        <v>0</v>
      </c>
    </row>
    <row r="258" spans="1:6" ht="25.5" hidden="1">
      <c r="A258" s="57"/>
      <c r="B258" s="57">
        <v>5216</v>
      </c>
      <c r="C258" s="58" t="s">
        <v>452</v>
      </c>
      <c r="D258" s="62">
        <v>0</v>
      </c>
      <c r="E258" s="53"/>
      <c r="F258" s="56">
        <v>0</v>
      </c>
    </row>
    <row r="259" spans="1:6" ht="25.5" hidden="1">
      <c r="A259" s="57"/>
      <c r="B259" s="57">
        <v>5217</v>
      </c>
      <c r="C259" s="58" t="s">
        <v>453</v>
      </c>
      <c r="D259" s="62">
        <v>0</v>
      </c>
      <c r="E259" s="53"/>
      <c r="F259" s="56">
        <v>0</v>
      </c>
    </row>
    <row r="260" spans="1:6" ht="25.5" hidden="1">
      <c r="A260" s="57"/>
      <c r="B260" s="57">
        <v>5219</v>
      </c>
      <c r="C260" s="58" t="s">
        <v>454</v>
      </c>
      <c r="D260" s="62">
        <v>0</v>
      </c>
      <c r="E260" s="53"/>
      <c r="F260" s="56">
        <v>0</v>
      </c>
    </row>
    <row r="261" spans="1:6" ht="25.5" hidden="1">
      <c r="A261" s="57"/>
      <c r="B261" s="57">
        <v>5221</v>
      </c>
      <c r="C261" s="58" t="s">
        <v>455</v>
      </c>
      <c r="D261" s="62">
        <v>0</v>
      </c>
      <c r="E261" s="53"/>
      <c r="F261" s="56">
        <v>0</v>
      </c>
    </row>
    <row r="262" spans="1:6" ht="25.5" hidden="1">
      <c r="A262" s="57"/>
      <c r="B262" s="57">
        <v>5222</v>
      </c>
      <c r="C262" s="58" t="s">
        <v>456</v>
      </c>
      <c r="D262" s="62">
        <v>0</v>
      </c>
      <c r="E262" s="53"/>
      <c r="F262" s="56">
        <v>0</v>
      </c>
    </row>
    <row r="263" spans="1:6" ht="25.5" hidden="1">
      <c r="A263" s="57"/>
      <c r="B263" s="57">
        <v>5223</v>
      </c>
      <c r="C263" s="58" t="s">
        <v>457</v>
      </c>
      <c r="D263" s="62">
        <v>0</v>
      </c>
      <c r="E263" s="53"/>
      <c r="F263" s="56">
        <v>0</v>
      </c>
    </row>
    <row r="264" spans="1:6" ht="25.5" hidden="1">
      <c r="A264" s="57"/>
      <c r="B264" s="57">
        <v>5224</v>
      </c>
      <c r="C264" s="58" t="s">
        <v>458</v>
      </c>
      <c r="D264" s="62">
        <v>0</v>
      </c>
      <c r="E264" s="53"/>
      <c r="F264" s="56">
        <v>0</v>
      </c>
    </row>
    <row r="265" spans="1:6" ht="25.5" hidden="1">
      <c r="A265" s="57"/>
      <c r="B265" s="57">
        <v>5225</v>
      </c>
      <c r="C265" s="58" t="s">
        <v>459</v>
      </c>
      <c r="D265" s="62">
        <v>0</v>
      </c>
      <c r="E265" s="53"/>
      <c r="F265" s="56">
        <v>0</v>
      </c>
    </row>
    <row r="266" spans="1:6" ht="25.5" hidden="1">
      <c r="A266" s="57"/>
      <c r="B266" s="57">
        <v>5226</v>
      </c>
      <c r="C266" s="58" t="s">
        <v>460</v>
      </c>
      <c r="D266" s="62">
        <v>0</v>
      </c>
      <c r="E266" s="53"/>
      <c r="F266" s="56">
        <v>0</v>
      </c>
    </row>
    <row r="267" spans="1:6" ht="25.5" hidden="1">
      <c r="A267" s="57"/>
      <c r="B267" s="57">
        <v>5227</v>
      </c>
      <c r="C267" s="58" t="s">
        <v>461</v>
      </c>
      <c r="D267" s="62">
        <v>0</v>
      </c>
      <c r="E267" s="53"/>
      <c r="F267" s="56">
        <v>0</v>
      </c>
    </row>
    <row r="268" spans="1:6" ht="25.5" hidden="1">
      <c r="A268" s="57"/>
      <c r="B268" s="57">
        <v>5228</v>
      </c>
      <c r="C268" s="58" t="s">
        <v>462</v>
      </c>
      <c r="D268" s="62">
        <v>0</v>
      </c>
      <c r="E268" s="53"/>
      <c r="F268" s="56">
        <v>0</v>
      </c>
    </row>
    <row r="269" spans="1:6" hidden="1">
      <c r="A269" s="57"/>
      <c r="B269" s="57">
        <v>5230</v>
      </c>
      <c r="C269" s="58" t="s">
        <v>463</v>
      </c>
      <c r="D269" s="62">
        <v>0</v>
      </c>
      <c r="E269" s="53"/>
      <c r="F269" s="56">
        <v>0</v>
      </c>
    </row>
    <row r="270" spans="1:6" hidden="1">
      <c r="A270" s="57"/>
      <c r="B270" s="57">
        <v>5235</v>
      </c>
      <c r="C270" s="58" t="s">
        <v>464</v>
      </c>
      <c r="D270" s="62">
        <v>0</v>
      </c>
      <c r="E270" s="53"/>
      <c r="F270" s="56">
        <v>0</v>
      </c>
    </row>
    <row r="271" spans="1:6" ht="25.5" hidden="1">
      <c r="A271" s="57"/>
      <c r="B271" s="57">
        <v>5236</v>
      </c>
      <c r="C271" s="58" t="s">
        <v>465</v>
      </c>
      <c r="D271" s="62">
        <v>0</v>
      </c>
      <c r="E271" s="53"/>
      <c r="F271" s="56">
        <v>0</v>
      </c>
    </row>
    <row r="272" spans="1:6" ht="25.5" hidden="1">
      <c r="A272" s="57"/>
      <c r="B272" s="57">
        <v>5240</v>
      </c>
      <c r="C272" s="58" t="s">
        <v>466</v>
      </c>
      <c r="D272" s="62">
        <v>0</v>
      </c>
      <c r="E272" s="53"/>
      <c r="F272" s="56">
        <v>0</v>
      </c>
    </row>
    <row r="273" spans="1:6" ht="25.5">
      <c r="A273" s="57"/>
      <c r="B273" s="57">
        <v>5250</v>
      </c>
      <c r="C273" s="58" t="s">
        <v>467</v>
      </c>
      <c r="D273" s="62">
        <v>-190</v>
      </c>
      <c r="E273" s="53"/>
      <c r="F273" s="56">
        <v>0</v>
      </c>
    </row>
    <row r="274" spans="1:6" ht="25.5">
      <c r="A274" s="57"/>
      <c r="B274" s="57">
        <v>5301</v>
      </c>
      <c r="C274" s="58" t="s">
        <v>468</v>
      </c>
      <c r="D274" s="62">
        <v>0</v>
      </c>
      <c r="E274" s="53"/>
      <c r="F274" s="56">
        <v>0</v>
      </c>
    </row>
    <row r="275" spans="1:6" ht="25.5">
      <c r="A275" s="57"/>
      <c r="B275" s="57">
        <v>5303</v>
      </c>
      <c r="C275" s="58" t="s">
        <v>469</v>
      </c>
      <c r="D275" s="62">
        <v>0</v>
      </c>
      <c r="E275" s="53"/>
      <c r="F275" s="56">
        <v>0</v>
      </c>
    </row>
    <row r="276" spans="1:6" ht="25.5">
      <c r="A276" s="57"/>
      <c r="B276" s="57">
        <v>5305</v>
      </c>
      <c r="C276" s="58" t="s">
        <v>470</v>
      </c>
      <c r="D276" s="62">
        <v>-2023</v>
      </c>
      <c r="E276" s="53"/>
      <c r="F276" s="56">
        <v>0</v>
      </c>
    </row>
    <row r="277" spans="1:6" ht="25.5" hidden="1">
      <c r="A277" s="57"/>
      <c r="B277" s="57">
        <v>5306</v>
      </c>
      <c r="C277" s="58" t="s">
        <v>471</v>
      </c>
      <c r="D277" s="62">
        <v>0</v>
      </c>
      <c r="E277" s="53"/>
      <c r="F277" s="56">
        <v>0</v>
      </c>
    </row>
    <row r="278" spans="1:6" ht="25.5" hidden="1">
      <c r="A278" s="57"/>
      <c r="B278" s="57">
        <v>5307</v>
      </c>
      <c r="C278" s="58" t="s">
        <v>472</v>
      </c>
      <c r="D278" s="62">
        <v>0</v>
      </c>
      <c r="E278" s="53"/>
      <c r="F278" s="56">
        <v>0</v>
      </c>
    </row>
    <row r="279" spans="1:6" ht="25.5" hidden="1">
      <c r="A279" s="57"/>
      <c r="B279" s="57">
        <v>5308</v>
      </c>
      <c r="C279" s="58" t="s">
        <v>473</v>
      </c>
      <c r="D279" s="62">
        <v>0</v>
      </c>
      <c r="E279" s="53"/>
      <c r="F279" s="56">
        <v>0</v>
      </c>
    </row>
    <row r="280" spans="1:6" ht="25.5" hidden="1">
      <c r="A280" s="57"/>
      <c r="B280" s="57">
        <v>5401</v>
      </c>
      <c r="C280" s="58" t="s">
        <v>474</v>
      </c>
      <c r="D280" s="62">
        <v>0</v>
      </c>
      <c r="E280" s="53"/>
      <c r="F280" s="56">
        <v>0</v>
      </c>
    </row>
    <row r="281" spans="1:6" ht="25.5" hidden="1">
      <c r="A281" s="57"/>
      <c r="B281" s="57">
        <v>5402</v>
      </c>
      <c r="C281" s="58" t="s">
        <v>475</v>
      </c>
      <c r="D281" s="62">
        <v>0</v>
      </c>
      <c r="E281" s="53"/>
      <c r="F281" s="56">
        <v>0</v>
      </c>
    </row>
    <row r="282" spans="1:6" ht="25.5" hidden="1">
      <c r="A282" s="57"/>
      <c r="B282" s="57">
        <v>5404</v>
      </c>
      <c r="C282" s="58" t="s">
        <v>476</v>
      </c>
      <c r="D282" s="62">
        <v>0</v>
      </c>
      <c r="E282" s="53"/>
      <c r="F282" s="56">
        <v>0</v>
      </c>
    </row>
    <row r="283" spans="1:6" ht="25.5" hidden="1">
      <c r="A283" s="57"/>
      <c r="B283" s="57">
        <v>5406</v>
      </c>
      <c r="C283" s="58" t="s">
        <v>477</v>
      </c>
      <c r="D283" s="62">
        <v>0</v>
      </c>
      <c r="E283" s="53"/>
      <c r="F283" s="56">
        <v>0</v>
      </c>
    </row>
    <row r="284" spans="1:6" ht="25.5" hidden="1">
      <c r="A284" s="57"/>
      <c r="B284" s="57">
        <v>5407</v>
      </c>
      <c r="C284" s="58" t="s">
        <v>477</v>
      </c>
      <c r="D284" s="62">
        <v>0</v>
      </c>
      <c r="E284" s="53"/>
      <c r="F284" s="56">
        <v>0</v>
      </c>
    </row>
    <row r="285" spans="1:6" ht="25.5">
      <c r="A285" s="57"/>
      <c r="B285" s="57">
        <v>5601</v>
      </c>
      <c r="C285" s="58" t="s">
        <v>191</v>
      </c>
      <c r="D285" s="62">
        <v>-1704</v>
      </c>
      <c r="E285" s="53"/>
      <c r="F285" s="56">
        <v>0</v>
      </c>
    </row>
    <row r="286" spans="1:6">
      <c r="A286" s="57"/>
      <c r="B286" s="57">
        <v>5602</v>
      </c>
      <c r="C286" s="58" t="s">
        <v>478</v>
      </c>
      <c r="D286" s="62">
        <v>0</v>
      </c>
      <c r="E286" s="53"/>
      <c r="F286" s="56">
        <v>0</v>
      </c>
    </row>
    <row r="287" spans="1:6" ht="25.5">
      <c r="A287" s="57"/>
      <c r="B287" s="57">
        <v>5603</v>
      </c>
      <c r="C287" s="58" t="s">
        <v>192</v>
      </c>
      <c r="D287" s="62">
        <v>-1325</v>
      </c>
      <c r="E287" s="53"/>
      <c r="F287" s="56">
        <v>0</v>
      </c>
    </row>
    <row r="288" spans="1:6" ht="25.5" hidden="1">
      <c r="A288" s="57"/>
      <c r="B288" s="57">
        <v>5604</v>
      </c>
      <c r="C288" s="58" t="s">
        <v>479</v>
      </c>
      <c r="D288" s="62">
        <v>0</v>
      </c>
      <c r="E288" s="53"/>
      <c r="F288" s="56">
        <v>0</v>
      </c>
    </row>
    <row r="289" spans="1:6" ht="25.5" hidden="1">
      <c r="A289" s="57"/>
      <c r="B289" s="57">
        <v>5605</v>
      </c>
      <c r="C289" s="58" t="s">
        <v>480</v>
      </c>
      <c r="D289" s="62">
        <v>0</v>
      </c>
      <c r="E289" s="53"/>
      <c r="F289" s="56">
        <v>0</v>
      </c>
    </row>
    <row r="290" spans="1:6" hidden="1">
      <c r="A290" s="57"/>
      <c r="B290" s="57">
        <v>5606</v>
      </c>
      <c r="C290" s="58" t="s">
        <v>481</v>
      </c>
      <c r="D290" s="62">
        <v>0</v>
      </c>
      <c r="E290" s="53"/>
      <c r="F290" s="56">
        <v>0</v>
      </c>
    </row>
    <row r="291" spans="1:6" ht="25.5" hidden="1">
      <c r="A291" s="57"/>
      <c r="B291" s="57">
        <v>5607</v>
      </c>
      <c r="C291" s="58" t="s">
        <v>482</v>
      </c>
      <c r="D291" s="62">
        <v>0</v>
      </c>
      <c r="E291" s="53"/>
      <c r="F291" s="56">
        <v>0</v>
      </c>
    </row>
    <row r="292" spans="1:6">
      <c r="A292" s="57"/>
      <c r="B292" s="57">
        <v>5608</v>
      </c>
      <c r="C292" s="58" t="s">
        <v>483</v>
      </c>
      <c r="D292" s="62">
        <v>-239</v>
      </c>
      <c r="E292" s="53"/>
      <c r="F292" s="56">
        <v>0</v>
      </c>
    </row>
    <row r="293" spans="1:6" ht="25.5">
      <c r="A293" s="57"/>
      <c r="B293" s="57">
        <v>5609</v>
      </c>
      <c r="C293" s="58" t="s">
        <v>484</v>
      </c>
      <c r="D293" s="62">
        <v>-1035</v>
      </c>
      <c r="E293" s="53"/>
      <c r="F293" s="56">
        <v>0</v>
      </c>
    </row>
    <row r="294" spans="1:6" ht="13.5" customHeight="1">
      <c r="A294" s="51">
        <v>2</v>
      </c>
      <c r="B294" s="53"/>
      <c r="C294" s="51" t="s">
        <v>204</v>
      </c>
      <c r="D294" s="54">
        <v>-430866</v>
      </c>
      <c r="E294" s="51" t="s">
        <v>485</v>
      </c>
      <c r="F294" s="56">
        <v>0</v>
      </c>
    </row>
    <row r="295" spans="1:6" ht="27">
      <c r="A295" s="51" t="s">
        <v>486</v>
      </c>
      <c r="B295" s="53"/>
      <c r="C295" s="63" t="s">
        <v>487</v>
      </c>
      <c r="D295" s="54">
        <v>-160</v>
      </c>
      <c r="E295" s="55">
        <v>3</v>
      </c>
      <c r="F295" s="56">
        <v>0</v>
      </c>
    </row>
    <row r="296" spans="1:6" ht="25.5" hidden="1">
      <c r="A296" s="64"/>
      <c r="B296" s="65" t="s">
        <v>488</v>
      </c>
      <c r="C296" s="66" t="s">
        <v>489</v>
      </c>
      <c r="D296" s="59">
        <v>0</v>
      </c>
      <c r="E296" s="65"/>
      <c r="F296" s="56">
        <v>0</v>
      </c>
    </row>
    <row r="297" spans="1:6" hidden="1">
      <c r="A297" s="57"/>
      <c r="B297" s="57">
        <v>1104</v>
      </c>
      <c r="C297" s="58" t="s">
        <v>490</v>
      </c>
      <c r="D297" s="59">
        <v>0</v>
      </c>
      <c r="E297" s="53"/>
      <c r="F297" s="56">
        <v>0</v>
      </c>
    </row>
    <row r="298" spans="1:6" s="70" customFormat="1" ht="25.5" hidden="1">
      <c r="A298" s="67"/>
      <c r="B298" s="57">
        <v>1254</v>
      </c>
      <c r="C298" s="68" t="s">
        <v>491</v>
      </c>
      <c r="D298" s="59">
        <v>0</v>
      </c>
      <c r="E298" s="69"/>
      <c r="F298" s="56">
        <v>0</v>
      </c>
    </row>
    <row r="299" spans="1:6" hidden="1">
      <c r="A299" s="57"/>
      <c r="B299" s="57">
        <v>1255</v>
      </c>
      <c r="C299" s="58" t="s">
        <v>492</v>
      </c>
      <c r="D299" s="59">
        <v>0</v>
      </c>
      <c r="E299" s="53"/>
      <c r="F299" s="56">
        <v>0</v>
      </c>
    </row>
    <row r="300" spans="1:6">
      <c r="A300" s="57"/>
      <c r="B300" s="57">
        <v>1256</v>
      </c>
      <c r="C300" s="58" t="s">
        <v>152</v>
      </c>
      <c r="D300" s="59">
        <v>-160</v>
      </c>
      <c r="E300" s="53"/>
      <c r="F300" s="56">
        <v>0</v>
      </c>
    </row>
    <row r="301" spans="1:6" hidden="1">
      <c r="A301" s="57"/>
      <c r="B301" s="57">
        <v>1257</v>
      </c>
      <c r="C301" s="58" t="s">
        <v>493</v>
      </c>
      <c r="D301" s="59">
        <v>0</v>
      </c>
      <c r="E301" s="53"/>
      <c r="F301" s="56">
        <v>0</v>
      </c>
    </row>
    <row r="302" spans="1:6" ht="25.5" hidden="1">
      <c r="A302" s="57"/>
      <c r="B302" s="57">
        <v>1259</v>
      </c>
      <c r="C302" s="58" t="s">
        <v>494</v>
      </c>
      <c r="D302" s="59">
        <v>0</v>
      </c>
      <c r="E302" s="53"/>
      <c r="F302" s="56">
        <v>0</v>
      </c>
    </row>
    <row r="303" spans="1:6" ht="25.5" hidden="1">
      <c r="A303" s="57"/>
      <c r="B303" s="57">
        <v>1260</v>
      </c>
      <c r="C303" s="58" t="s">
        <v>495</v>
      </c>
      <c r="D303" s="59">
        <v>0</v>
      </c>
      <c r="E303" s="53"/>
      <c r="F303" s="56">
        <v>0</v>
      </c>
    </row>
    <row r="304" spans="1:6" ht="25.5" hidden="1">
      <c r="A304" s="57"/>
      <c r="B304" s="57">
        <v>1261</v>
      </c>
      <c r="C304" s="58" t="s">
        <v>496</v>
      </c>
      <c r="D304" s="59">
        <v>0</v>
      </c>
      <c r="E304" s="53"/>
      <c r="F304" s="56">
        <v>0</v>
      </c>
    </row>
    <row r="305" spans="1:6" ht="25.5" hidden="1">
      <c r="A305" s="57"/>
      <c r="B305" s="57">
        <v>1262</v>
      </c>
      <c r="C305" s="58" t="s">
        <v>497</v>
      </c>
      <c r="D305" s="59">
        <v>0</v>
      </c>
      <c r="E305" s="53"/>
      <c r="F305" s="56">
        <v>0</v>
      </c>
    </row>
    <row r="306" spans="1:6" ht="25.5" hidden="1">
      <c r="A306" s="57"/>
      <c r="B306" s="57">
        <v>1263</v>
      </c>
      <c r="C306" s="58" t="s">
        <v>498</v>
      </c>
      <c r="D306" s="59">
        <v>0</v>
      </c>
      <c r="E306" s="53"/>
      <c r="F306" s="56">
        <v>0</v>
      </c>
    </row>
    <row r="307" spans="1:6" ht="25.5" hidden="1">
      <c r="A307" s="57"/>
      <c r="B307" s="57">
        <v>1264</v>
      </c>
      <c r="C307" s="58" t="s">
        <v>499</v>
      </c>
      <c r="D307" s="59">
        <v>0</v>
      </c>
      <c r="E307" s="53"/>
      <c r="F307" s="56">
        <v>0</v>
      </c>
    </row>
    <row r="308" spans="1:6" ht="38.25" hidden="1">
      <c r="A308" s="57"/>
      <c r="B308" s="57">
        <v>1267</v>
      </c>
      <c r="C308" s="58" t="s">
        <v>500</v>
      </c>
      <c r="D308" s="59">
        <v>0</v>
      </c>
      <c r="E308" s="53"/>
      <c r="F308" s="56">
        <v>0</v>
      </c>
    </row>
    <row r="309" spans="1:6" ht="25.5" hidden="1">
      <c r="A309" s="57"/>
      <c r="B309" s="57">
        <v>4261</v>
      </c>
      <c r="C309" s="58" t="s">
        <v>501</v>
      </c>
      <c r="D309" s="61">
        <v>0</v>
      </c>
      <c r="E309" s="53"/>
      <c r="F309" s="56">
        <v>0</v>
      </c>
    </row>
    <row r="310" spans="1:6" ht="25.5" hidden="1">
      <c r="A310" s="57"/>
      <c r="B310" s="57">
        <v>4262</v>
      </c>
      <c r="C310" s="58" t="s">
        <v>502</v>
      </c>
      <c r="D310" s="61">
        <v>0</v>
      </c>
      <c r="E310" s="53"/>
      <c r="F310" s="56">
        <v>0</v>
      </c>
    </row>
    <row r="311" spans="1:6" ht="25.5" hidden="1">
      <c r="A311" s="57"/>
      <c r="B311" s="57">
        <v>4433</v>
      </c>
      <c r="C311" s="58" t="s">
        <v>503</v>
      </c>
      <c r="D311" s="61">
        <v>0</v>
      </c>
      <c r="E311" s="53"/>
      <c r="F311" s="56">
        <v>0</v>
      </c>
    </row>
    <row r="312" spans="1:6" ht="25.5" hidden="1">
      <c r="A312" s="57"/>
      <c r="B312" s="57">
        <v>4707</v>
      </c>
      <c r="C312" s="58" t="s">
        <v>504</v>
      </c>
      <c r="D312" s="61">
        <v>0</v>
      </c>
      <c r="E312" s="53"/>
      <c r="F312" s="56">
        <v>0</v>
      </c>
    </row>
    <row r="313" spans="1:6" ht="25.5" hidden="1">
      <c r="A313" s="57"/>
      <c r="B313" s="57">
        <v>5134</v>
      </c>
      <c r="C313" s="58" t="s">
        <v>505</v>
      </c>
      <c r="D313" s="62">
        <v>0</v>
      </c>
      <c r="E313" s="53"/>
      <c r="F313" s="56">
        <v>0</v>
      </c>
    </row>
    <row r="314" spans="1:6" ht="25.5" hidden="1">
      <c r="A314" s="57"/>
      <c r="B314" s="57">
        <v>5135</v>
      </c>
      <c r="C314" s="58" t="s">
        <v>506</v>
      </c>
      <c r="D314" s="62">
        <v>0</v>
      </c>
      <c r="E314" s="53"/>
      <c r="F314" s="56">
        <v>0</v>
      </c>
    </row>
    <row r="315" spans="1:6" ht="25.5" hidden="1">
      <c r="A315" s="57"/>
      <c r="B315" s="57">
        <v>4951</v>
      </c>
      <c r="C315" s="58" t="s">
        <v>507</v>
      </c>
      <c r="D315" s="61">
        <v>0</v>
      </c>
      <c r="E315" s="53"/>
      <c r="F315" s="56">
        <v>0</v>
      </c>
    </row>
    <row r="316" spans="1:6" ht="25.5" hidden="1">
      <c r="A316" s="57"/>
      <c r="B316" s="57">
        <v>5451</v>
      </c>
      <c r="C316" s="58" t="s">
        <v>508</v>
      </c>
      <c r="D316" s="62">
        <v>0</v>
      </c>
      <c r="E316" s="53"/>
      <c r="F316" s="56">
        <v>0</v>
      </c>
    </row>
    <row r="317" spans="1:6" ht="25.5" hidden="1">
      <c r="A317" s="57"/>
      <c r="B317" s="57">
        <v>5708</v>
      </c>
      <c r="C317" s="58" t="s">
        <v>509</v>
      </c>
      <c r="D317" s="62">
        <v>0</v>
      </c>
      <c r="E317" s="53"/>
      <c r="F317" s="56">
        <v>0</v>
      </c>
    </row>
    <row r="318" spans="1:6" ht="27">
      <c r="A318" s="51" t="s">
        <v>510</v>
      </c>
      <c r="B318" s="53"/>
      <c r="C318" s="63" t="s">
        <v>511</v>
      </c>
      <c r="D318" s="54">
        <v>954261</v>
      </c>
      <c r="E318" s="55">
        <v>4</v>
      </c>
      <c r="F318" s="56">
        <v>0</v>
      </c>
    </row>
    <row r="319" spans="1:6" hidden="1">
      <c r="A319" s="57"/>
      <c r="B319" s="57">
        <v>1301</v>
      </c>
      <c r="C319" s="58" t="s">
        <v>512</v>
      </c>
      <c r="D319" s="59">
        <v>0</v>
      </c>
      <c r="E319" s="53"/>
      <c r="F319" s="56">
        <v>0</v>
      </c>
    </row>
    <row r="320" spans="1:6" hidden="1">
      <c r="A320" s="57"/>
      <c r="B320" s="57">
        <v>1302</v>
      </c>
      <c r="C320" s="58" t="s">
        <v>40</v>
      </c>
      <c r="D320" s="59">
        <v>0</v>
      </c>
      <c r="E320" s="53"/>
      <c r="F320" s="56">
        <v>0</v>
      </c>
    </row>
    <row r="321" spans="1:6" hidden="1">
      <c r="A321" s="57"/>
      <c r="B321" s="57">
        <v>1303</v>
      </c>
      <c r="C321" s="58" t="s">
        <v>513</v>
      </c>
      <c r="D321" s="59">
        <v>0</v>
      </c>
      <c r="E321" s="53"/>
      <c r="F321" s="56">
        <v>0</v>
      </c>
    </row>
    <row r="322" spans="1:6" hidden="1">
      <c r="A322" s="57"/>
      <c r="B322" s="57">
        <v>1304</v>
      </c>
      <c r="C322" s="58" t="s">
        <v>514</v>
      </c>
      <c r="D322" s="59">
        <v>0</v>
      </c>
      <c r="E322" s="53"/>
      <c r="F322" s="56">
        <v>0</v>
      </c>
    </row>
    <row r="323" spans="1:6" hidden="1">
      <c r="A323" s="57"/>
      <c r="B323" s="57">
        <v>1305</v>
      </c>
      <c r="C323" s="58" t="s">
        <v>515</v>
      </c>
      <c r="D323" s="59">
        <v>0</v>
      </c>
      <c r="E323" s="53"/>
      <c r="F323" s="56">
        <v>0</v>
      </c>
    </row>
    <row r="324" spans="1:6" hidden="1">
      <c r="A324" s="57"/>
      <c r="B324" s="57">
        <v>1306</v>
      </c>
      <c r="C324" s="58" t="s">
        <v>516</v>
      </c>
      <c r="D324" s="59">
        <v>0</v>
      </c>
      <c r="E324" s="53"/>
      <c r="F324" s="56">
        <v>0</v>
      </c>
    </row>
    <row r="325" spans="1:6" hidden="1">
      <c r="A325" s="57"/>
      <c r="B325" s="57">
        <v>1309</v>
      </c>
      <c r="C325" s="58" t="s">
        <v>517</v>
      </c>
      <c r="D325" s="59">
        <v>0</v>
      </c>
      <c r="E325" s="53"/>
      <c r="F325" s="56">
        <v>0</v>
      </c>
    </row>
    <row r="326" spans="1:6" ht="25.5" hidden="1">
      <c r="A326" s="57"/>
      <c r="B326" s="57">
        <v>1310</v>
      </c>
      <c r="C326" s="58" t="s">
        <v>518</v>
      </c>
      <c r="D326" s="59">
        <v>0</v>
      </c>
      <c r="E326" s="53"/>
      <c r="F326" s="56">
        <v>0</v>
      </c>
    </row>
    <row r="327" spans="1:6" ht="25.5" hidden="1">
      <c r="A327" s="57"/>
      <c r="B327" s="57">
        <v>1311</v>
      </c>
      <c r="C327" s="58" t="s">
        <v>519</v>
      </c>
      <c r="D327" s="59">
        <v>0</v>
      </c>
      <c r="E327" s="53"/>
      <c r="F327" s="56">
        <v>0</v>
      </c>
    </row>
    <row r="328" spans="1:6" ht="25.5" hidden="1">
      <c r="A328" s="57"/>
      <c r="B328" s="57">
        <v>1319</v>
      </c>
      <c r="C328" s="58" t="s">
        <v>520</v>
      </c>
      <c r="D328" s="59">
        <v>0</v>
      </c>
      <c r="E328" s="53"/>
      <c r="F328" s="56">
        <v>0</v>
      </c>
    </row>
    <row r="329" spans="1:6" ht="25.5" hidden="1">
      <c r="A329" s="57"/>
      <c r="B329" s="57">
        <v>1321</v>
      </c>
      <c r="C329" s="58" t="s">
        <v>521</v>
      </c>
      <c r="D329" s="59">
        <v>0</v>
      </c>
      <c r="E329" s="53"/>
      <c r="F329" s="56">
        <v>0</v>
      </c>
    </row>
    <row r="330" spans="1:6" ht="25.5">
      <c r="A330" s="57"/>
      <c r="B330" s="57">
        <v>1322</v>
      </c>
      <c r="C330" s="58" t="s">
        <v>153</v>
      </c>
      <c r="D330" s="59">
        <v>-363890</v>
      </c>
      <c r="E330" s="53"/>
      <c r="F330" s="56">
        <v>0</v>
      </c>
    </row>
    <row r="331" spans="1:6" ht="25.5" hidden="1">
      <c r="A331" s="57"/>
      <c r="B331" s="57">
        <v>1323</v>
      </c>
      <c r="C331" s="58" t="s">
        <v>522</v>
      </c>
      <c r="D331" s="59">
        <v>0</v>
      </c>
      <c r="E331" s="53"/>
      <c r="F331" s="56">
        <v>0</v>
      </c>
    </row>
    <row r="332" spans="1:6" ht="38.25" hidden="1">
      <c r="A332" s="57"/>
      <c r="B332" s="57">
        <v>1324</v>
      </c>
      <c r="C332" s="58" t="s">
        <v>523</v>
      </c>
      <c r="D332" s="59">
        <v>0</v>
      </c>
      <c r="E332" s="53"/>
      <c r="F332" s="56">
        <v>0</v>
      </c>
    </row>
    <row r="333" spans="1:6" ht="38.25" hidden="1">
      <c r="A333" s="57"/>
      <c r="B333" s="57">
        <v>1325</v>
      </c>
      <c r="C333" s="58" t="s">
        <v>524</v>
      </c>
      <c r="D333" s="59">
        <v>0</v>
      </c>
      <c r="E333" s="53"/>
      <c r="F333" s="56">
        <v>0</v>
      </c>
    </row>
    <row r="334" spans="1:6" ht="25.5" hidden="1">
      <c r="A334" s="57"/>
      <c r="B334" s="57">
        <v>1326</v>
      </c>
      <c r="C334" s="58" t="s">
        <v>525</v>
      </c>
      <c r="D334" s="59">
        <v>0</v>
      </c>
      <c r="E334" s="53"/>
      <c r="F334" s="56">
        <v>0</v>
      </c>
    </row>
    <row r="335" spans="1:6" ht="38.25" hidden="1">
      <c r="A335" s="57"/>
      <c r="B335" s="57">
        <v>1327</v>
      </c>
      <c r="C335" s="58" t="s">
        <v>526</v>
      </c>
      <c r="D335" s="59">
        <v>0</v>
      </c>
      <c r="E335" s="53"/>
      <c r="F335" s="56">
        <v>0</v>
      </c>
    </row>
    <row r="336" spans="1:6" ht="38.25" hidden="1">
      <c r="A336" s="57"/>
      <c r="B336" s="57">
        <v>1328</v>
      </c>
      <c r="C336" s="58" t="s">
        <v>527</v>
      </c>
      <c r="D336" s="59">
        <v>0</v>
      </c>
      <c r="E336" s="53"/>
      <c r="F336" s="56">
        <v>0</v>
      </c>
    </row>
    <row r="337" spans="1:6" ht="38.25" hidden="1">
      <c r="A337" s="57"/>
      <c r="B337" s="57">
        <v>1329</v>
      </c>
      <c r="C337" s="58" t="s">
        <v>528</v>
      </c>
      <c r="D337" s="59">
        <v>0</v>
      </c>
      <c r="E337" s="53"/>
      <c r="F337" s="56">
        <v>0</v>
      </c>
    </row>
    <row r="338" spans="1:6" hidden="1">
      <c r="A338" s="57"/>
      <c r="B338" s="57">
        <v>1401</v>
      </c>
      <c r="C338" s="58" t="s">
        <v>529</v>
      </c>
      <c r="D338" s="59">
        <v>0</v>
      </c>
      <c r="E338" s="53"/>
      <c r="F338" s="56">
        <v>0</v>
      </c>
    </row>
    <row r="339" spans="1:6" hidden="1">
      <c r="A339" s="57"/>
      <c r="B339" s="57">
        <v>1403</v>
      </c>
      <c r="C339" s="58" t="s">
        <v>530</v>
      </c>
      <c r="D339" s="59">
        <v>0</v>
      </c>
      <c r="E339" s="53"/>
      <c r="F339" s="56">
        <v>0</v>
      </c>
    </row>
    <row r="340" spans="1:6">
      <c r="A340" s="57"/>
      <c r="B340" s="57">
        <v>1411</v>
      </c>
      <c r="C340" s="58" t="s">
        <v>154</v>
      </c>
      <c r="D340" s="59">
        <v>1318151</v>
      </c>
      <c r="E340" s="53"/>
      <c r="F340" s="56">
        <v>0</v>
      </c>
    </row>
    <row r="341" spans="1:6" hidden="1">
      <c r="A341" s="57"/>
      <c r="B341" s="57">
        <v>1417</v>
      </c>
      <c r="C341" s="58" t="s">
        <v>531</v>
      </c>
      <c r="D341" s="59">
        <v>0</v>
      </c>
      <c r="E341" s="53"/>
      <c r="F341" s="56">
        <v>0</v>
      </c>
    </row>
    <row r="342" spans="1:6" hidden="1">
      <c r="A342" s="57"/>
      <c r="B342" s="57">
        <v>1420</v>
      </c>
      <c r="C342" s="58" t="s">
        <v>532</v>
      </c>
      <c r="D342" s="59">
        <v>0</v>
      </c>
      <c r="E342" s="53"/>
      <c r="F342" s="56">
        <v>0</v>
      </c>
    </row>
    <row r="343" spans="1:6" hidden="1">
      <c r="A343" s="57"/>
      <c r="B343" s="57">
        <v>1421</v>
      </c>
      <c r="C343" s="58" t="s">
        <v>533</v>
      </c>
      <c r="D343" s="59">
        <v>0</v>
      </c>
      <c r="E343" s="53"/>
      <c r="F343" s="56">
        <v>0</v>
      </c>
    </row>
    <row r="344" spans="1:6" hidden="1">
      <c r="A344" s="57"/>
      <c r="B344" s="57">
        <v>1424</v>
      </c>
      <c r="C344" s="58" t="s">
        <v>534</v>
      </c>
      <c r="D344" s="59">
        <v>0</v>
      </c>
      <c r="E344" s="53"/>
      <c r="F344" s="56">
        <v>0</v>
      </c>
    </row>
    <row r="345" spans="1:6" ht="25.5" hidden="1">
      <c r="A345" s="57"/>
      <c r="B345" s="57">
        <v>1428</v>
      </c>
      <c r="C345" s="58" t="s">
        <v>535</v>
      </c>
      <c r="D345" s="59">
        <v>0</v>
      </c>
      <c r="E345" s="53"/>
      <c r="F345" s="56">
        <v>0</v>
      </c>
    </row>
    <row r="346" spans="1:6" hidden="1">
      <c r="A346" s="57"/>
      <c r="B346" s="57">
        <v>1429</v>
      </c>
      <c r="C346" s="58" t="s">
        <v>536</v>
      </c>
      <c r="D346" s="59">
        <v>0</v>
      </c>
      <c r="E346" s="53"/>
      <c r="F346" s="56">
        <v>0</v>
      </c>
    </row>
    <row r="347" spans="1:6" ht="25.5" hidden="1">
      <c r="A347" s="57"/>
      <c r="B347" s="57">
        <v>1430</v>
      </c>
      <c r="C347" s="58" t="s">
        <v>537</v>
      </c>
      <c r="D347" s="59">
        <v>0</v>
      </c>
      <c r="E347" s="53"/>
      <c r="F347" s="56">
        <v>0</v>
      </c>
    </row>
    <row r="348" spans="1:6" ht="25.5" hidden="1">
      <c r="A348" s="57"/>
      <c r="B348" s="57">
        <v>1431</v>
      </c>
      <c r="C348" s="58" t="s">
        <v>538</v>
      </c>
      <c r="D348" s="59">
        <v>0</v>
      </c>
      <c r="E348" s="53"/>
      <c r="F348" s="56">
        <v>0</v>
      </c>
    </row>
    <row r="349" spans="1:6" ht="25.5" hidden="1">
      <c r="A349" s="57"/>
      <c r="B349" s="57">
        <v>4310</v>
      </c>
      <c r="C349" s="58" t="s">
        <v>539</v>
      </c>
      <c r="D349" s="61">
        <v>0</v>
      </c>
      <c r="E349" s="53"/>
      <c r="F349" s="56">
        <v>0</v>
      </c>
    </row>
    <row r="350" spans="1:6" ht="25.5" hidden="1">
      <c r="A350" s="57"/>
      <c r="B350" s="57">
        <v>4311</v>
      </c>
      <c r="C350" s="58" t="s">
        <v>540</v>
      </c>
      <c r="D350" s="61">
        <v>0</v>
      </c>
      <c r="E350" s="53"/>
      <c r="F350" s="56">
        <v>0</v>
      </c>
    </row>
    <row r="351" spans="1:6" ht="38.25" hidden="1">
      <c r="A351" s="57"/>
      <c r="B351" s="57">
        <v>4324</v>
      </c>
      <c r="C351" s="58" t="s">
        <v>541</v>
      </c>
      <c r="D351" s="61">
        <v>0</v>
      </c>
      <c r="E351" s="53"/>
      <c r="F351" s="56">
        <v>0</v>
      </c>
    </row>
    <row r="352" spans="1:6" ht="25.5" hidden="1">
      <c r="A352" s="57"/>
      <c r="B352" s="57">
        <v>4430</v>
      </c>
      <c r="C352" s="58" t="s">
        <v>542</v>
      </c>
      <c r="D352" s="61">
        <v>0</v>
      </c>
      <c r="E352" s="53"/>
      <c r="F352" s="56">
        <v>0</v>
      </c>
    </row>
    <row r="353" spans="1:6" ht="51" hidden="1">
      <c r="A353" s="57"/>
      <c r="B353" s="57">
        <v>4431</v>
      </c>
      <c r="C353" s="58" t="s">
        <v>543</v>
      </c>
      <c r="D353" s="61">
        <v>0</v>
      </c>
      <c r="E353" s="53"/>
      <c r="F353" s="56">
        <v>0</v>
      </c>
    </row>
    <row r="354" spans="1:6" ht="25.5" hidden="1">
      <c r="A354" s="57"/>
      <c r="B354" s="57">
        <v>4705</v>
      </c>
      <c r="C354" s="58" t="s">
        <v>544</v>
      </c>
      <c r="D354" s="61">
        <v>0</v>
      </c>
      <c r="E354" s="53"/>
      <c r="F354" s="56">
        <v>0</v>
      </c>
    </row>
    <row r="355" spans="1:6" ht="25.5" hidden="1">
      <c r="A355" s="57"/>
      <c r="B355" s="57">
        <v>5057</v>
      </c>
      <c r="C355" s="58" t="s">
        <v>545</v>
      </c>
      <c r="D355" s="62">
        <v>0</v>
      </c>
      <c r="E355" s="53"/>
      <c r="F355" s="56">
        <v>0</v>
      </c>
    </row>
    <row r="356" spans="1:6" ht="38.25" hidden="1">
      <c r="A356" s="57"/>
      <c r="B356" s="57">
        <v>5067</v>
      </c>
      <c r="C356" s="58" t="s">
        <v>546</v>
      </c>
      <c r="D356" s="62">
        <v>0</v>
      </c>
      <c r="E356" s="53"/>
      <c r="F356" s="56">
        <v>0</v>
      </c>
    </row>
    <row r="357" spans="1:6" ht="25.5" hidden="1">
      <c r="A357" s="57"/>
      <c r="B357" s="57">
        <v>5232</v>
      </c>
      <c r="C357" s="58" t="s">
        <v>547</v>
      </c>
      <c r="D357" s="62">
        <v>0</v>
      </c>
      <c r="E357" s="53"/>
      <c r="F357" s="56">
        <v>0</v>
      </c>
    </row>
    <row r="358" spans="1:6" ht="25.5" hidden="1">
      <c r="A358" s="57"/>
      <c r="B358" s="57">
        <v>4952</v>
      </c>
      <c r="C358" s="58" t="s">
        <v>548</v>
      </c>
      <c r="D358" s="61">
        <v>0</v>
      </c>
      <c r="E358" s="53"/>
      <c r="F358" s="56">
        <v>0</v>
      </c>
    </row>
    <row r="359" spans="1:6" ht="25.5" hidden="1">
      <c r="A359" s="57"/>
      <c r="B359" s="57">
        <v>4955</v>
      </c>
      <c r="C359" s="58" t="s">
        <v>549</v>
      </c>
      <c r="D359" s="61">
        <v>0</v>
      </c>
      <c r="E359" s="53"/>
      <c r="F359" s="56">
        <v>0</v>
      </c>
    </row>
    <row r="360" spans="1:6" ht="38.25" hidden="1">
      <c r="A360" s="57"/>
      <c r="B360" s="57">
        <v>4956</v>
      </c>
      <c r="C360" s="58" t="s">
        <v>550</v>
      </c>
      <c r="D360" s="61">
        <v>0</v>
      </c>
      <c r="E360" s="53"/>
      <c r="F360" s="56">
        <v>0</v>
      </c>
    </row>
    <row r="361" spans="1:6" ht="25.5" hidden="1">
      <c r="A361" s="57"/>
      <c r="B361" s="57">
        <v>5452</v>
      </c>
      <c r="C361" s="58" t="s">
        <v>551</v>
      </c>
      <c r="D361" s="62">
        <v>0</v>
      </c>
      <c r="E361" s="53"/>
      <c r="F361" s="56">
        <v>0</v>
      </c>
    </row>
    <row r="362" spans="1:6" ht="25.5" hidden="1">
      <c r="A362" s="57"/>
      <c r="B362" s="57">
        <v>5455</v>
      </c>
      <c r="C362" s="58" t="s">
        <v>552</v>
      </c>
      <c r="D362" s="62">
        <v>0</v>
      </c>
      <c r="E362" s="53"/>
      <c r="F362" s="56">
        <v>0</v>
      </c>
    </row>
    <row r="363" spans="1:6" ht="38.25" hidden="1">
      <c r="A363" s="57"/>
      <c r="B363" s="57">
        <v>5466</v>
      </c>
      <c r="C363" s="58" t="s">
        <v>553</v>
      </c>
      <c r="D363" s="62">
        <v>0</v>
      </c>
      <c r="E363" s="53"/>
      <c r="F363" s="56">
        <v>0</v>
      </c>
    </row>
    <row r="364" spans="1:6" ht="25.5" hidden="1">
      <c r="A364" s="57"/>
      <c r="B364" s="57">
        <v>5705</v>
      </c>
      <c r="C364" s="58" t="s">
        <v>554</v>
      </c>
      <c r="D364" s="62">
        <v>0</v>
      </c>
      <c r="E364" s="53"/>
      <c r="F364" s="56">
        <v>0</v>
      </c>
    </row>
    <row r="365" spans="1:6" ht="27">
      <c r="A365" s="51" t="s">
        <v>555</v>
      </c>
      <c r="B365" s="53"/>
      <c r="C365" s="63" t="s">
        <v>556</v>
      </c>
      <c r="D365" s="54">
        <v>-1384967</v>
      </c>
      <c r="E365" s="55">
        <v>5</v>
      </c>
      <c r="F365" s="56">
        <v>0</v>
      </c>
    </row>
    <row r="366" spans="1:6">
      <c r="A366" s="57"/>
      <c r="B366" s="57">
        <v>1201</v>
      </c>
      <c r="C366" s="58" t="s">
        <v>557</v>
      </c>
      <c r="D366" s="59">
        <v>-1362370</v>
      </c>
      <c r="E366" s="53"/>
      <c r="F366" s="56">
        <v>0</v>
      </c>
    </row>
    <row r="367" spans="1:6" hidden="1">
      <c r="A367" s="57"/>
      <c r="B367" s="57">
        <v>1202</v>
      </c>
      <c r="C367" s="58" t="s">
        <v>558</v>
      </c>
      <c r="D367" s="59">
        <v>0</v>
      </c>
      <c r="E367" s="53"/>
      <c r="F367" s="56">
        <v>0</v>
      </c>
    </row>
    <row r="368" spans="1:6" ht="25.5" hidden="1">
      <c r="A368" s="57"/>
      <c r="B368" s="57">
        <v>1204</v>
      </c>
      <c r="C368" s="58" t="s">
        <v>559</v>
      </c>
      <c r="D368" s="59">
        <v>0</v>
      </c>
      <c r="E368" s="53"/>
      <c r="F368" s="56">
        <v>0</v>
      </c>
    </row>
    <row r="369" spans="1:6" ht="25.5">
      <c r="A369" s="57"/>
      <c r="B369" s="57">
        <v>1208</v>
      </c>
      <c r="C369" s="58" t="s">
        <v>560</v>
      </c>
      <c r="D369" s="59">
        <v>106520</v>
      </c>
      <c r="E369" s="53"/>
      <c r="F369" s="56">
        <v>0</v>
      </c>
    </row>
    <row r="370" spans="1:6" ht="25.5">
      <c r="A370" s="57"/>
      <c r="B370" s="57">
        <v>1209</v>
      </c>
      <c r="C370" s="58" t="s">
        <v>561</v>
      </c>
      <c r="D370" s="59">
        <v>-123070</v>
      </c>
      <c r="E370" s="53"/>
      <c r="F370" s="56">
        <v>0</v>
      </c>
    </row>
    <row r="371" spans="1:6" hidden="1">
      <c r="A371" s="57"/>
      <c r="B371" s="57">
        <v>1452</v>
      </c>
      <c r="C371" s="58" t="s">
        <v>562</v>
      </c>
      <c r="D371" s="59">
        <v>0</v>
      </c>
      <c r="E371" s="53"/>
      <c r="F371" s="56">
        <v>0</v>
      </c>
    </row>
    <row r="372" spans="1:6" ht="25.5" hidden="1">
      <c r="A372" s="57"/>
      <c r="B372" s="57">
        <v>1456</v>
      </c>
      <c r="C372" s="58" t="s">
        <v>563</v>
      </c>
      <c r="D372" s="59">
        <v>0</v>
      </c>
      <c r="E372" s="53"/>
      <c r="F372" s="56">
        <v>0</v>
      </c>
    </row>
    <row r="373" spans="1:6" ht="25.5" hidden="1">
      <c r="A373" s="57"/>
      <c r="B373" s="57">
        <v>1457</v>
      </c>
      <c r="C373" s="58" t="s">
        <v>564</v>
      </c>
      <c r="D373" s="59">
        <v>0</v>
      </c>
      <c r="E373" s="53"/>
      <c r="F373" s="56">
        <v>0</v>
      </c>
    </row>
    <row r="374" spans="1:6" ht="25.5" hidden="1">
      <c r="A374" s="57"/>
      <c r="B374" s="57">
        <v>3561</v>
      </c>
      <c r="C374" s="58" t="s">
        <v>565</v>
      </c>
      <c r="D374" s="60">
        <v>0</v>
      </c>
      <c r="E374" s="53"/>
      <c r="F374" s="56">
        <v>0</v>
      </c>
    </row>
    <row r="375" spans="1:6" ht="25.5" hidden="1">
      <c r="A375" s="57"/>
      <c r="B375" s="57">
        <v>4709</v>
      </c>
      <c r="C375" s="58" t="s">
        <v>566</v>
      </c>
      <c r="D375" s="61">
        <v>0</v>
      </c>
      <c r="E375" s="53"/>
      <c r="F375" s="56">
        <v>0</v>
      </c>
    </row>
    <row r="376" spans="1:6" ht="25.5">
      <c r="A376" s="57"/>
      <c r="B376" s="57">
        <v>4733</v>
      </c>
      <c r="C376" s="58" t="s">
        <v>567</v>
      </c>
      <c r="D376" s="61">
        <v>26928</v>
      </c>
      <c r="E376" s="53"/>
      <c r="F376" s="56">
        <v>0</v>
      </c>
    </row>
    <row r="377" spans="1:6" ht="25.5" hidden="1">
      <c r="A377" s="57"/>
      <c r="B377" s="57">
        <v>4954</v>
      </c>
      <c r="C377" s="58" t="s">
        <v>568</v>
      </c>
      <c r="D377" s="61">
        <v>0</v>
      </c>
      <c r="E377" s="53"/>
      <c r="F377" s="56">
        <v>0</v>
      </c>
    </row>
    <row r="378" spans="1:6" hidden="1">
      <c r="A378" s="57"/>
      <c r="B378" s="57">
        <v>5464</v>
      </c>
      <c r="C378" s="58" t="s">
        <v>569</v>
      </c>
      <c r="D378" s="62">
        <v>0</v>
      </c>
      <c r="E378" s="53"/>
      <c r="F378" s="56">
        <v>0</v>
      </c>
    </row>
    <row r="379" spans="1:6" ht="25.5">
      <c r="A379" s="57"/>
      <c r="B379" s="57">
        <v>5709</v>
      </c>
      <c r="C379" s="58" t="s">
        <v>570</v>
      </c>
      <c r="D379" s="62">
        <v>-10831</v>
      </c>
      <c r="E379" s="53"/>
      <c r="F379" s="56">
        <v>0</v>
      </c>
    </row>
    <row r="380" spans="1:6" ht="25.5">
      <c r="A380" s="57"/>
      <c r="B380" s="57">
        <v>5733</v>
      </c>
      <c r="C380" s="58" t="s">
        <v>571</v>
      </c>
      <c r="D380" s="62">
        <v>-22144</v>
      </c>
      <c r="E380" s="53"/>
      <c r="F380" s="56">
        <v>0</v>
      </c>
    </row>
    <row r="381" spans="1:6" ht="27" hidden="1">
      <c r="A381" s="51" t="s">
        <v>572</v>
      </c>
      <c r="B381" s="53"/>
      <c r="C381" s="63" t="s">
        <v>573</v>
      </c>
      <c r="D381" s="54">
        <v>0</v>
      </c>
      <c r="E381" s="55">
        <v>6</v>
      </c>
      <c r="F381" s="56">
        <v>0</v>
      </c>
    </row>
    <row r="382" spans="1:6" hidden="1">
      <c r="A382" s="64"/>
      <c r="B382" s="65" t="s">
        <v>574</v>
      </c>
      <c r="C382" s="64" t="s">
        <v>575</v>
      </c>
      <c r="D382" s="59">
        <v>0</v>
      </c>
      <c r="E382" s="65"/>
      <c r="F382" s="56">
        <v>0</v>
      </c>
    </row>
    <row r="383" spans="1:6" ht="13.5" hidden="1">
      <c r="A383" s="51" t="s">
        <v>576</v>
      </c>
      <c r="B383" s="53"/>
      <c r="C383" s="63" t="s">
        <v>577</v>
      </c>
      <c r="D383" s="54">
        <v>0</v>
      </c>
      <c r="E383" s="55">
        <v>7</v>
      </c>
      <c r="F383" s="56">
        <v>0</v>
      </c>
    </row>
    <row r="384" spans="1:6" hidden="1">
      <c r="A384" s="57"/>
      <c r="B384" s="57">
        <v>1405</v>
      </c>
      <c r="C384" s="58" t="s">
        <v>578</v>
      </c>
      <c r="D384" s="59">
        <v>0</v>
      </c>
      <c r="E384" s="53"/>
      <c r="F384" s="56">
        <v>0</v>
      </c>
    </row>
    <row r="385" spans="1:6" hidden="1">
      <c r="A385" s="57"/>
      <c r="B385" s="57">
        <v>1407</v>
      </c>
      <c r="C385" s="58" t="s">
        <v>579</v>
      </c>
      <c r="D385" s="59">
        <v>0</v>
      </c>
      <c r="E385" s="53"/>
      <c r="F385" s="56">
        <v>0</v>
      </c>
    </row>
    <row r="386" spans="1:6" hidden="1">
      <c r="A386" s="57"/>
      <c r="B386" s="57">
        <v>1409</v>
      </c>
      <c r="C386" s="58" t="s">
        <v>580</v>
      </c>
      <c r="D386" s="59">
        <v>0</v>
      </c>
      <c r="E386" s="53"/>
      <c r="F386" s="56">
        <v>0</v>
      </c>
    </row>
    <row r="387" spans="1:6" hidden="1">
      <c r="A387" s="57"/>
      <c r="B387" s="57">
        <v>1422</v>
      </c>
      <c r="C387" s="58" t="s">
        <v>581</v>
      </c>
      <c r="D387" s="59">
        <v>0</v>
      </c>
      <c r="E387" s="53"/>
      <c r="F387" s="56">
        <v>0</v>
      </c>
    </row>
    <row r="388" spans="1:6" hidden="1">
      <c r="A388" s="57"/>
      <c r="B388" s="57">
        <v>1423</v>
      </c>
      <c r="C388" s="58" t="s">
        <v>582</v>
      </c>
      <c r="D388" s="59">
        <v>0</v>
      </c>
      <c r="E388" s="53"/>
      <c r="F388" s="56">
        <v>0</v>
      </c>
    </row>
    <row r="389" spans="1:6" hidden="1">
      <c r="A389" s="57"/>
      <c r="B389" s="57">
        <v>1425</v>
      </c>
      <c r="C389" s="58" t="s">
        <v>583</v>
      </c>
      <c r="D389" s="59">
        <v>0</v>
      </c>
      <c r="E389" s="53"/>
      <c r="F389" s="56">
        <v>0</v>
      </c>
    </row>
    <row r="390" spans="1:6" hidden="1">
      <c r="A390" s="57"/>
      <c r="B390" s="57">
        <v>1445</v>
      </c>
      <c r="C390" s="58" t="s">
        <v>584</v>
      </c>
      <c r="D390" s="59">
        <v>0</v>
      </c>
      <c r="E390" s="53"/>
      <c r="F390" s="56">
        <v>0</v>
      </c>
    </row>
    <row r="391" spans="1:6" hidden="1">
      <c r="A391" s="57"/>
      <c r="B391" s="57">
        <v>1551</v>
      </c>
      <c r="C391" s="58" t="s">
        <v>585</v>
      </c>
      <c r="D391" s="59">
        <v>0</v>
      </c>
      <c r="E391" s="53"/>
      <c r="F391" s="56">
        <v>0</v>
      </c>
    </row>
    <row r="392" spans="1:6" hidden="1">
      <c r="A392" s="57"/>
      <c r="B392" s="57">
        <v>1552</v>
      </c>
      <c r="C392" s="58" t="s">
        <v>586</v>
      </c>
      <c r="D392" s="59">
        <v>0</v>
      </c>
      <c r="E392" s="53"/>
      <c r="F392" s="56">
        <v>0</v>
      </c>
    </row>
    <row r="393" spans="1:6" ht="25.5" hidden="1">
      <c r="A393" s="64"/>
      <c r="B393" s="65" t="s">
        <v>587</v>
      </c>
      <c r="C393" s="66" t="s">
        <v>588</v>
      </c>
      <c r="D393" s="59">
        <v>0</v>
      </c>
      <c r="E393" s="65"/>
      <c r="F393" s="56">
        <v>0</v>
      </c>
    </row>
    <row r="394" spans="1:6" ht="25.5" hidden="1">
      <c r="A394" s="64"/>
      <c r="B394" s="65" t="s">
        <v>589</v>
      </c>
      <c r="C394" s="66" t="s">
        <v>590</v>
      </c>
      <c r="D394" s="59">
        <v>0</v>
      </c>
      <c r="E394" s="65"/>
      <c r="F394" s="56">
        <v>0</v>
      </c>
    </row>
    <row r="395" spans="1:6" hidden="1">
      <c r="A395" s="64"/>
      <c r="B395" s="65" t="s">
        <v>591</v>
      </c>
      <c r="C395" s="66" t="s">
        <v>592</v>
      </c>
      <c r="D395" s="59">
        <v>0</v>
      </c>
      <c r="E395" s="65"/>
      <c r="F395" s="56">
        <v>0</v>
      </c>
    </row>
    <row r="396" spans="1:6" hidden="1">
      <c r="A396" s="57"/>
      <c r="B396" s="57">
        <v>1880</v>
      </c>
      <c r="C396" s="58" t="s">
        <v>593</v>
      </c>
      <c r="D396" s="59">
        <v>0</v>
      </c>
      <c r="E396" s="53"/>
      <c r="F396" s="56">
        <v>0</v>
      </c>
    </row>
    <row r="397" spans="1:6" ht="13.5" hidden="1">
      <c r="A397" s="51" t="s">
        <v>594</v>
      </c>
      <c r="B397" s="53"/>
      <c r="C397" s="63" t="s">
        <v>595</v>
      </c>
      <c r="D397" s="71">
        <v>0</v>
      </c>
      <c r="E397" s="55">
        <v>8</v>
      </c>
      <c r="F397" s="56">
        <v>0</v>
      </c>
    </row>
    <row r="398" spans="1:6" hidden="1">
      <c r="A398" s="57"/>
      <c r="B398" s="57">
        <v>1853</v>
      </c>
      <c r="C398" s="57" t="s">
        <v>596</v>
      </c>
      <c r="D398" s="59">
        <v>0</v>
      </c>
      <c r="E398" s="53"/>
      <c r="F398" s="56">
        <v>0</v>
      </c>
    </row>
    <row r="399" spans="1:6" hidden="1">
      <c r="A399" s="57"/>
      <c r="B399" s="57">
        <v>4471</v>
      </c>
      <c r="C399" s="57" t="s">
        <v>597</v>
      </c>
      <c r="D399" s="61">
        <v>0</v>
      </c>
      <c r="E399" s="53"/>
      <c r="F399" s="56">
        <v>0</v>
      </c>
    </row>
    <row r="400" spans="1:6" hidden="1">
      <c r="A400" s="57"/>
      <c r="B400" s="57">
        <v>4472</v>
      </c>
      <c r="C400" s="57" t="s">
        <v>598</v>
      </c>
      <c r="D400" s="61">
        <v>0</v>
      </c>
      <c r="E400" s="53"/>
      <c r="F400" s="56">
        <v>0</v>
      </c>
    </row>
    <row r="401" spans="1:6" hidden="1">
      <c r="A401" s="57"/>
      <c r="B401" s="57">
        <v>4923</v>
      </c>
      <c r="C401" s="57" t="s">
        <v>599</v>
      </c>
      <c r="D401" s="61">
        <v>0</v>
      </c>
      <c r="E401" s="53"/>
      <c r="F401" s="56">
        <v>0</v>
      </c>
    </row>
    <row r="402" spans="1:6">
      <c r="A402" s="51">
        <v>3</v>
      </c>
      <c r="B402" s="53"/>
      <c r="C402" s="51" t="s">
        <v>205</v>
      </c>
      <c r="D402" s="54">
        <v>-4778020</v>
      </c>
      <c r="E402" s="51" t="s">
        <v>600</v>
      </c>
      <c r="F402" s="56">
        <v>0</v>
      </c>
    </row>
    <row r="403" spans="1:6" ht="13.5">
      <c r="A403" s="51" t="s">
        <v>601</v>
      </c>
      <c r="B403" s="53"/>
      <c r="C403" s="63" t="s">
        <v>602</v>
      </c>
      <c r="D403" s="54">
        <v>-4616208</v>
      </c>
      <c r="E403" s="55">
        <v>10</v>
      </c>
      <c r="F403" s="56">
        <v>0</v>
      </c>
    </row>
    <row r="404" spans="1:6" ht="25.5">
      <c r="A404" s="57"/>
      <c r="B404" s="57">
        <v>2011</v>
      </c>
      <c r="C404" s="57" t="s">
        <v>603</v>
      </c>
      <c r="D404" s="60">
        <v>0</v>
      </c>
      <c r="E404" s="53"/>
      <c r="F404" s="56">
        <v>0</v>
      </c>
    </row>
    <row r="405" spans="1:6">
      <c r="A405" s="57"/>
      <c r="B405" s="57">
        <v>2012</v>
      </c>
      <c r="C405" s="57" t="s">
        <v>604</v>
      </c>
      <c r="D405" s="60">
        <v>0</v>
      </c>
      <c r="E405" s="53"/>
      <c r="F405" s="56">
        <v>0</v>
      </c>
    </row>
    <row r="406" spans="1:6">
      <c r="A406" s="57"/>
      <c r="B406" s="57">
        <v>2013</v>
      </c>
      <c r="C406" s="57" t="s">
        <v>172</v>
      </c>
      <c r="D406" s="60">
        <v>-4616208</v>
      </c>
      <c r="E406" s="53"/>
      <c r="F406" s="56">
        <v>0</v>
      </c>
    </row>
    <row r="407" spans="1:6" ht="25.5" hidden="1">
      <c r="A407" s="57"/>
      <c r="B407" s="57">
        <v>2014</v>
      </c>
      <c r="C407" s="57" t="s">
        <v>605</v>
      </c>
      <c r="D407" s="60">
        <v>0</v>
      </c>
      <c r="E407" s="53"/>
      <c r="F407" s="56">
        <v>0</v>
      </c>
    </row>
    <row r="408" spans="1:6" ht="25.5" hidden="1">
      <c r="A408" s="57"/>
      <c r="B408" s="57">
        <v>2016</v>
      </c>
      <c r="C408" s="57" t="s">
        <v>606</v>
      </c>
      <c r="D408" s="60">
        <v>0</v>
      </c>
      <c r="E408" s="53"/>
      <c r="F408" s="56">
        <v>0</v>
      </c>
    </row>
    <row r="409" spans="1:6" ht="25.5" hidden="1">
      <c r="A409" s="57"/>
      <c r="B409" s="57">
        <v>2021</v>
      </c>
      <c r="C409" s="57" t="s">
        <v>607</v>
      </c>
      <c r="D409" s="60">
        <v>0</v>
      </c>
      <c r="E409" s="53"/>
      <c r="F409" s="56">
        <v>0</v>
      </c>
    </row>
    <row r="410" spans="1:6" hidden="1">
      <c r="A410" s="57"/>
      <c r="B410" s="57">
        <v>2022</v>
      </c>
      <c r="C410" s="57" t="s">
        <v>608</v>
      </c>
      <c r="D410" s="60">
        <v>0</v>
      </c>
      <c r="E410" s="53"/>
      <c r="F410" s="56">
        <v>0</v>
      </c>
    </row>
    <row r="411" spans="1:6">
      <c r="A411" s="57"/>
      <c r="B411" s="57">
        <v>2023</v>
      </c>
      <c r="C411" s="57" t="s">
        <v>609</v>
      </c>
      <c r="D411" s="60">
        <v>0</v>
      </c>
      <c r="E411" s="53"/>
      <c r="F411" s="56">
        <v>0</v>
      </c>
    </row>
    <row r="412" spans="1:6" ht="25.5" hidden="1">
      <c r="A412" s="57"/>
      <c r="B412" s="57">
        <v>2024</v>
      </c>
      <c r="C412" s="57" t="s">
        <v>610</v>
      </c>
      <c r="D412" s="60">
        <v>0</v>
      </c>
      <c r="E412" s="53"/>
      <c r="F412" s="56">
        <v>0</v>
      </c>
    </row>
    <row r="413" spans="1:6" hidden="1">
      <c r="A413" s="57"/>
      <c r="B413" s="57">
        <v>2121</v>
      </c>
      <c r="C413" s="57" t="s">
        <v>611</v>
      </c>
      <c r="D413" s="60">
        <v>0</v>
      </c>
      <c r="E413" s="53"/>
      <c r="F413" s="56">
        <v>0</v>
      </c>
    </row>
    <row r="414" spans="1:6" hidden="1">
      <c r="A414" s="57"/>
      <c r="B414" s="57">
        <v>2122</v>
      </c>
      <c r="C414" s="57" t="s">
        <v>612</v>
      </c>
      <c r="D414" s="60">
        <v>0</v>
      </c>
      <c r="E414" s="53"/>
      <c r="F414" s="56">
        <v>0</v>
      </c>
    </row>
    <row r="415" spans="1:6" hidden="1">
      <c r="A415" s="57"/>
      <c r="B415" s="57">
        <v>2123</v>
      </c>
      <c r="C415" s="58" t="s">
        <v>613</v>
      </c>
      <c r="D415" s="60">
        <v>0</v>
      </c>
      <c r="E415" s="53"/>
      <c r="F415" s="56">
        <v>0</v>
      </c>
    </row>
    <row r="416" spans="1:6" hidden="1">
      <c r="A416" s="57"/>
      <c r="B416" s="57">
        <v>2124</v>
      </c>
      <c r="C416" s="58" t="s">
        <v>614</v>
      </c>
      <c r="D416" s="60">
        <v>0</v>
      </c>
      <c r="E416" s="53"/>
      <c r="F416" s="56">
        <v>0</v>
      </c>
    </row>
    <row r="417" spans="1:6" hidden="1">
      <c r="A417" s="57"/>
      <c r="B417" s="57">
        <v>2125</v>
      </c>
      <c r="C417" s="58" t="s">
        <v>615</v>
      </c>
      <c r="D417" s="60">
        <v>0</v>
      </c>
      <c r="E417" s="53"/>
      <c r="F417" s="56">
        <v>0</v>
      </c>
    </row>
    <row r="418" spans="1:6" ht="25.5" hidden="1">
      <c r="A418" s="57"/>
      <c r="B418" s="57">
        <v>2126</v>
      </c>
      <c r="C418" s="58" t="s">
        <v>616</v>
      </c>
      <c r="D418" s="60">
        <v>0</v>
      </c>
      <c r="E418" s="53"/>
      <c r="F418" s="56">
        <v>0</v>
      </c>
    </row>
    <row r="419" spans="1:6" hidden="1">
      <c r="A419" s="57"/>
      <c r="B419" s="57">
        <v>2127</v>
      </c>
      <c r="C419" s="58" t="s">
        <v>617</v>
      </c>
      <c r="D419" s="60">
        <v>0</v>
      </c>
      <c r="E419" s="53"/>
      <c r="F419" s="56">
        <v>0</v>
      </c>
    </row>
    <row r="420" spans="1:6" ht="25.5" hidden="1">
      <c r="A420" s="57"/>
      <c r="B420" s="57">
        <v>2128</v>
      </c>
      <c r="C420" s="58" t="s">
        <v>618</v>
      </c>
      <c r="D420" s="60">
        <v>0</v>
      </c>
      <c r="E420" s="53"/>
      <c r="F420" s="56">
        <v>0</v>
      </c>
    </row>
    <row r="421" spans="1:6" ht="25.5" hidden="1">
      <c r="A421" s="57"/>
      <c r="B421" s="57">
        <v>2129</v>
      </c>
      <c r="C421" s="58" t="s">
        <v>619</v>
      </c>
      <c r="D421" s="60">
        <v>0</v>
      </c>
      <c r="E421" s="53"/>
      <c r="F421" s="56">
        <v>0</v>
      </c>
    </row>
    <row r="422" spans="1:6" hidden="1">
      <c r="A422" s="57"/>
      <c r="B422" s="57">
        <v>2130</v>
      </c>
      <c r="C422" s="58" t="s">
        <v>620</v>
      </c>
      <c r="D422" s="60">
        <v>0</v>
      </c>
      <c r="E422" s="53"/>
      <c r="F422" s="56">
        <v>0</v>
      </c>
    </row>
    <row r="423" spans="1:6" ht="25.5" hidden="1">
      <c r="A423" s="57"/>
      <c r="B423" s="57">
        <v>2131</v>
      </c>
      <c r="C423" s="58" t="s">
        <v>621</v>
      </c>
      <c r="D423" s="60">
        <v>0</v>
      </c>
      <c r="E423" s="53"/>
      <c r="F423" s="56">
        <v>0</v>
      </c>
    </row>
    <row r="424" spans="1:6" hidden="1">
      <c r="A424" s="57"/>
      <c r="B424" s="57">
        <v>2133</v>
      </c>
      <c r="C424" s="58" t="s">
        <v>622</v>
      </c>
      <c r="D424" s="60">
        <v>0</v>
      </c>
      <c r="E424" s="53"/>
      <c r="F424" s="56">
        <v>0</v>
      </c>
    </row>
    <row r="425" spans="1:6" hidden="1">
      <c r="A425" s="57"/>
      <c r="B425" s="57">
        <v>2135</v>
      </c>
      <c r="C425" s="58" t="s">
        <v>623</v>
      </c>
      <c r="D425" s="60">
        <v>0</v>
      </c>
      <c r="E425" s="53"/>
      <c r="F425" s="56">
        <v>0</v>
      </c>
    </row>
    <row r="426" spans="1:6" ht="25.5" hidden="1">
      <c r="A426" s="57"/>
      <c r="B426" s="57">
        <v>2136</v>
      </c>
      <c r="C426" s="58" t="s">
        <v>624</v>
      </c>
      <c r="D426" s="60">
        <v>0</v>
      </c>
      <c r="E426" s="53"/>
      <c r="F426" s="56">
        <v>0</v>
      </c>
    </row>
    <row r="427" spans="1:6" ht="25.5" hidden="1">
      <c r="A427" s="57"/>
      <c r="B427" s="57">
        <v>2137</v>
      </c>
      <c r="C427" s="58" t="s">
        <v>625</v>
      </c>
      <c r="D427" s="60">
        <v>0</v>
      </c>
      <c r="E427" s="53"/>
      <c r="F427" s="56">
        <v>0</v>
      </c>
    </row>
    <row r="428" spans="1:6" hidden="1">
      <c r="A428" s="57"/>
      <c r="B428" s="57">
        <v>2138</v>
      </c>
      <c r="C428" s="58" t="s">
        <v>626</v>
      </c>
      <c r="D428" s="60">
        <v>0</v>
      </c>
      <c r="E428" s="53"/>
      <c r="F428" s="56">
        <v>0</v>
      </c>
    </row>
    <row r="429" spans="1:6" ht="38.25" hidden="1">
      <c r="A429" s="57"/>
      <c r="B429" s="57">
        <v>2205</v>
      </c>
      <c r="C429" s="58" t="s">
        <v>627</v>
      </c>
      <c r="D429" s="60">
        <v>0</v>
      </c>
      <c r="E429" s="53"/>
      <c r="F429" s="56">
        <v>0</v>
      </c>
    </row>
    <row r="430" spans="1:6" ht="38.25" hidden="1">
      <c r="A430" s="57"/>
      <c r="B430" s="57">
        <v>2206</v>
      </c>
      <c r="C430" s="58" t="s">
        <v>628</v>
      </c>
      <c r="D430" s="60">
        <v>0</v>
      </c>
      <c r="E430" s="53"/>
      <c r="F430" s="56">
        <v>0</v>
      </c>
    </row>
    <row r="431" spans="1:6" ht="38.25" hidden="1">
      <c r="A431" s="57"/>
      <c r="B431" s="57">
        <v>2207</v>
      </c>
      <c r="C431" s="58" t="s">
        <v>629</v>
      </c>
      <c r="D431" s="60">
        <v>0</v>
      </c>
      <c r="E431" s="53"/>
      <c r="F431" s="56">
        <v>0</v>
      </c>
    </row>
    <row r="432" spans="1:6" ht="38.25" hidden="1">
      <c r="A432" s="57"/>
      <c r="B432" s="57">
        <v>2208</v>
      </c>
      <c r="C432" s="58" t="s">
        <v>630</v>
      </c>
      <c r="D432" s="60">
        <v>0</v>
      </c>
      <c r="E432" s="53"/>
      <c r="F432" s="56">
        <v>0</v>
      </c>
    </row>
    <row r="433" spans="1:6" hidden="1">
      <c r="A433" s="57"/>
      <c r="B433" s="57">
        <v>2211</v>
      </c>
      <c r="C433" s="58" t="s">
        <v>631</v>
      </c>
      <c r="D433" s="60">
        <v>0</v>
      </c>
      <c r="E433" s="53"/>
      <c r="F433" s="56">
        <v>0</v>
      </c>
    </row>
    <row r="434" spans="1:6" ht="25.5" hidden="1">
      <c r="A434" s="57"/>
      <c r="B434" s="57">
        <v>2212</v>
      </c>
      <c r="C434" s="58" t="s">
        <v>632</v>
      </c>
      <c r="D434" s="60">
        <v>0</v>
      </c>
      <c r="E434" s="53"/>
      <c r="F434" s="56">
        <v>0</v>
      </c>
    </row>
    <row r="435" spans="1:6" ht="38.25" hidden="1">
      <c r="A435" s="57"/>
      <c r="B435" s="57">
        <v>2213</v>
      </c>
      <c r="C435" s="58" t="s">
        <v>633</v>
      </c>
      <c r="D435" s="60">
        <v>0</v>
      </c>
      <c r="E435" s="53"/>
      <c r="F435" s="56">
        <v>0</v>
      </c>
    </row>
    <row r="436" spans="1:6" hidden="1">
      <c r="A436" s="57"/>
      <c r="B436" s="57">
        <v>2215</v>
      </c>
      <c r="C436" s="58" t="s">
        <v>634</v>
      </c>
      <c r="D436" s="60">
        <v>0</v>
      </c>
      <c r="E436" s="53"/>
      <c r="F436" s="56">
        <v>0</v>
      </c>
    </row>
    <row r="437" spans="1:6" hidden="1">
      <c r="A437" s="57"/>
      <c r="B437" s="57">
        <v>2216</v>
      </c>
      <c r="C437" s="58" t="s">
        <v>635</v>
      </c>
      <c r="D437" s="60">
        <v>0</v>
      </c>
      <c r="E437" s="53"/>
      <c r="F437" s="56">
        <v>0</v>
      </c>
    </row>
    <row r="438" spans="1:6" hidden="1">
      <c r="A438" s="57"/>
      <c r="B438" s="57">
        <v>2217</v>
      </c>
      <c r="C438" s="58" t="s">
        <v>636</v>
      </c>
      <c r="D438" s="60">
        <v>0</v>
      </c>
      <c r="E438" s="53"/>
      <c r="F438" s="56">
        <v>0</v>
      </c>
    </row>
    <row r="439" spans="1:6" hidden="1">
      <c r="A439" s="57"/>
      <c r="B439" s="57">
        <v>2219</v>
      </c>
      <c r="C439" s="58" t="s">
        <v>637</v>
      </c>
      <c r="D439" s="60">
        <v>0</v>
      </c>
      <c r="E439" s="53"/>
      <c r="F439" s="56">
        <v>0</v>
      </c>
    </row>
    <row r="440" spans="1:6" hidden="1">
      <c r="A440" s="57"/>
      <c r="B440" s="57">
        <v>2222</v>
      </c>
      <c r="C440" s="58" t="s">
        <v>638</v>
      </c>
      <c r="D440" s="60">
        <v>0</v>
      </c>
      <c r="E440" s="53"/>
      <c r="F440" s="56">
        <v>0</v>
      </c>
    </row>
    <row r="441" spans="1:6" hidden="1">
      <c r="A441" s="57"/>
      <c r="B441" s="57">
        <v>2223</v>
      </c>
      <c r="C441" s="58" t="s">
        <v>639</v>
      </c>
      <c r="D441" s="60">
        <v>0</v>
      </c>
      <c r="E441" s="53"/>
      <c r="F441" s="56">
        <v>0</v>
      </c>
    </row>
    <row r="442" spans="1:6" hidden="1">
      <c r="A442" s="57"/>
      <c r="B442" s="57">
        <v>2224</v>
      </c>
      <c r="C442" s="58" t="s">
        <v>55</v>
      </c>
      <c r="D442" s="60">
        <v>0</v>
      </c>
      <c r="E442" s="53"/>
      <c r="F442" s="56">
        <v>0</v>
      </c>
    </row>
    <row r="443" spans="1:6" hidden="1">
      <c r="A443" s="57"/>
      <c r="B443" s="57">
        <v>2225</v>
      </c>
      <c r="C443" s="58" t="s">
        <v>640</v>
      </c>
      <c r="D443" s="60">
        <v>0</v>
      </c>
      <c r="E443" s="53"/>
      <c r="F443" s="56">
        <v>0</v>
      </c>
    </row>
    <row r="444" spans="1:6" hidden="1">
      <c r="A444" s="57"/>
      <c r="B444" s="57">
        <v>2226</v>
      </c>
      <c r="C444" s="58" t="s">
        <v>641</v>
      </c>
      <c r="D444" s="60">
        <v>0</v>
      </c>
      <c r="E444" s="53"/>
      <c r="F444" s="56">
        <v>0</v>
      </c>
    </row>
    <row r="445" spans="1:6" hidden="1">
      <c r="A445" s="57"/>
      <c r="B445" s="57">
        <v>2232</v>
      </c>
      <c r="C445" s="58" t="s">
        <v>642</v>
      </c>
      <c r="D445" s="60">
        <v>0</v>
      </c>
      <c r="E445" s="53"/>
      <c r="F445" s="56">
        <v>0</v>
      </c>
    </row>
    <row r="446" spans="1:6" ht="25.5" hidden="1">
      <c r="A446" s="57"/>
      <c r="B446" s="57">
        <v>2233</v>
      </c>
      <c r="C446" s="58" t="s">
        <v>643</v>
      </c>
      <c r="D446" s="60">
        <v>0</v>
      </c>
      <c r="E446" s="53"/>
      <c r="F446" s="56">
        <v>0</v>
      </c>
    </row>
    <row r="447" spans="1:6" ht="25.5" hidden="1">
      <c r="A447" s="57"/>
      <c r="B447" s="57">
        <v>2234</v>
      </c>
      <c r="C447" s="58" t="s">
        <v>644</v>
      </c>
      <c r="D447" s="60">
        <v>0</v>
      </c>
      <c r="E447" s="53"/>
      <c r="F447" s="56">
        <v>0</v>
      </c>
    </row>
    <row r="448" spans="1:6" ht="25.5" hidden="1">
      <c r="A448" s="57"/>
      <c r="B448" s="57">
        <v>2235</v>
      </c>
      <c r="C448" s="58" t="s">
        <v>645</v>
      </c>
      <c r="D448" s="60">
        <v>0</v>
      </c>
      <c r="E448" s="53"/>
      <c r="F448" s="56">
        <v>0</v>
      </c>
    </row>
    <row r="449" spans="1:6" ht="25.5" hidden="1">
      <c r="A449" s="57"/>
      <c r="B449" s="57">
        <v>2236</v>
      </c>
      <c r="C449" s="58" t="s">
        <v>646</v>
      </c>
      <c r="D449" s="60">
        <v>0</v>
      </c>
      <c r="E449" s="53"/>
      <c r="F449" s="56">
        <v>0</v>
      </c>
    </row>
    <row r="450" spans="1:6" ht="25.5" hidden="1">
      <c r="A450" s="57"/>
      <c r="B450" s="57">
        <v>4263</v>
      </c>
      <c r="C450" s="58" t="s">
        <v>647</v>
      </c>
      <c r="D450" s="61">
        <v>0</v>
      </c>
      <c r="E450" s="53"/>
      <c r="F450" s="56">
        <v>0</v>
      </c>
    </row>
    <row r="451" spans="1:6" ht="25.5" hidden="1">
      <c r="A451" s="57"/>
      <c r="B451" s="57">
        <v>4264</v>
      </c>
      <c r="C451" s="58" t="s">
        <v>648</v>
      </c>
      <c r="D451" s="61">
        <v>0</v>
      </c>
      <c r="E451" s="53"/>
      <c r="F451" s="56">
        <v>0</v>
      </c>
    </row>
    <row r="452" spans="1:6" ht="25.5" hidden="1">
      <c r="A452" s="57"/>
      <c r="B452" s="57">
        <v>4432</v>
      </c>
      <c r="C452" s="58" t="s">
        <v>649</v>
      </c>
      <c r="D452" s="61">
        <v>0</v>
      </c>
      <c r="E452" s="53"/>
      <c r="F452" s="56">
        <v>0</v>
      </c>
    </row>
    <row r="453" spans="1:6" ht="25.5" hidden="1">
      <c r="A453" s="57"/>
      <c r="B453" s="57">
        <v>5136</v>
      </c>
      <c r="C453" s="58" t="s">
        <v>650</v>
      </c>
      <c r="D453" s="62">
        <v>0</v>
      </c>
      <c r="E453" s="53"/>
      <c r="F453" s="56">
        <v>0</v>
      </c>
    </row>
    <row r="454" spans="1:6" ht="25.5" hidden="1">
      <c r="A454" s="57"/>
      <c r="B454" s="57">
        <v>5137</v>
      </c>
      <c r="C454" s="58" t="s">
        <v>650</v>
      </c>
      <c r="D454" s="62">
        <v>0</v>
      </c>
      <c r="E454" s="53"/>
      <c r="F454" s="56">
        <v>0</v>
      </c>
    </row>
    <row r="455" spans="1:6" ht="25.5" hidden="1">
      <c r="A455" s="57"/>
      <c r="B455" s="57">
        <v>5233</v>
      </c>
      <c r="C455" s="58" t="s">
        <v>651</v>
      </c>
      <c r="D455" s="62">
        <v>0</v>
      </c>
      <c r="E455" s="53"/>
      <c r="F455" s="56">
        <v>0</v>
      </c>
    </row>
    <row r="456" spans="1:6" ht="25.5" hidden="1">
      <c r="A456" s="57"/>
      <c r="B456" s="57">
        <v>5234</v>
      </c>
      <c r="C456" s="58" t="s">
        <v>652</v>
      </c>
      <c r="D456" s="62">
        <v>0</v>
      </c>
      <c r="E456" s="53"/>
      <c r="F456" s="56">
        <v>0</v>
      </c>
    </row>
    <row r="457" spans="1:6" ht="13.5">
      <c r="A457" s="51" t="s">
        <v>653</v>
      </c>
      <c r="B457" s="53"/>
      <c r="C457" s="63" t="s">
        <v>654</v>
      </c>
      <c r="D457" s="54">
        <v>400000</v>
      </c>
      <c r="E457" s="55">
        <v>11</v>
      </c>
      <c r="F457" s="56">
        <v>0</v>
      </c>
    </row>
    <row r="458" spans="1:6">
      <c r="A458" s="57"/>
      <c r="B458" s="57">
        <v>2255</v>
      </c>
      <c r="C458" s="57" t="s">
        <v>655</v>
      </c>
      <c r="D458" s="60">
        <v>400000</v>
      </c>
      <c r="E458" s="53"/>
      <c r="F458" s="56">
        <v>0</v>
      </c>
    </row>
    <row r="459" spans="1:6" ht="13.5">
      <c r="A459" s="51" t="s">
        <v>656</v>
      </c>
      <c r="B459" s="53"/>
      <c r="C459" s="63" t="s">
        <v>657</v>
      </c>
      <c r="D459" s="54">
        <v>-561812</v>
      </c>
      <c r="E459" s="55">
        <v>12</v>
      </c>
      <c r="F459" s="56">
        <v>0</v>
      </c>
    </row>
    <row r="460" spans="1:6">
      <c r="A460" s="57"/>
      <c r="B460" s="57">
        <v>2201</v>
      </c>
      <c r="C460" s="58" t="s">
        <v>658</v>
      </c>
      <c r="D460" s="60">
        <v>0</v>
      </c>
      <c r="E460" s="39"/>
      <c r="F460" s="56">
        <v>0</v>
      </c>
    </row>
    <row r="461" spans="1:6">
      <c r="A461" s="57"/>
      <c r="B461" s="57">
        <v>2202</v>
      </c>
      <c r="C461" s="58" t="s">
        <v>659</v>
      </c>
      <c r="D461" s="60">
        <v>0</v>
      </c>
      <c r="E461" s="53"/>
      <c r="F461" s="56">
        <v>0</v>
      </c>
    </row>
    <row r="462" spans="1:6">
      <c r="A462" s="57"/>
      <c r="B462" s="57">
        <v>2203</v>
      </c>
      <c r="C462" s="58" t="s">
        <v>660</v>
      </c>
      <c r="D462" s="60">
        <v>-568698</v>
      </c>
      <c r="E462" s="53"/>
      <c r="F462" s="56">
        <v>0</v>
      </c>
    </row>
    <row r="463" spans="1:6" ht="25.5">
      <c r="A463" s="57"/>
      <c r="B463" s="57">
        <v>2204</v>
      </c>
      <c r="C463" s="58" t="s">
        <v>661</v>
      </c>
      <c r="D463" s="60">
        <v>6826</v>
      </c>
      <c r="E463" s="53"/>
      <c r="F463" s="56">
        <v>0</v>
      </c>
    </row>
    <row r="464" spans="1:6" ht="25.5" hidden="1">
      <c r="A464" s="57"/>
      <c r="B464" s="57">
        <v>2209</v>
      </c>
      <c r="C464" s="58" t="s">
        <v>662</v>
      </c>
      <c r="D464" s="60">
        <v>0</v>
      </c>
      <c r="E464" s="53"/>
      <c r="F464" s="56">
        <v>0</v>
      </c>
    </row>
    <row r="465" spans="1:6" hidden="1">
      <c r="A465" s="57"/>
      <c r="B465" s="57">
        <v>2210</v>
      </c>
      <c r="C465" s="58" t="s">
        <v>663</v>
      </c>
      <c r="D465" s="60">
        <v>0</v>
      </c>
      <c r="E465" s="53"/>
      <c r="F465" s="56">
        <v>0</v>
      </c>
    </row>
    <row r="466" spans="1:6" hidden="1">
      <c r="A466" s="57"/>
      <c r="B466" s="57">
        <v>2221</v>
      </c>
      <c r="C466" s="58" t="s">
        <v>664</v>
      </c>
      <c r="D466" s="60">
        <v>0</v>
      </c>
      <c r="E466" s="53"/>
      <c r="F466" s="56">
        <v>0</v>
      </c>
    </row>
    <row r="467" spans="1:6" hidden="1">
      <c r="A467" s="57"/>
      <c r="B467" s="57">
        <v>2227</v>
      </c>
      <c r="C467" s="58" t="s">
        <v>665</v>
      </c>
      <c r="D467" s="60">
        <v>0</v>
      </c>
      <c r="E467" s="53"/>
      <c r="F467" s="56">
        <v>0</v>
      </c>
    </row>
    <row r="468" spans="1:6" hidden="1">
      <c r="A468" s="57"/>
      <c r="B468" s="57">
        <v>2228</v>
      </c>
      <c r="C468" s="58" t="s">
        <v>666</v>
      </c>
      <c r="D468" s="60">
        <v>0</v>
      </c>
      <c r="E468" s="53"/>
      <c r="F468" s="56">
        <v>0</v>
      </c>
    </row>
    <row r="469" spans="1:6" hidden="1">
      <c r="A469" s="57"/>
      <c r="B469" s="57">
        <v>2230</v>
      </c>
      <c r="C469" s="58" t="s">
        <v>667</v>
      </c>
      <c r="D469" s="60">
        <v>0</v>
      </c>
      <c r="E469" s="53"/>
      <c r="F469" s="56">
        <v>0</v>
      </c>
    </row>
    <row r="470" spans="1:6" ht="25.5" hidden="1">
      <c r="A470" s="57"/>
      <c r="B470" s="57">
        <v>2237</v>
      </c>
      <c r="C470" s="58" t="s">
        <v>668</v>
      </c>
      <c r="D470" s="60">
        <v>0</v>
      </c>
      <c r="E470" s="53"/>
      <c r="F470" s="56">
        <v>0</v>
      </c>
    </row>
    <row r="471" spans="1:6" ht="25.5">
      <c r="A471" s="57"/>
      <c r="B471" s="57">
        <v>2240</v>
      </c>
      <c r="C471" s="58" t="s">
        <v>173</v>
      </c>
      <c r="D471" s="60">
        <v>60</v>
      </c>
      <c r="E471" s="53"/>
      <c r="F471" s="56">
        <v>0</v>
      </c>
    </row>
    <row r="472" spans="1:6" hidden="1">
      <c r="A472" s="57"/>
      <c r="B472" s="57">
        <v>2551</v>
      </c>
      <c r="C472" s="58" t="s">
        <v>585</v>
      </c>
      <c r="D472" s="60">
        <v>0</v>
      </c>
      <c r="E472" s="53"/>
      <c r="F472" s="56">
        <v>0</v>
      </c>
    </row>
    <row r="473" spans="1:6" hidden="1">
      <c r="A473" s="57"/>
      <c r="B473" s="57">
        <v>2552</v>
      </c>
      <c r="C473" s="58" t="s">
        <v>586</v>
      </c>
      <c r="D473" s="60">
        <v>0</v>
      </c>
      <c r="E473" s="53"/>
      <c r="F473" s="56">
        <v>0</v>
      </c>
    </row>
    <row r="474" spans="1:6" ht="25.5" hidden="1">
      <c r="A474" s="64"/>
      <c r="B474" s="65" t="s">
        <v>669</v>
      </c>
      <c r="C474" s="66" t="s">
        <v>670</v>
      </c>
      <c r="D474" s="60">
        <v>0</v>
      </c>
      <c r="E474" s="65"/>
      <c r="F474" s="56">
        <v>0</v>
      </c>
    </row>
    <row r="475" spans="1:6" ht="25.5" hidden="1">
      <c r="A475" s="64"/>
      <c r="B475" s="65" t="s">
        <v>671</v>
      </c>
      <c r="C475" s="66" t="s">
        <v>672</v>
      </c>
      <c r="D475" s="60">
        <v>0</v>
      </c>
      <c r="E475" s="65"/>
      <c r="F475" s="56">
        <v>0</v>
      </c>
    </row>
    <row r="476" spans="1:6" ht="25.5" hidden="1">
      <c r="A476" s="64"/>
      <c r="B476" s="65" t="s">
        <v>673</v>
      </c>
      <c r="C476" s="66" t="s">
        <v>674</v>
      </c>
      <c r="D476" s="60">
        <v>0</v>
      </c>
      <c r="E476" s="65"/>
      <c r="F476" s="56">
        <v>0</v>
      </c>
    </row>
    <row r="477" spans="1:6">
      <c r="A477" s="51">
        <v>4</v>
      </c>
      <c r="B477" s="53"/>
      <c r="C477" s="51" t="s">
        <v>206</v>
      </c>
      <c r="D477" s="54">
        <v>-546226</v>
      </c>
      <c r="E477" s="55">
        <v>13</v>
      </c>
      <c r="F477" s="56">
        <v>0</v>
      </c>
    </row>
    <row r="478" spans="1:6" hidden="1">
      <c r="A478" s="57"/>
      <c r="B478" s="57">
        <v>1011</v>
      </c>
      <c r="C478" s="58" t="s">
        <v>675</v>
      </c>
      <c r="D478" s="59">
        <v>0</v>
      </c>
      <c r="E478" s="53"/>
      <c r="F478" s="56">
        <v>0</v>
      </c>
    </row>
    <row r="479" spans="1:6" hidden="1">
      <c r="A479" s="57"/>
      <c r="B479" s="57">
        <v>1012</v>
      </c>
      <c r="C479" s="58" t="s">
        <v>676</v>
      </c>
      <c r="D479" s="59">
        <v>0</v>
      </c>
      <c r="E479" s="53"/>
      <c r="F479" s="56">
        <v>0</v>
      </c>
    </row>
    <row r="480" spans="1:6" ht="25.5" hidden="1">
      <c r="A480" s="57"/>
      <c r="B480" s="57">
        <v>1013</v>
      </c>
      <c r="C480" s="58" t="s">
        <v>677</v>
      </c>
      <c r="D480" s="59">
        <v>0</v>
      </c>
      <c r="E480" s="53"/>
      <c r="F480" s="56">
        <v>0</v>
      </c>
    </row>
    <row r="481" spans="1:6" hidden="1">
      <c r="A481" s="57"/>
      <c r="B481" s="57">
        <v>1601</v>
      </c>
      <c r="C481" s="58" t="s">
        <v>678</v>
      </c>
      <c r="D481" s="59">
        <v>0</v>
      </c>
      <c r="E481" s="53"/>
      <c r="F481" s="56">
        <v>0</v>
      </c>
    </row>
    <row r="482" spans="1:6">
      <c r="A482" s="57"/>
      <c r="B482" s="57">
        <v>1602</v>
      </c>
      <c r="C482" s="58" t="s">
        <v>679</v>
      </c>
      <c r="D482" s="59">
        <v>-1795</v>
      </c>
      <c r="E482" s="53"/>
      <c r="F482" s="56">
        <v>0</v>
      </c>
    </row>
    <row r="483" spans="1:6" hidden="1">
      <c r="A483" s="57"/>
      <c r="B483" s="57">
        <v>1603</v>
      </c>
      <c r="C483" s="58" t="s">
        <v>680</v>
      </c>
      <c r="D483" s="59">
        <v>0</v>
      </c>
      <c r="E483" s="53"/>
      <c r="F483" s="56">
        <v>0</v>
      </c>
    </row>
    <row r="484" spans="1:6" ht="25.5" hidden="1">
      <c r="A484" s="57"/>
      <c r="B484" s="57">
        <v>1604</v>
      </c>
      <c r="C484" s="58" t="s">
        <v>681</v>
      </c>
      <c r="D484" s="59">
        <v>0</v>
      </c>
      <c r="E484" s="53"/>
      <c r="F484" s="56">
        <v>0</v>
      </c>
    </row>
    <row r="485" spans="1:6" hidden="1">
      <c r="A485" s="57"/>
      <c r="B485" s="57">
        <v>1610</v>
      </c>
      <c r="C485" s="58" t="s">
        <v>682</v>
      </c>
      <c r="D485" s="59">
        <v>0</v>
      </c>
      <c r="E485" s="53"/>
      <c r="F485" s="56">
        <v>0</v>
      </c>
    </row>
    <row r="486" spans="1:6" hidden="1">
      <c r="A486" s="57"/>
      <c r="B486" s="57">
        <v>1792</v>
      </c>
      <c r="C486" s="58" t="s">
        <v>683</v>
      </c>
      <c r="D486" s="59">
        <v>0</v>
      </c>
      <c r="E486" s="53"/>
      <c r="F486" s="56">
        <v>0</v>
      </c>
    </row>
    <row r="487" spans="1:6">
      <c r="A487" s="57"/>
      <c r="B487" s="57">
        <v>1793</v>
      </c>
      <c r="C487" s="58" t="s">
        <v>166</v>
      </c>
      <c r="D487" s="59">
        <v>-70674</v>
      </c>
      <c r="E487" s="53"/>
      <c r="F487" s="56">
        <v>0</v>
      </c>
    </row>
    <row r="488" spans="1:6">
      <c r="A488" s="57"/>
      <c r="B488" s="57">
        <v>1799</v>
      </c>
      <c r="C488" s="58" t="s">
        <v>175</v>
      </c>
      <c r="D488" s="59">
        <v>0</v>
      </c>
      <c r="E488" s="53"/>
      <c r="F488" s="56">
        <v>0</v>
      </c>
    </row>
    <row r="489" spans="1:6">
      <c r="A489" s="57"/>
      <c r="B489" s="57">
        <v>1854</v>
      </c>
      <c r="C489" s="58" t="s">
        <v>169</v>
      </c>
      <c r="D489" s="59">
        <v>-1302</v>
      </c>
      <c r="E489" s="53"/>
      <c r="F489" s="56">
        <v>0</v>
      </c>
    </row>
    <row r="490" spans="1:6">
      <c r="A490" s="57"/>
      <c r="B490" s="57">
        <v>1855</v>
      </c>
      <c r="C490" s="58" t="s">
        <v>684</v>
      </c>
      <c r="D490" s="59">
        <v>0</v>
      </c>
      <c r="E490" s="53"/>
      <c r="F490" s="56">
        <v>0</v>
      </c>
    </row>
    <row r="491" spans="1:6">
      <c r="A491" s="57"/>
      <c r="B491" s="57">
        <v>1856</v>
      </c>
      <c r="C491" s="58" t="s">
        <v>170</v>
      </c>
      <c r="D491" s="59">
        <v>-24716</v>
      </c>
      <c r="E491" s="53"/>
      <c r="F491" s="56">
        <v>0</v>
      </c>
    </row>
    <row r="492" spans="1:6">
      <c r="A492" s="57"/>
      <c r="B492" s="57">
        <v>1860</v>
      </c>
      <c r="C492" s="58" t="s">
        <v>171</v>
      </c>
      <c r="D492" s="59">
        <v>-1</v>
      </c>
      <c r="E492" s="53"/>
      <c r="F492" s="56">
        <v>0</v>
      </c>
    </row>
    <row r="493" spans="1:6">
      <c r="A493" s="57"/>
      <c r="B493" s="57">
        <v>1861</v>
      </c>
      <c r="C493" s="58" t="s">
        <v>685</v>
      </c>
      <c r="D493" s="59">
        <v>0</v>
      </c>
      <c r="E493" s="53"/>
      <c r="F493" s="56">
        <v>0</v>
      </c>
    </row>
    <row r="494" spans="1:6">
      <c r="A494" s="57"/>
      <c r="B494" s="57">
        <v>1867</v>
      </c>
      <c r="C494" s="58" t="s">
        <v>686</v>
      </c>
      <c r="D494" s="59">
        <v>-87039</v>
      </c>
      <c r="E494" s="53"/>
      <c r="F494" s="56">
        <v>0</v>
      </c>
    </row>
    <row r="495" spans="1:6" hidden="1">
      <c r="A495" s="57"/>
      <c r="B495" s="57">
        <v>1870</v>
      </c>
      <c r="C495" s="58" t="s">
        <v>592</v>
      </c>
      <c r="D495" s="59">
        <v>0</v>
      </c>
      <c r="E495" s="53"/>
      <c r="F495" s="56">
        <v>0</v>
      </c>
    </row>
    <row r="496" spans="1:6" ht="25.5" hidden="1">
      <c r="A496" s="57"/>
      <c r="B496" s="57">
        <v>1876</v>
      </c>
      <c r="C496" s="58" t="s">
        <v>687</v>
      </c>
      <c r="D496" s="59">
        <v>0</v>
      </c>
      <c r="E496" s="53"/>
      <c r="F496" s="56">
        <v>0</v>
      </c>
    </row>
    <row r="497" spans="1:6" ht="25.5" hidden="1">
      <c r="A497" s="57"/>
      <c r="B497" s="57">
        <v>1877</v>
      </c>
      <c r="C497" s="58" t="s">
        <v>688</v>
      </c>
      <c r="D497" s="59">
        <v>0</v>
      </c>
      <c r="E497" s="53"/>
      <c r="F497" s="56">
        <v>0</v>
      </c>
    </row>
    <row r="498" spans="1:6" ht="25.5" hidden="1">
      <c r="A498" s="57"/>
      <c r="B498" s="57">
        <v>1878</v>
      </c>
      <c r="C498" s="58" t="s">
        <v>689</v>
      </c>
      <c r="D498" s="59">
        <v>0</v>
      </c>
      <c r="E498" s="53"/>
      <c r="F498" s="56">
        <v>0</v>
      </c>
    </row>
    <row r="499" spans="1:6" hidden="1">
      <c r="A499" s="57"/>
      <c r="B499" s="57">
        <v>1879</v>
      </c>
      <c r="C499" s="58" t="s">
        <v>690</v>
      </c>
      <c r="D499" s="59">
        <v>0</v>
      </c>
      <c r="E499" s="53"/>
      <c r="F499" s="56">
        <v>0</v>
      </c>
    </row>
    <row r="500" spans="1:6" hidden="1">
      <c r="A500" s="57"/>
      <c r="B500" s="57">
        <v>1891</v>
      </c>
      <c r="C500" s="58" t="s">
        <v>691</v>
      </c>
      <c r="D500" s="59">
        <v>0</v>
      </c>
      <c r="E500" s="53"/>
      <c r="F500" s="56">
        <v>0</v>
      </c>
    </row>
    <row r="501" spans="1:6" hidden="1">
      <c r="A501" s="57"/>
      <c r="B501" s="57">
        <v>1892</v>
      </c>
      <c r="C501" s="58" t="s">
        <v>692</v>
      </c>
      <c r="D501" s="59">
        <v>0</v>
      </c>
      <c r="E501" s="53"/>
      <c r="F501" s="56">
        <v>0</v>
      </c>
    </row>
    <row r="502" spans="1:6" hidden="1">
      <c r="A502" s="57"/>
      <c r="B502" s="57">
        <v>1893</v>
      </c>
      <c r="C502" s="58" t="s">
        <v>693</v>
      </c>
      <c r="D502" s="59">
        <v>0</v>
      </c>
      <c r="E502" s="53"/>
      <c r="F502" s="56">
        <v>0</v>
      </c>
    </row>
    <row r="503" spans="1:6">
      <c r="A503" s="57"/>
      <c r="B503" s="57">
        <v>1894</v>
      </c>
      <c r="C503" s="58" t="s">
        <v>200</v>
      </c>
      <c r="D503" s="59">
        <v>-375715</v>
      </c>
      <c r="E503" s="53"/>
      <c r="F503" s="56">
        <v>0</v>
      </c>
    </row>
    <row r="504" spans="1:6" hidden="1">
      <c r="A504" s="57"/>
      <c r="B504" s="57">
        <v>1895</v>
      </c>
      <c r="C504" s="58" t="s">
        <v>694</v>
      </c>
      <c r="D504" s="59">
        <v>0</v>
      </c>
      <c r="E504" s="53"/>
      <c r="F504" s="56">
        <v>0</v>
      </c>
    </row>
    <row r="505" spans="1:6" ht="25.5" hidden="1">
      <c r="A505" s="57"/>
      <c r="B505" s="57">
        <v>1899</v>
      </c>
      <c r="C505" s="58" t="s">
        <v>695</v>
      </c>
      <c r="D505" s="59">
        <v>0</v>
      </c>
      <c r="E505" s="53"/>
      <c r="F505" s="56">
        <v>0</v>
      </c>
    </row>
    <row r="506" spans="1:6" ht="25.5" hidden="1">
      <c r="A506" s="57"/>
      <c r="B506" s="57">
        <v>2770</v>
      </c>
      <c r="C506" s="58" t="s">
        <v>696</v>
      </c>
      <c r="D506" s="60">
        <v>0</v>
      </c>
      <c r="E506" s="53"/>
      <c r="F506" s="56">
        <v>0</v>
      </c>
    </row>
    <row r="507" spans="1:6" hidden="1">
      <c r="A507" s="57"/>
      <c r="B507" s="57">
        <v>2792</v>
      </c>
      <c r="C507" s="58" t="s">
        <v>697</v>
      </c>
      <c r="D507" s="60">
        <v>0</v>
      </c>
      <c r="E507" s="53"/>
      <c r="F507" s="56">
        <v>0</v>
      </c>
    </row>
    <row r="508" spans="1:6" hidden="1">
      <c r="A508" s="57"/>
      <c r="B508" s="57">
        <v>2793</v>
      </c>
      <c r="C508" s="58" t="s">
        <v>698</v>
      </c>
      <c r="D508" s="60">
        <v>0</v>
      </c>
      <c r="E508" s="53"/>
      <c r="F508" s="56">
        <v>0</v>
      </c>
    </row>
    <row r="509" spans="1:6" hidden="1">
      <c r="A509" s="57"/>
      <c r="B509" s="57">
        <v>2794</v>
      </c>
      <c r="C509" s="58" t="s">
        <v>699</v>
      </c>
      <c r="D509" s="60">
        <v>0</v>
      </c>
      <c r="E509" s="53"/>
      <c r="F509" s="56">
        <v>0</v>
      </c>
    </row>
    <row r="510" spans="1:6">
      <c r="A510" s="57"/>
      <c r="B510" s="57">
        <v>2799</v>
      </c>
      <c r="C510" s="58" t="s">
        <v>175</v>
      </c>
      <c r="D510" s="60">
        <v>1000</v>
      </c>
      <c r="E510" s="53"/>
      <c r="F510" s="56">
        <v>0</v>
      </c>
    </row>
    <row r="511" spans="1:6" ht="25.5">
      <c r="A511" s="57"/>
      <c r="B511" s="57">
        <v>2811</v>
      </c>
      <c r="C511" s="58" t="s">
        <v>176</v>
      </c>
      <c r="D511" s="60">
        <v>45</v>
      </c>
      <c r="E511" s="53"/>
      <c r="F511" s="56">
        <v>0</v>
      </c>
    </row>
    <row r="512" spans="1:6" hidden="1">
      <c r="A512" s="57"/>
      <c r="B512" s="57">
        <v>2812</v>
      </c>
      <c r="C512" s="58" t="s">
        <v>700</v>
      </c>
      <c r="D512" s="60">
        <v>0</v>
      </c>
      <c r="E512" s="53"/>
      <c r="F512" s="56">
        <v>0</v>
      </c>
    </row>
    <row r="513" spans="1:6" ht="25.5" hidden="1">
      <c r="A513" s="57"/>
      <c r="B513" s="57">
        <v>2813</v>
      </c>
      <c r="C513" s="58" t="s">
        <v>701</v>
      </c>
      <c r="D513" s="60">
        <v>0</v>
      </c>
      <c r="E513" s="53"/>
      <c r="F513" s="56">
        <v>0</v>
      </c>
    </row>
    <row r="514" spans="1:6" ht="25.5" hidden="1">
      <c r="A514" s="57"/>
      <c r="B514" s="57">
        <v>2814</v>
      </c>
      <c r="C514" s="58" t="s">
        <v>702</v>
      </c>
      <c r="D514" s="60">
        <v>0</v>
      </c>
      <c r="E514" s="53"/>
      <c r="F514" s="56">
        <v>0</v>
      </c>
    </row>
    <row r="515" spans="1:6" ht="25.5" hidden="1">
      <c r="A515" s="57"/>
      <c r="B515" s="57">
        <v>2815</v>
      </c>
      <c r="C515" s="58" t="s">
        <v>703</v>
      </c>
      <c r="D515" s="60">
        <v>0</v>
      </c>
      <c r="E515" s="53"/>
      <c r="F515" s="56">
        <v>0</v>
      </c>
    </row>
    <row r="516" spans="1:6" ht="25.5" hidden="1">
      <c r="A516" s="57"/>
      <c r="B516" s="57">
        <v>2816</v>
      </c>
      <c r="C516" s="58" t="s">
        <v>704</v>
      </c>
      <c r="D516" s="60">
        <v>0</v>
      </c>
      <c r="E516" s="53"/>
      <c r="F516" s="56">
        <v>0</v>
      </c>
    </row>
    <row r="517" spans="1:6" ht="25.5" hidden="1">
      <c r="A517" s="57"/>
      <c r="B517" s="57">
        <v>2817</v>
      </c>
      <c r="C517" s="58" t="s">
        <v>705</v>
      </c>
      <c r="D517" s="60">
        <v>0</v>
      </c>
      <c r="E517" s="53"/>
      <c r="F517" s="56">
        <v>0</v>
      </c>
    </row>
    <row r="518" spans="1:6" hidden="1">
      <c r="A518" s="57"/>
      <c r="B518" s="57">
        <v>2818</v>
      </c>
      <c r="C518" s="58" t="s">
        <v>706</v>
      </c>
      <c r="D518" s="60">
        <v>0</v>
      </c>
      <c r="E518" s="53"/>
      <c r="F518" s="56">
        <v>0</v>
      </c>
    </row>
    <row r="519" spans="1:6" ht="25.5" hidden="1">
      <c r="A519" s="57"/>
      <c r="B519" s="57">
        <v>2819</v>
      </c>
      <c r="C519" s="58" t="s">
        <v>707</v>
      </c>
      <c r="D519" s="60">
        <v>0</v>
      </c>
      <c r="E519" s="53"/>
      <c r="F519" s="56">
        <v>0</v>
      </c>
    </row>
    <row r="520" spans="1:6" ht="25.5" hidden="1">
      <c r="A520" s="57"/>
      <c r="B520" s="57">
        <v>2820</v>
      </c>
      <c r="C520" s="58" t="s">
        <v>60</v>
      </c>
      <c r="D520" s="60">
        <v>0</v>
      </c>
      <c r="E520" s="53"/>
      <c r="F520" s="56">
        <v>0</v>
      </c>
    </row>
    <row r="521" spans="1:6" ht="25.5" hidden="1">
      <c r="A521" s="57"/>
      <c r="B521" s="57">
        <v>2831</v>
      </c>
      <c r="C521" s="58" t="s">
        <v>708</v>
      </c>
      <c r="D521" s="60">
        <v>0</v>
      </c>
      <c r="E521" s="53"/>
      <c r="F521" s="56">
        <v>0</v>
      </c>
    </row>
    <row r="522" spans="1:6" hidden="1">
      <c r="A522" s="57"/>
      <c r="B522" s="57">
        <v>2832</v>
      </c>
      <c r="C522" s="58" t="s">
        <v>709</v>
      </c>
      <c r="D522" s="60">
        <v>0</v>
      </c>
      <c r="E522" s="53"/>
      <c r="F522" s="56">
        <v>0</v>
      </c>
    </row>
    <row r="523" spans="1:6" ht="25.5" hidden="1">
      <c r="A523" s="57"/>
      <c r="B523" s="57">
        <v>2833</v>
      </c>
      <c r="C523" s="58" t="s">
        <v>710</v>
      </c>
      <c r="D523" s="60">
        <v>0</v>
      </c>
      <c r="E523" s="53"/>
      <c r="F523" s="56">
        <v>0</v>
      </c>
    </row>
    <row r="524" spans="1:6" ht="25.5" hidden="1">
      <c r="A524" s="57"/>
      <c r="B524" s="57">
        <v>2834</v>
      </c>
      <c r="C524" s="58" t="s">
        <v>711</v>
      </c>
      <c r="D524" s="60">
        <v>0</v>
      </c>
      <c r="E524" s="53"/>
      <c r="F524" s="56">
        <v>0</v>
      </c>
    </row>
    <row r="525" spans="1:6" ht="25.5" hidden="1">
      <c r="A525" s="57"/>
      <c r="B525" s="57">
        <v>2835</v>
      </c>
      <c r="C525" s="58" t="s">
        <v>712</v>
      </c>
      <c r="D525" s="60">
        <v>0</v>
      </c>
      <c r="E525" s="53"/>
      <c r="F525" s="56">
        <v>0</v>
      </c>
    </row>
    <row r="526" spans="1:6" ht="25.5" hidden="1">
      <c r="A526" s="57"/>
      <c r="B526" s="57">
        <v>2836</v>
      </c>
      <c r="C526" s="58" t="s">
        <v>713</v>
      </c>
      <c r="D526" s="60">
        <v>0</v>
      </c>
      <c r="E526" s="53"/>
      <c r="F526" s="56">
        <v>0</v>
      </c>
    </row>
    <row r="527" spans="1:6" hidden="1">
      <c r="A527" s="57"/>
      <c r="B527" s="57">
        <v>2838</v>
      </c>
      <c r="C527" s="58" t="s">
        <v>714</v>
      </c>
      <c r="D527" s="60">
        <v>0</v>
      </c>
      <c r="E527" s="53"/>
      <c r="F527" s="56">
        <v>0</v>
      </c>
    </row>
    <row r="528" spans="1:6" ht="25.5" hidden="1">
      <c r="A528" s="57"/>
      <c r="B528" s="57">
        <v>2839</v>
      </c>
      <c r="C528" s="58" t="s">
        <v>715</v>
      </c>
      <c r="D528" s="60">
        <v>0</v>
      </c>
      <c r="E528" s="53"/>
      <c r="F528" s="56">
        <v>0</v>
      </c>
    </row>
    <row r="529" spans="1:6">
      <c r="A529" s="57"/>
      <c r="B529" s="57">
        <v>2851</v>
      </c>
      <c r="C529" s="58" t="s">
        <v>168</v>
      </c>
      <c r="D529" s="60">
        <v>-1645</v>
      </c>
      <c r="E529" s="53"/>
      <c r="F529" s="56">
        <v>0</v>
      </c>
    </row>
    <row r="530" spans="1:6">
      <c r="A530" s="57"/>
      <c r="B530" s="57">
        <v>2854</v>
      </c>
      <c r="C530" s="58" t="s">
        <v>169</v>
      </c>
      <c r="D530" s="60">
        <v>117</v>
      </c>
      <c r="E530" s="53"/>
      <c r="F530" s="56">
        <v>0</v>
      </c>
    </row>
    <row r="531" spans="1:6">
      <c r="A531" s="57"/>
      <c r="B531" s="57">
        <v>2855</v>
      </c>
      <c r="C531" s="58" t="s">
        <v>716</v>
      </c>
      <c r="D531" s="60">
        <v>0</v>
      </c>
      <c r="E531" s="53"/>
      <c r="F531" s="56">
        <v>0</v>
      </c>
    </row>
    <row r="532" spans="1:6">
      <c r="A532" s="57"/>
      <c r="B532" s="57">
        <v>2856</v>
      </c>
      <c r="C532" s="58" t="s">
        <v>717</v>
      </c>
      <c r="D532" s="60">
        <v>0</v>
      </c>
      <c r="E532" s="53"/>
      <c r="F532" s="56">
        <v>0</v>
      </c>
    </row>
    <row r="533" spans="1:6">
      <c r="A533" s="57"/>
      <c r="B533" s="57">
        <v>2860</v>
      </c>
      <c r="C533" s="58" t="s">
        <v>177</v>
      </c>
      <c r="D533" s="60">
        <v>-430</v>
      </c>
      <c r="E533" s="53"/>
      <c r="F533" s="56">
        <v>0</v>
      </c>
    </row>
    <row r="534" spans="1:6">
      <c r="A534" s="57"/>
      <c r="B534" s="57">
        <v>2861</v>
      </c>
      <c r="C534" s="58" t="s">
        <v>718</v>
      </c>
      <c r="D534" s="60">
        <v>2334</v>
      </c>
      <c r="E534" s="53"/>
      <c r="F534" s="56">
        <v>0</v>
      </c>
    </row>
    <row r="535" spans="1:6">
      <c r="A535" s="57"/>
      <c r="B535" s="57">
        <v>2862</v>
      </c>
      <c r="C535" s="58" t="s">
        <v>719</v>
      </c>
      <c r="D535" s="60">
        <v>0</v>
      </c>
      <c r="E535" s="53"/>
      <c r="F535" s="56">
        <v>0</v>
      </c>
    </row>
    <row r="536" spans="1:6">
      <c r="A536" s="57"/>
      <c r="B536" s="57">
        <v>2863</v>
      </c>
      <c r="C536" s="58" t="s">
        <v>720</v>
      </c>
      <c r="D536" s="60">
        <v>0</v>
      </c>
      <c r="E536" s="53"/>
      <c r="F536" s="56">
        <v>0</v>
      </c>
    </row>
    <row r="537" spans="1:6">
      <c r="A537" s="57"/>
      <c r="B537" s="57">
        <v>2864</v>
      </c>
      <c r="C537" s="58" t="s">
        <v>721</v>
      </c>
      <c r="D537" s="60">
        <v>0</v>
      </c>
      <c r="E537" s="53"/>
      <c r="F537" s="56">
        <v>0</v>
      </c>
    </row>
    <row r="538" spans="1:6">
      <c r="A538" s="57"/>
      <c r="B538" s="57">
        <v>2867</v>
      </c>
      <c r="C538" s="58" t="s">
        <v>722</v>
      </c>
      <c r="D538" s="60">
        <v>20498</v>
      </c>
      <c r="E538" s="53"/>
      <c r="F538" s="56">
        <v>0</v>
      </c>
    </row>
    <row r="539" spans="1:6">
      <c r="A539" s="57"/>
      <c r="B539" s="57">
        <v>2868</v>
      </c>
      <c r="C539" s="58" t="s">
        <v>723</v>
      </c>
      <c r="D539" s="60">
        <v>0</v>
      </c>
      <c r="E539" s="53"/>
      <c r="F539" s="56">
        <v>0</v>
      </c>
    </row>
    <row r="540" spans="1:6">
      <c r="A540" s="57"/>
      <c r="B540" s="57">
        <v>2869</v>
      </c>
      <c r="C540" s="58" t="s">
        <v>724</v>
      </c>
      <c r="D540" s="60">
        <v>0</v>
      </c>
      <c r="E540" s="53"/>
      <c r="F540" s="56">
        <v>0</v>
      </c>
    </row>
    <row r="541" spans="1:6">
      <c r="A541" s="57"/>
      <c r="B541" s="57">
        <v>2870</v>
      </c>
      <c r="C541" s="58" t="s">
        <v>592</v>
      </c>
      <c r="D541" s="60">
        <v>-16</v>
      </c>
      <c r="E541" s="53"/>
      <c r="F541" s="56">
        <v>0</v>
      </c>
    </row>
    <row r="542" spans="1:6" ht="25.5" hidden="1">
      <c r="A542" s="57"/>
      <c r="B542" s="57">
        <v>2875</v>
      </c>
      <c r="C542" s="58" t="s">
        <v>725</v>
      </c>
      <c r="D542" s="60">
        <v>0</v>
      </c>
      <c r="E542" s="53"/>
      <c r="F542" s="56">
        <v>0</v>
      </c>
    </row>
    <row r="543" spans="1:6" hidden="1">
      <c r="A543" s="57"/>
      <c r="B543" s="57">
        <v>2891</v>
      </c>
      <c r="C543" s="58" t="s">
        <v>726</v>
      </c>
      <c r="D543" s="60">
        <v>0</v>
      </c>
      <c r="E543" s="53"/>
      <c r="F543" s="56">
        <v>0</v>
      </c>
    </row>
    <row r="544" spans="1:6" hidden="1">
      <c r="A544" s="57"/>
      <c r="B544" s="57">
        <v>2892</v>
      </c>
      <c r="C544" s="58" t="s">
        <v>727</v>
      </c>
      <c r="D544" s="60">
        <v>0</v>
      </c>
      <c r="E544" s="53"/>
      <c r="F544" s="56">
        <v>0</v>
      </c>
    </row>
    <row r="545" spans="1:6" hidden="1">
      <c r="A545" s="57"/>
      <c r="B545" s="57">
        <v>2893</v>
      </c>
      <c r="C545" s="58" t="s">
        <v>728</v>
      </c>
      <c r="D545" s="60">
        <v>0</v>
      </c>
      <c r="E545" s="53"/>
      <c r="F545" s="56">
        <v>0</v>
      </c>
    </row>
    <row r="546" spans="1:6" hidden="1">
      <c r="A546" s="57"/>
      <c r="B546" s="57">
        <v>2894</v>
      </c>
      <c r="C546" s="58" t="s">
        <v>201</v>
      </c>
      <c r="D546" s="60">
        <v>375717</v>
      </c>
      <c r="E546" s="53"/>
      <c r="F546" s="56">
        <v>0</v>
      </c>
    </row>
    <row r="547" spans="1:6" hidden="1">
      <c r="A547" s="57"/>
      <c r="B547" s="57">
        <v>2895</v>
      </c>
      <c r="C547" s="58" t="s">
        <v>729</v>
      </c>
      <c r="D547" s="60">
        <v>0</v>
      </c>
      <c r="E547" s="53"/>
      <c r="F547" s="56">
        <v>0</v>
      </c>
    </row>
    <row r="548" spans="1:6" ht="25.5" hidden="1">
      <c r="A548" s="57"/>
      <c r="B548" s="57">
        <v>2899</v>
      </c>
      <c r="C548" s="58" t="s">
        <v>730</v>
      </c>
      <c r="D548" s="60">
        <v>0</v>
      </c>
      <c r="E548" s="53"/>
      <c r="F548" s="56">
        <v>0</v>
      </c>
    </row>
    <row r="549" spans="1:6" hidden="1">
      <c r="A549" s="57"/>
      <c r="B549" s="57">
        <v>3200</v>
      </c>
      <c r="C549" s="58" t="s">
        <v>731</v>
      </c>
      <c r="D549" s="60">
        <v>0</v>
      </c>
      <c r="E549" s="53"/>
      <c r="F549" s="56">
        <v>0</v>
      </c>
    </row>
    <row r="550" spans="1:6" hidden="1">
      <c r="A550" s="57"/>
      <c r="B550" s="57">
        <v>3510</v>
      </c>
      <c r="C550" s="58" t="s">
        <v>121</v>
      </c>
      <c r="D550" s="60">
        <v>0</v>
      </c>
      <c r="E550" s="53"/>
      <c r="F550" s="56">
        <v>0</v>
      </c>
    </row>
    <row r="551" spans="1:6" hidden="1">
      <c r="A551" s="57"/>
      <c r="B551" s="57">
        <v>3540</v>
      </c>
      <c r="C551" s="58" t="s">
        <v>732</v>
      </c>
      <c r="D551" s="60">
        <v>0</v>
      </c>
      <c r="E551" s="53"/>
      <c r="F551" s="56">
        <v>0</v>
      </c>
    </row>
    <row r="552" spans="1:6">
      <c r="A552" s="57"/>
      <c r="B552" s="57">
        <v>3580</v>
      </c>
      <c r="C552" s="58" t="s">
        <v>733</v>
      </c>
      <c r="D552" s="60">
        <v>-162986</v>
      </c>
      <c r="E552" s="53"/>
      <c r="F552" s="56">
        <v>0</v>
      </c>
    </row>
    <row r="553" spans="1:6" ht="25.5" hidden="1">
      <c r="A553" s="57"/>
      <c r="B553" s="57">
        <v>3582</v>
      </c>
      <c r="C553" s="58" t="s">
        <v>734</v>
      </c>
      <c r="D553" s="60">
        <v>0</v>
      </c>
      <c r="E553" s="53"/>
      <c r="F553" s="56">
        <v>0</v>
      </c>
    </row>
    <row r="554" spans="1:6" ht="25.5" hidden="1">
      <c r="A554" s="57"/>
      <c r="B554" s="57">
        <v>3585</v>
      </c>
      <c r="C554" s="58" t="s">
        <v>735</v>
      </c>
      <c r="D554" s="60">
        <v>0</v>
      </c>
      <c r="E554" s="53"/>
      <c r="F554" s="56">
        <v>0</v>
      </c>
    </row>
    <row r="555" spans="1:6" ht="25.5" hidden="1">
      <c r="A555" s="57"/>
      <c r="B555" s="57">
        <v>3586</v>
      </c>
      <c r="C555" s="58" t="s">
        <v>736</v>
      </c>
      <c r="D555" s="60">
        <v>0</v>
      </c>
      <c r="E555" s="53"/>
      <c r="F555" s="56">
        <v>0</v>
      </c>
    </row>
    <row r="556" spans="1:6" hidden="1">
      <c r="A556" s="57"/>
      <c r="B556" s="57">
        <v>3589</v>
      </c>
      <c r="C556" s="58" t="s">
        <v>737</v>
      </c>
      <c r="D556" s="60">
        <v>0</v>
      </c>
      <c r="E556" s="53"/>
      <c r="F556" s="56">
        <v>0</v>
      </c>
    </row>
    <row r="557" spans="1:6" hidden="1">
      <c r="A557" s="57"/>
      <c r="B557" s="57">
        <v>3590</v>
      </c>
      <c r="C557" s="58" t="s">
        <v>738</v>
      </c>
      <c r="D557" s="60">
        <v>0</v>
      </c>
      <c r="E557" s="53"/>
      <c r="F557" s="56">
        <v>0</v>
      </c>
    </row>
    <row r="558" spans="1:6">
      <c r="A558" s="64"/>
      <c r="B558" s="64">
        <v>3599</v>
      </c>
      <c r="C558" s="66" t="s">
        <v>739</v>
      </c>
      <c r="D558" s="72">
        <v>162987</v>
      </c>
      <c r="E558" s="65"/>
      <c r="F558" s="56">
        <v>0</v>
      </c>
    </row>
    <row r="559" spans="1:6">
      <c r="A559" s="57"/>
      <c r="B559" s="57">
        <v>4510</v>
      </c>
      <c r="C559" s="58" t="s">
        <v>740</v>
      </c>
      <c r="D559" s="61">
        <v>31841</v>
      </c>
      <c r="E559" s="53"/>
      <c r="F559" s="56">
        <v>0</v>
      </c>
    </row>
    <row r="560" spans="1:6">
      <c r="A560" s="57"/>
      <c r="B560" s="57">
        <v>4530</v>
      </c>
      <c r="C560" s="58" t="s">
        <v>61</v>
      </c>
      <c r="D560" s="61">
        <v>142074</v>
      </c>
      <c r="E560" s="53"/>
      <c r="F560" s="56">
        <v>0</v>
      </c>
    </row>
    <row r="561" spans="1:6" hidden="1">
      <c r="A561" s="57"/>
      <c r="B561" s="57">
        <v>4540</v>
      </c>
      <c r="C561" s="58" t="s">
        <v>741</v>
      </c>
      <c r="D561" s="61">
        <v>0</v>
      </c>
      <c r="E561" s="53"/>
      <c r="F561" s="56">
        <v>0</v>
      </c>
    </row>
    <row r="562" spans="1:6" ht="25.5" hidden="1">
      <c r="A562" s="57"/>
      <c r="B562" s="57">
        <v>4560</v>
      </c>
      <c r="C562" s="58" t="s">
        <v>742</v>
      </c>
      <c r="D562" s="61">
        <v>0</v>
      </c>
      <c r="E562" s="53"/>
      <c r="F562" s="56">
        <v>0</v>
      </c>
    </row>
    <row r="563" spans="1:6" ht="25.5" hidden="1">
      <c r="A563" s="57"/>
      <c r="B563" s="57">
        <v>4570</v>
      </c>
      <c r="C563" s="58" t="s">
        <v>743</v>
      </c>
      <c r="D563" s="61">
        <v>0</v>
      </c>
      <c r="E563" s="53"/>
      <c r="F563" s="56">
        <v>0</v>
      </c>
    </row>
    <row r="564" spans="1:6" ht="25.5" hidden="1">
      <c r="A564" s="57"/>
      <c r="B564" s="57">
        <v>4580</v>
      </c>
      <c r="C564" s="58" t="s">
        <v>744</v>
      </c>
      <c r="D564" s="61">
        <v>0</v>
      </c>
      <c r="E564" s="53"/>
      <c r="F564" s="56">
        <v>0</v>
      </c>
    </row>
    <row r="565" spans="1:6" hidden="1">
      <c r="A565" s="57"/>
      <c r="B565" s="57">
        <v>4590</v>
      </c>
      <c r="C565" s="58" t="s">
        <v>745</v>
      </c>
      <c r="D565" s="61">
        <v>0</v>
      </c>
      <c r="E565" s="53"/>
      <c r="F565" s="56">
        <v>0</v>
      </c>
    </row>
    <row r="566" spans="1:6" hidden="1">
      <c r="A566" s="57"/>
      <c r="B566" s="57">
        <v>4591</v>
      </c>
      <c r="C566" s="58" t="s">
        <v>746</v>
      </c>
      <c r="D566" s="61">
        <v>0</v>
      </c>
      <c r="E566" s="53"/>
      <c r="F566" s="56">
        <v>0</v>
      </c>
    </row>
    <row r="567" spans="1:6" hidden="1">
      <c r="A567" s="57"/>
      <c r="B567" s="57">
        <v>4592</v>
      </c>
      <c r="C567" s="58" t="s">
        <v>747</v>
      </c>
      <c r="D567" s="61">
        <v>0</v>
      </c>
      <c r="E567" s="53"/>
      <c r="F567" s="56">
        <v>0</v>
      </c>
    </row>
    <row r="568" spans="1:6" hidden="1">
      <c r="A568" s="57"/>
      <c r="B568" s="57">
        <v>4593</v>
      </c>
      <c r="C568" s="58" t="s">
        <v>748</v>
      </c>
      <c r="D568" s="61">
        <v>0</v>
      </c>
      <c r="E568" s="53"/>
      <c r="F568" s="56">
        <v>0</v>
      </c>
    </row>
    <row r="569" spans="1:6" ht="25.5" hidden="1">
      <c r="A569" s="57"/>
      <c r="B569" s="57">
        <v>4594</v>
      </c>
      <c r="C569" s="58" t="s">
        <v>749</v>
      </c>
      <c r="D569" s="61">
        <v>0</v>
      </c>
      <c r="E569" s="53"/>
      <c r="F569" s="56">
        <v>0</v>
      </c>
    </row>
    <row r="570" spans="1:6" s="1" customFormat="1" ht="25.5" hidden="1">
      <c r="A570" s="73"/>
      <c r="B570" s="73">
        <v>4704</v>
      </c>
      <c r="C570" s="74" t="s">
        <v>750</v>
      </c>
      <c r="D570" s="61">
        <v>0</v>
      </c>
      <c r="E570" s="75"/>
      <c r="F570" s="56">
        <v>0</v>
      </c>
    </row>
    <row r="571" spans="1:6" s="1" customFormat="1" hidden="1">
      <c r="A571" s="73"/>
      <c r="B571" s="73">
        <v>4710</v>
      </c>
      <c r="C571" s="74" t="s">
        <v>751</v>
      </c>
      <c r="D571" s="61">
        <v>0</v>
      </c>
      <c r="E571" s="75"/>
      <c r="F571" s="56">
        <v>0</v>
      </c>
    </row>
    <row r="572" spans="1:6" ht="25.5" hidden="1">
      <c r="A572" s="57"/>
      <c r="B572" s="57">
        <v>4732</v>
      </c>
      <c r="C572" s="58" t="s">
        <v>752</v>
      </c>
      <c r="D572" s="61">
        <v>0</v>
      </c>
      <c r="E572" s="53"/>
      <c r="F572" s="56">
        <v>0</v>
      </c>
    </row>
    <row r="573" spans="1:6" hidden="1">
      <c r="A573" s="57"/>
      <c r="B573" s="57">
        <v>4734</v>
      </c>
      <c r="C573" s="58" t="s">
        <v>753</v>
      </c>
      <c r="D573" s="61">
        <v>0</v>
      </c>
      <c r="E573" s="53"/>
      <c r="F573" s="56">
        <v>0</v>
      </c>
    </row>
    <row r="574" spans="1:6" hidden="1">
      <c r="A574" s="57"/>
      <c r="B574" s="57">
        <v>4853</v>
      </c>
      <c r="C574" s="58" t="s">
        <v>754</v>
      </c>
      <c r="D574" s="61">
        <v>0</v>
      </c>
      <c r="E574" s="53"/>
      <c r="F574" s="56">
        <v>0</v>
      </c>
    </row>
    <row r="575" spans="1:6" hidden="1">
      <c r="A575" s="57"/>
      <c r="B575" s="57">
        <v>4891</v>
      </c>
      <c r="C575" s="58" t="s">
        <v>755</v>
      </c>
      <c r="D575" s="61">
        <v>0</v>
      </c>
      <c r="E575" s="53"/>
      <c r="F575" s="56">
        <v>0</v>
      </c>
    </row>
    <row r="576" spans="1:6" hidden="1">
      <c r="A576" s="57"/>
      <c r="B576" s="57">
        <v>4892</v>
      </c>
      <c r="C576" s="58" t="s">
        <v>756</v>
      </c>
      <c r="D576" s="61">
        <v>0</v>
      </c>
      <c r="E576" s="53"/>
      <c r="F576" s="56">
        <v>0</v>
      </c>
    </row>
    <row r="577" spans="1:6" hidden="1">
      <c r="A577" s="57"/>
      <c r="B577" s="57">
        <v>4893</v>
      </c>
      <c r="C577" s="58" t="s">
        <v>757</v>
      </c>
      <c r="D577" s="61">
        <v>0</v>
      </c>
      <c r="E577" s="53"/>
      <c r="F577" s="56">
        <v>0</v>
      </c>
    </row>
    <row r="578" spans="1:6" hidden="1">
      <c r="A578" s="57"/>
      <c r="B578" s="57">
        <v>4894</v>
      </c>
      <c r="C578" s="58" t="s">
        <v>758</v>
      </c>
      <c r="D578" s="61">
        <v>0</v>
      </c>
      <c r="E578" s="53"/>
      <c r="F578" s="56">
        <v>0</v>
      </c>
    </row>
    <row r="579" spans="1:6">
      <c r="A579" s="57"/>
      <c r="B579" s="57">
        <v>4895</v>
      </c>
      <c r="C579" s="58" t="s">
        <v>189</v>
      </c>
      <c r="D579" s="61">
        <v>2149</v>
      </c>
      <c r="E579" s="53"/>
      <c r="F579" s="56">
        <v>0</v>
      </c>
    </row>
    <row r="580" spans="1:6" ht="25.5">
      <c r="A580" s="57"/>
      <c r="B580" s="57">
        <v>4896</v>
      </c>
      <c r="C580" s="58" t="s">
        <v>759</v>
      </c>
      <c r="D580" s="61">
        <v>0</v>
      </c>
      <c r="E580" s="53"/>
      <c r="F580" s="56">
        <v>0</v>
      </c>
    </row>
    <row r="581" spans="1:6">
      <c r="A581" s="57"/>
      <c r="B581" s="57">
        <v>4900</v>
      </c>
      <c r="C581" s="58" t="s">
        <v>190</v>
      </c>
      <c r="D581" s="61">
        <v>24</v>
      </c>
      <c r="E581" s="53"/>
      <c r="F581" s="56">
        <v>0</v>
      </c>
    </row>
    <row r="582" spans="1:6">
      <c r="A582" s="57"/>
      <c r="B582" s="57">
        <v>4921</v>
      </c>
      <c r="C582" s="58" t="s">
        <v>760</v>
      </c>
      <c r="D582" s="61">
        <v>19383</v>
      </c>
      <c r="E582" s="53"/>
      <c r="F582" s="56">
        <v>0</v>
      </c>
    </row>
    <row r="583" spans="1:6">
      <c r="A583" s="57"/>
      <c r="B583" s="57">
        <v>4922</v>
      </c>
      <c r="C583" s="58" t="s">
        <v>761</v>
      </c>
      <c r="D583" s="61">
        <v>1734</v>
      </c>
      <c r="E583" s="53"/>
      <c r="F583" s="56">
        <v>0</v>
      </c>
    </row>
    <row r="584" spans="1:6" hidden="1">
      <c r="A584" s="57"/>
      <c r="B584" s="57">
        <v>4940</v>
      </c>
      <c r="C584" s="58" t="s">
        <v>762</v>
      </c>
      <c r="D584" s="61">
        <v>0</v>
      </c>
      <c r="E584" s="53"/>
      <c r="F584" s="56">
        <v>0</v>
      </c>
    </row>
    <row r="585" spans="1:6" ht="25.5" hidden="1">
      <c r="A585" s="57"/>
      <c r="B585" s="57">
        <v>4953</v>
      </c>
      <c r="C585" s="58" t="s">
        <v>763</v>
      </c>
      <c r="D585" s="61">
        <v>0</v>
      </c>
      <c r="E585" s="53"/>
      <c r="F585" s="56">
        <v>0</v>
      </c>
    </row>
    <row r="586" spans="1:6" ht="25.5" hidden="1">
      <c r="A586" s="57"/>
      <c r="B586" s="57">
        <v>4957</v>
      </c>
      <c r="C586" s="58" t="s">
        <v>764</v>
      </c>
      <c r="D586" s="61">
        <v>0</v>
      </c>
      <c r="E586" s="53"/>
      <c r="F586" s="56">
        <v>0</v>
      </c>
    </row>
    <row r="587" spans="1:6" ht="25.5" hidden="1">
      <c r="A587" s="57"/>
      <c r="B587" s="57">
        <v>4958</v>
      </c>
      <c r="C587" s="58" t="s">
        <v>765</v>
      </c>
      <c r="D587" s="61">
        <v>0</v>
      </c>
      <c r="E587" s="53"/>
      <c r="F587" s="56">
        <v>0</v>
      </c>
    </row>
    <row r="588" spans="1:6" ht="25.5">
      <c r="A588" s="57"/>
      <c r="B588" s="57">
        <v>4959</v>
      </c>
      <c r="C588" s="58" t="s">
        <v>64</v>
      </c>
      <c r="D588" s="61">
        <v>287</v>
      </c>
      <c r="E588" s="53"/>
      <c r="F588" s="56">
        <v>0</v>
      </c>
    </row>
    <row r="589" spans="1:6" ht="25.5">
      <c r="A589" s="57"/>
      <c r="B589" s="57">
        <v>5453</v>
      </c>
      <c r="C589" s="58" t="s">
        <v>766</v>
      </c>
      <c r="D589" s="62">
        <v>0</v>
      </c>
      <c r="E589" s="53"/>
      <c r="F589" s="56">
        <v>0</v>
      </c>
    </row>
    <row r="590" spans="1:6" ht="25.5">
      <c r="A590" s="57"/>
      <c r="B590" s="57">
        <v>5457</v>
      </c>
      <c r="C590" s="58" t="s">
        <v>767</v>
      </c>
      <c r="D590" s="62">
        <v>0</v>
      </c>
      <c r="E590" s="53"/>
      <c r="F590" s="56">
        <v>0</v>
      </c>
    </row>
    <row r="591" spans="1:6" ht="25.5">
      <c r="A591" s="57"/>
      <c r="B591" s="57">
        <v>5459</v>
      </c>
      <c r="C591" s="58" t="s">
        <v>768</v>
      </c>
      <c r="D591" s="62">
        <v>-287</v>
      </c>
      <c r="E591" s="53"/>
      <c r="F591" s="56">
        <v>0</v>
      </c>
    </row>
    <row r="592" spans="1:6">
      <c r="A592" s="57"/>
      <c r="B592" s="57">
        <v>5465</v>
      </c>
      <c r="C592" s="58" t="s">
        <v>769</v>
      </c>
      <c r="D592" s="62">
        <v>0</v>
      </c>
      <c r="E592" s="53"/>
      <c r="F592" s="56">
        <v>0</v>
      </c>
    </row>
    <row r="593" spans="1:6">
      <c r="A593" s="57"/>
      <c r="B593" s="57">
        <v>5468</v>
      </c>
      <c r="C593" s="58" t="s">
        <v>770</v>
      </c>
      <c r="D593" s="62">
        <v>0</v>
      </c>
      <c r="E593" s="53"/>
      <c r="F593" s="56">
        <v>0</v>
      </c>
    </row>
    <row r="594" spans="1:6">
      <c r="A594" s="57"/>
      <c r="B594" s="57">
        <v>5510</v>
      </c>
      <c r="C594" s="58" t="s">
        <v>65</v>
      </c>
      <c r="D594" s="62">
        <v>-9354</v>
      </c>
      <c r="E594" s="53"/>
      <c r="F594" s="56">
        <v>0</v>
      </c>
    </row>
    <row r="595" spans="1:6">
      <c r="A595" s="57"/>
      <c r="B595" s="57">
        <v>5530</v>
      </c>
      <c r="C595" s="58" t="s">
        <v>66</v>
      </c>
      <c r="D595" s="62">
        <v>-139196</v>
      </c>
      <c r="E595" s="53"/>
      <c r="F595" s="56">
        <v>0</v>
      </c>
    </row>
    <row r="596" spans="1:6" hidden="1">
      <c r="A596" s="57"/>
      <c r="B596" s="57">
        <v>5540</v>
      </c>
      <c r="C596" s="58" t="s">
        <v>771</v>
      </c>
      <c r="D596" s="62">
        <v>0</v>
      </c>
      <c r="E596" s="53"/>
      <c r="F596" s="56">
        <v>0</v>
      </c>
    </row>
    <row r="597" spans="1:6" ht="25.5" hidden="1">
      <c r="A597" s="57"/>
      <c r="B597" s="57">
        <v>5560</v>
      </c>
      <c r="C597" s="58" t="s">
        <v>772</v>
      </c>
      <c r="D597" s="62">
        <v>0</v>
      </c>
      <c r="E597" s="53"/>
      <c r="F597" s="56">
        <v>0</v>
      </c>
    </row>
    <row r="598" spans="1:6" ht="25.5" hidden="1">
      <c r="A598" s="57"/>
      <c r="B598" s="57">
        <v>5570</v>
      </c>
      <c r="C598" s="58" t="s">
        <v>773</v>
      </c>
      <c r="D598" s="62">
        <v>0</v>
      </c>
      <c r="E598" s="53"/>
      <c r="F598" s="56">
        <v>0</v>
      </c>
    </row>
    <row r="599" spans="1:6" ht="25.5" hidden="1">
      <c r="A599" s="57"/>
      <c r="B599" s="57">
        <v>5580</v>
      </c>
      <c r="C599" s="58" t="s">
        <v>774</v>
      </c>
      <c r="D599" s="62">
        <v>0</v>
      </c>
      <c r="E599" s="53"/>
      <c r="F599" s="56">
        <v>0</v>
      </c>
    </row>
    <row r="600" spans="1:6" hidden="1">
      <c r="A600" s="57"/>
      <c r="B600" s="57">
        <v>5590</v>
      </c>
      <c r="C600" s="58" t="s">
        <v>775</v>
      </c>
      <c r="D600" s="62">
        <v>0</v>
      </c>
      <c r="E600" s="53"/>
      <c r="F600" s="56">
        <v>0</v>
      </c>
    </row>
    <row r="601" spans="1:6" hidden="1">
      <c r="A601" s="57"/>
      <c r="B601" s="57">
        <v>5591</v>
      </c>
      <c r="C601" s="58" t="s">
        <v>776</v>
      </c>
      <c r="D601" s="62">
        <v>0</v>
      </c>
      <c r="E601" s="53"/>
      <c r="F601" s="56">
        <v>0</v>
      </c>
    </row>
    <row r="602" spans="1:6" hidden="1">
      <c r="A602" s="57"/>
      <c r="B602" s="57">
        <v>5592</v>
      </c>
      <c r="C602" s="58" t="s">
        <v>777</v>
      </c>
      <c r="D602" s="62">
        <v>0</v>
      </c>
      <c r="E602" s="53"/>
      <c r="F602" s="56">
        <v>0</v>
      </c>
    </row>
    <row r="603" spans="1:6" hidden="1">
      <c r="A603" s="57"/>
      <c r="B603" s="57">
        <v>5593</v>
      </c>
      <c r="C603" s="58" t="s">
        <v>778</v>
      </c>
      <c r="D603" s="62">
        <v>0</v>
      </c>
      <c r="E603" s="53"/>
      <c r="F603" s="56">
        <v>0</v>
      </c>
    </row>
    <row r="604" spans="1:6" ht="25.5" hidden="1">
      <c r="A604" s="57"/>
      <c r="B604" s="57">
        <v>5594</v>
      </c>
      <c r="C604" s="58" t="s">
        <v>779</v>
      </c>
      <c r="D604" s="62">
        <v>0</v>
      </c>
      <c r="E604" s="53"/>
      <c r="F604" s="56">
        <v>0</v>
      </c>
    </row>
    <row r="605" spans="1:6" s="1" customFormat="1" ht="25.5" hidden="1">
      <c r="A605" s="73"/>
      <c r="B605" s="73">
        <v>5704</v>
      </c>
      <c r="C605" s="74" t="s">
        <v>780</v>
      </c>
      <c r="D605" s="62">
        <v>0</v>
      </c>
      <c r="E605" s="75"/>
      <c r="F605" s="56">
        <v>0</v>
      </c>
    </row>
    <row r="606" spans="1:6" s="1" customFormat="1" hidden="1">
      <c r="A606" s="73"/>
      <c r="B606" s="73">
        <v>5710</v>
      </c>
      <c r="C606" s="74" t="s">
        <v>781</v>
      </c>
      <c r="D606" s="62">
        <v>0</v>
      </c>
      <c r="E606" s="75"/>
      <c r="F606" s="56">
        <v>0</v>
      </c>
    </row>
    <row r="607" spans="1:6">
      <c r="A607" s="57"/>
      <c r="B607" s="57">
        <v>5721</v>
      </c>
      <c r="C607" s="58" t="s">
        <v>782</v>
      </c>
      <c r="D607" s="62">
        <v>-209251</v>
      </c>
      <c r="E607" s="53"/>
      <c r="F607" s="56">
        <v>0</v>
      </c>
    </row>
    <row r="608" spans="1:6">
      <c r="A608" s="57"/>
      <c r="B608" s="57">
        <v>5722</v>
      </c>
      <c r="C608" s="58" t="s">
        <v>68</v>
      </c>
      <c r="D608" s="62">
        <v>-3054</v>
      </c>
      <c r="E608" s="53"/>
      <c r="F608" s="56">
        <v>0</v>
      </c>
    </row>
    <row r="609" spans="1:6">
      <c r="A609" s="57"/>
      <c r="B609" s="57">
        <v>5729</v>
      </c>
      <c r="C609" s="58" t="s">
        <v>69</v>
      </c>
      <c r="D609" s="62">
        <v>-10339</v>
      </c>
      <c r="E609" s="53"/>
      <c r="F609" s="56">
        <v>0</v>
      </c>
    </row>
    <row r="610" spans="1:6" ht="25.5">
      <c r="A610" s="57"/>
      <c r="B610" s="57">
        <v>5732</v>
      </c>
      <c r="C610" s="58" t="s">
        <v>783</v>
      </c>
      <c r="D610" s="62">
        <v>0</v>
      </c>
      <c r="E610" s="53"/>
      <c r="F610" s="56">
        <v>0</v>
      </c>
    </row>
    <row r="611" spans="1:6">
      <c r="A611" s="57"/>
      <c r="B611" s="57">
        <v>5734</v>
      </c>
      <c r="C611" s="58" t="s">
        <v>784</v>
      </c>
      <c r="D611" s="62">
        <v>0</v>
      </c>
      <c r="E611" s="53"/>
      <c r="F611" s="56">
        <v>0</v>
      </c>
    </row>
    <row r="612" spans="1:6">
      <c r="A612" s="57"/>
      <c r="B612" s="57">
        <v>5741</v>
      </c>
      <c r="C612" s="58" t="s">
        <v>194</v>
      </c>
      <c r="D612" s="62">
        <v>-506</v>
      </c>
      <c r="E612" s="53"/>
      <c r="F612" s="56">
        <v>0</v>
      </c>
    </row>
    <row r="613" spans="1:6">
      <c r="A613" s="57"/>
      <c r="B613" s="57">
        <v>5742</v>
      </c>
      <c r="C613" s="58" t="s">
        <v>70</v>
      </c>
      <c r="D613" s="62">
        <v>-17453</v>
      </c>
      <c r="E613" s="53"/>
      <c r="F613" s="56">
        <v>0</v>
      </c>
    </row>
    <row r="614" spans="1:6">
      <c r="A614" s="57"/>
      <c r="B614" s="57">
        <v>5743</v>
      </c>
      <c r="C614" s="58" t="s">
        <v>71</v>
      </c>
      <c r="D614" s="62">
        <v>-44</v>
      </c>
      <c r="E614" s="53"/>
      <c r="F614" s="56">
        <v>0</v>
      </c>
    </row>
    <row r="615" spans="1:6">
      <c r="A615" s="57"/>
      <c r="B615" s="57">
        <v>5744</v>
      </c>
      <c r="C615" s="58" t="s">
        <v>195</v>
      </c>
      <c r="D615" s="62">
        <v>-8</v>
      </c>
      <c r="E615" s="53"/>
      <c r="F615" s="56">
        <v>0</v>
      </c>
    </row>
    <row r="616" spans="1:6">
      <c r="A616" s="57"/>
      <c r="B616" s="57">
        <v>5745</v>
      </c>
      <c r="C616" s="58" t="s">
        <v>72</v>
      </c>
      <c r="D616" s="62">
        <v>-15032</v>
      </c>
      <c r="E616" s="53"/>
      <c r="F616" s="56">
        <v>0</v>
      </c>
    </row>
    <row r="617" spans="1:6">
      <c r="A617" s="57"/>
      <c r="B617" s="57">
        <v>5746</v>
      </c>
      <c r="C617" s="58" t="s">
        <v>73</v>
      </c>
      <c r="D617" s="62">
        <v>-7565</v>
      </c>
      <c r="E617" s="53"/>
      <c r="F617" s="56">
        <v>0</v>
      </c>
    </row>
    <row r="618" spans="1:6">
      <c r="A618" s="57"/>
      <c r="B618" s="57">
        <v>5747</v>
      </c>
      <c r="C618" s="58" t="s">
        <v>74</v>
      </c>
      <c r="D618" s="62">
        <v>-197</v>
      </c>
      <c r="E618" s="53"/>
      <c r="F618" s="56">
        <v>0</v>
      </c>
    </row>
    <row r="619" spans="1:6">
      <c r="A619" s="57"/>
      <c r="B619" s="57">
        <v>5748</v>
      </c>
      <c r="C619" s="58" t="s">
        <v>75</v>
      </c>
      <c r="D619" s="62">
        <v>-2092</v>
      </c>
      <c r="E619" s="53"/>
      <c r="F619" s="56">
        <v>0</v>
      </c>
    </row>
    <row r="620" spans="1:6">
      <c r="A620" s="57"/>
      <c r="B620" s="57">
        <v>5749</v>
      </c>
      <c r="C620" s="58" t="s">
        <v>76</v>
      </c>
      <c r="D620" s="62">
        <v>-5063</v>
      </c>
      <c r="E620" s="53"/>
      <c r="F620" s="56">
        <v>0</v>
      </c>
    </row>
    <row r="621" spans="1:6">
      <c r="A621" s="57"/>
      <c r="B621" s="57">
        <v>5750</v>
      </c>
      <c r="C621" s="58" t="s">
        <v>77</v>
      </c>
      <c r="D621" s="62">
        <v>-2058</v>
      </c>
      <c r="E621" s="53"/>
      <c r="F621" s="56">
        <v>0</v>
      </c>
    </row>
    <row r="622" spans="1:6">
      <c r="A622" s="57"/>
      <c r="B622" s="57">
        <v>5752</v>
      </c>
      <c r="C622" s="58" t="s">
        <v>78</v>
      </c>
      <c r="D622" s="62">
        <v>-257</v>
      </c>
      <c r="E622" s="53"/>
      <c r="F622" s="56">
        <v>0</v>
      </c>
    </row>
    <row r="623" spans="1:6">
      <c r="A623" s="57"/>
      <c r="B623" s="57">
        <v>5753</v>
      </c>
      <c r="C623" s="58" t="s">
        <v>79</v>
      </c>
      <c r="D623" s="62">
        <v>-10997</v>
      </c>
      <c r="E623" s="53"/>
      <c r="F623" s="56">
        <v>0</v>
      </c>
    </row>
    <row r="624" spans="1:6" ht="25.5">
      <c r="A624" s="57"/>
      <c r="B624" s="57">
        <v>5760</v>
      </c>
      <c r="C624" s="58" t="s">
        <v>80</v>
      </c>
      <c r="D624" s="62">
        <v>0</v>
      </c>
      <c r="E624" s="53"/>
      <c r="F624" s="56">
        <v>0</v>
      </c>
    </row>
    <row r="625" spans="1:6">
      <c r="A625" s="57"/>
      <c r="B625" s="57">
        <v>5761</v>
      </c>
      <c r="C625" s="58" t="s">
        <v>81</v>
      </c>
      <c r="D625" s="62">
        <v>-8634</v>
      </c>
      <c r="E625" s="53"/>
      <c r="F625" s="56">
        <v>0</v>
      </c>
    </row>
    <row r="626" spans="1:6">
      <c r="A626" s="57"/>
      <c r="B626" s="57">
        <v>5763</v>
      </c>
      <c r="C626" s="58" t="s">
        <v>82</v>
      </c>
      <c r="D626" s="62">
        <v>-17832</v>
      </c>
      <c r="E626" s="53"/>
      <c r="F626" s="56">
        <v>0</v>
      </c>
    </row>
    <row r="627" spans="1:6">
      <c r="A627" s="57"/>
      <c r="B627" s="57">
        <v>5764</v>
      </c>
      <c r="C627" s="58" t="s">
        <v>785</v>
      </c>
      <c r="D627" s="62">
        <v>0</v>
      </c>
      <c r="E627" s="53"/>
      <c r="F627" s="56">
        <v>0</v>
      </c>
    </row>
    <row r="628" spans="1:6">
      <c r="A628" s="57"/>
      <c r="B628" s="57">
        <v>5765</v>
      </c>
      <c r="C628" s="58" t="s">
        <v>83</v>
      </c>
      <c r="D628" s="62">
        <v>0</v>
      </c>
      <c r="E628" s="53"/>
      <c r="F628" s="56">
        <v>0</v>
      </c>
    </row>
    <row r="629" spans="1:6">
      <c r="A629" s="57"/>
      <c r="B629" s="57">
        <v>5766</v>
      </c>
      <c r="C629" s="58" t="s">
        <v>196</v>
      </c>
      <c r="D629" s="62">
        <v>-50</v>
      </c>
      <c r="E629" s="53"/>
      <c r="F629" s="56">
        <v>0</v>
      </c>
    </row>
    <row r="630" spans="1:6">
      <c r="A630" s="57"/>
      <c r="B630" s="57">
        <v>5767</v>
      </c>
      <c r="C630" s="58" t="s">
        <v>786</v>
      </c>
      <c r="D630" s="62">
        <v>0</v>
      </c>
      <c r="E630" s="53"/>
      <c r="F630" s="56">
        <v>0</v>
      </c>
    </row>
    <row r="631" spans="1:6">
      <c r="A631" s="57"/>
      <c r="B631" s="57">
        <v>5768</v>
      </c>
      <c r="C631" s="58" t="s">
        <v>84</v>
      </c>
      <c r="D631" s="62">
        <v>-529</v>
      </c>
      <c r="E631" s="53"/>
      <c r="F631" s="56">
        <v>0</v>
      </c>
    </row>
    <row r="632" spans="1:6">
      <c r="A632" s="57"/>
      <c r="B632" s="57">
        <v>5891</v>
      </c>
      <c r="C632" s="58" t="s">
        <v>787</v>
      </c>
      <c r="D632" s="62">
        <v>0</v>
      </c>
      <c r="E632" s="53"/>
      <c r="F632" s="56">
        <v>0</v>
      </c>
    </row>
    <row r="633" spans="1:6">
      <c r="A633" s="57"/>
      <c r="B633" s="57">
        <v>5892</v>
      </c>
      <c r="C633" s="58" t="s">
        <v>788</v>
      </c>
      <c r="D633" s="62">
        <v>0</v>
      </c>
      <c r="E633" s="53"/>
      <c r="F633" s="56">
        <v>0</v>
      </c>
    </row>
    <row r="634" spans="1:6">
      <c r="A634" s="57"/>
      <c r="B634" s="57">
        <v>5893</v>
      </c>
      <c r="C634" s="58" t="s">
        <v>789</v>
      </c>
      <c r="D634" s="62">
        <v>0</v>
      </c>
      <c r="E634" s="53"/>
      <c r="F634" s="56">
        <v>0</v>
      </c>
    </row>
    <row r="635" spans="1:6">
      <c r="A635" s="57"/>
      <c r="B635" s="57">
        <v>5894</v>
      </c>
      <c r="C635" s="58" t="s">
        <v>790</v>
      </c>
      <c r="D635" s="62">
        <v>0</v>
      </c>
      <c r="E635" s="53"/>
      <c r="F635" s="56">
        <v>0</v>
      </c>
    </row>
    <row r="636" spans="1:6">
      <c r="A636" s="57"/>
      <c r="B636" s="57">
        <v>5895</v>
      </c>
      <c r="C636" s="58" t="s">
        <v>199</v>
      </c>
      <c r="D636" s="62">
        <v>-2150</v>
      </c>
      <c r="E636" s="53"/>
      <c r="F636" s="56">
        <v>0</v>
      </c>
    </row>
    <row r="637" spans="1:6" ht="25.5">
      <c r="A637" s="57"/>
      <c r="B637" s="57">
        <v>5896</v>
      </c>
      <c r="C637" s="58" t="s">
        <v>791</v>
      </c>
      <c r="D637" s="62">
        <v>0</v>
      </c>
      <c r="E637" s="53"/>
      <c r="F637" s="56">
        <v>0</v>
      </c>
    </row>
    <row r="638" spans="1:6">
      <c r="A638" s="57"/>
      <c r="B638" s="57">
        <v>5900</v>
      </c>
      <c r="C638" s="58" t="s">
        <v>190</v>
      </c>
      <c r="D638" s="62">
        <v>-14</v>
      </c>
      <c r="E638" s="53"/>
      <c r="F638" s="56">
        <v>0</v>
      </c>
    </row>
    <row r="639" spans="1:6">
      <c r="A639" s="57"/>
      <c r="B639" s="57">
        <v>5921</v>
      </c>
      <c r="C639" s="58" t="s">
        <v>89</v>
      </c>
      <c r="D639" s="62">
        <v>-95</v>
      </c>
      <c r="E639" s="53"/>
      <c r="F639" s="56">
        <v>0</v>
      </c>
    </row>
    <row r="640" spans="1:6">
      <c r="A640" s="57"/>
      <c r="B640" s="57">
        <v>5922</v>
      </c>
      <c r="C640" s="58" t="s">
        <v>792</v>
      </c>
      <c r="D640" s="62">
        <v>-640</v>
      </c>
      <c r="E640" s="53"/>
      <c r="F640" s="56">
        <v>0</v>
      </c>
    </row>
    <row r="641" spans="1:6">
      <c r="A641" s="57"/>
      <c r="B641" s="57">
        <v>5923</v>
      </c>
      <c r="C641" s="58" t="s">
        <v>90</v>
      </c>
      <c r="D641" s="62">
        <v>-117400</v>
      </c>
      <c r="E641" s="53"/>
      <c r="F641" s="56">
        <v>0</v>
      </c>
    </row>
    <row r="642" spans="1:6">
      <c r="A642" s="57"/>
      <c r="B642" s="57">
        <v>5924</v>
      </c>
      <c r="C642" s="58" t="s">
        <v>793</v>
      </c>
      <c r="D642" s="62">
        <v>0</v>
      </c>
      <c r="E642" s="53"/>
      <c r="F642" s="56">
        <v>0</v>
      </c>
    </row>
    <row r="643" spans="1:6">
      <c r="A643" s="57"/>
      <c r="B643" s="57">
        <v>5925</v>
      </c>
      <c r="C643" s="58" t="s">
        <v>794</v>
      </c>
      <c r="D643" s="62">
        <v>0</v>
      </c>
      <c r="E643" s="53"/>
      <c r="F643" s="56">
        <v>0</v>
      </c>
    </row>
    <row r="644" spans="1:6">
      <c r="A644" s="57"/>
      <c r="B644" s="57">
        <v>5926</v>
      </c>
      <c r="C644" s="58" t="s">
        <v>795</v>
      </c>
      <c r="D644" s="62">
        <v>0</v>
      </c>
      <c r="E644" s="53"/>
      <c r="F644" s="56">
        <v>0</v>
      </c>
    </row>
    <row r="645" spans="1:6">
      <c r="A645" s="57"/>
      <c r="B645" s="57">
        <v>5940</v>
      </c>
      <c r="C645" s="58" t="s">
        <v>796</v>
      </c>
      <c r="D645" s="62">
        <v>0</v>
      </c>
      <c r="E645" s="53"/>
      <c r="F645" s="56">
        <v>0</v>
      </c>
    </row>
    <row r="646" spans="1:6">
      <c r="A646" s="57"/>
      <c r="B646" s="57"/>
      <c r="C646" s="51" t="s">
        <v>207</v>
      </c>
      <c r="D646" s="54">
        <v>-5469351</v>
      </c>
      <c r="E646" s="51" t="s">
        <v>797</v>
      </c>
      <c r="F646" s="56">
        <v>0</v>
      </c>
    </row>
    <row r="647" spans="1:6">
      <c r="A647" s="57"/>
      <c r="B647" s="57"/>
      <c r="C647" s="57"/>
      <c r="D647" s="76"/>
      <c r="E647" s="53" t="s">
        <v>798</v>
      </c>
      <c r="F647" s="56">
        <v>0</v>
      </c>
    </row>
    <row r="648" spans="1:6">
      <c r="A648" s="51">
        <v>5</v>
      </c>
      <c r="B648" s="53"/>
      <c r="C648" s="51" t="s">
        <v>208</v>
      </c>
      <c r="D648" s="71">
        <v>-26620</v>
      </c>
      <c r="E648" s="55">
        <v>15</v>
      </c>
      <c r="F648" s="56">
        <v>0</v>
      </c>
    </row>
    <row r="649" spans="1:6">
      <c r="A649" s="57"/>
      <c r="B649" s="57">
        <v>1851</v>
      </c>
      <c r="C649" s="57" t="s">
        <v>168</v>
      </c>
      <c r="D649" s="59">
        <v>-7324</v>
      </c>
      <c r="E649" s="53"/>
      <c r="F649" s="56">
        <v>0</v>
      </c>
    </row>
    <row r="650" spans="1:6">
      <c r="A650" s="57"/>
      <c r="B650" s="57">
        <v>1857</v>
      </c>
      <c r="C650" s="57" t="s">
        <v>49</v>
      </c>
      <c r="D650" s="59">
        <v>-19296</v>
      </c>
      <c r="E650" s="53"/>
      <c r="F650" s="56">
        <v>0</v>
      </c>
    </row>
    <row r="651" spans="1:6">
      <c r="A651" s="57"/>
      <c r="B651" s="77">
        <v>2857</v>
      </c>
      <c r="C651" s="77" t="s">
        <v>799</v>
      </c>
      <c r="D651" s="60">
        <v>0</v>
      </c>
      <c r="E651" s="78"/>
      <c r="F651" s="56">
        <v>0</v>
      </c>
    </row>
    <row r="652" spans="1:6">
      <c r="A652" s="57"/>
      <c r="B652" s="57">
        <v>5999</v>
      </c>
      <c r="C652" s="57" t="s">
        <v>91</v>
      </c>
      <c r="D652" s="62">
        <v>0</v>
      </c>
      <c r="E652" s="53"/>
      <c r="F652" s="56">
        <v>0</v>
      </c>
    </row>
    <row r="653" spans="1:6">
      <c r="A653" s="57"/>
      <c r="B653" s="57"/>
      <c r="C653" s="57"/>
      <c r="D653" s="76"/>
      <c r="E653" s="53" t="s">
        <v>798</v>
      </c>
      <c r="F653" s="56">
        <v>0</v>
      </c>
    </row>
    <row r="654" spans="1:6" ht="27">
      <c r="A654" s="57"/>
      <c r="B654" s="57"/>
      <c r="C654" s="63" t="s">
        <v>800</v>
      </c>
      <c r="D654" s="71">
        <v>1086</v>
      </c>
      <c r="E654" s="55">
        <v>16</v>
      </c>
      <c r="F654" s="56">
        <v>0</v>
      </c>
    </row>
    <row r="655" spans="1:6">
      <c r="A655" s="57"/>
      <c r="B655" s="57">
        <v>3581</v>
      </c>
      <c r="C655" s="57" t="s">
        <v>801</v>
      </c>
      <c r="D655" s="60">
        <v>0</v>
      </c>
      <c r="E655" s="53"/>
      <c r="F655" s="56">
        <v>0</v>
      </c>
    </row>
    <row r="656" spans="1:6">
      <c r="A656" s="57"/>
      <c r="B656" s="57">
        <v>4703</v>
      </c>
      <c r="C656" s="57" t="s">
        <v>188</v>
      </c>
      <c r="D656" s="61">
        <v>924</v>
      </c>
      <c r="E656" s="53"/>
      <c r="F656" s="56">
        <v>0</v>
      </c>
    </row>
    <row r="657" spans="1:6">
      <c r="A657" s="57"/>
      <c r="B657" s="57">
        <v>4731</v>
      </c>
      <c r="C657" s="57" t="s">
        <v>62</v>
      </c>
      <c r="D657" s="61">
        <v>839</v>
      </c>
      <c r="E657" s="53"/>
      <c r="F657" s="56">
        <v>0</v>
      </c>
    </row>
    <row r="658" spans="1:6">
      <c r="A658" s="57"/>
      <c r="B658" s="57">
        <v>5703</v>
      </c>
      <c r="C658" s="57" t="s">
        <v>67</v>
      </c>
      <c r="D658" s="62">
        <v>0</v>
      </c>
      <c r="E658" s="53"/>
      <c r="F658" s="56">
        <v>0</v>
      </c>
    </row>
    <row r="659" spans="1:6">
      <c r="A659" s="57"/>
      <c r="B659" s="57">
        <v>5731</v>
      </c>
      <c r="C659" s="57" t="s">
        <v>193</v>
      </c>
      <c r="D659" s="62">
        <v>-677</v>
      </c>
      <c r="E659" s="53"/>
      <c r="F659" s="56">
        <v>0</v>
      </c>
    </row>
    <row r="660" spans="1:6">
      <c r="A660" s="57"/>
      <c r="B660" s="57"/>
      <c r="C660" s="57"/>
      <c r="D660" s="76"/>
      <c r="E660" s="53"/>
      <c r="F660" s="56">
        <v>0</v>
      </c>
    </row>
    <row r="661" spans="1:6" ht="25.5">
      <c r="A661" s="87"/>
      <c r="B661" s="87"/>
      <c r="C661" s="51" t="s">
        <v>209</v>
      </c>
      <c r="D661" s="71">
        <v>-5494885</v>
      </c>
      <c r="E661" s="51" t="s">
        <v>803</v>
      </c>
      <c r="F661" s="56">
        <v>0</v>
      </c>
    </row>
    <row r="662" spans="1:6">
      <c r="A662" s="57"/>
      <c r="B662" s="57"/>
      <c r="C662" s="57"/>
      <c r="D662" s="76"/>
      <c r="E662" s="53" t="s">
        <v>798</v>
      </c>
      <c r="F662" s="56">
        <v>0</v>
      </c>
    </row>
    <row r="663" spans="1:6" ht="13.5">
      <c r="A663" s="51" t="s">
        <v>804</v>
      </c>
      <c r="B663" s="53"/>
      <c r="C663" s="52" t="s">
        <v>210</v>
      </c>
      <c r="D663" s="76"/>
      <c r="E663" s="53" t="s">
        <v>798</v>
      </c>
      <c r="F663" s="56">
        <v>0</v>
      </c>
    </row>
    <row r="664" spans="1:6">
      <c r="A664" s="57"/>
      <c r="B664" s="57"/>
      <c r="C664" s="57"/>
      <c r="D664" s="76"/>
      <c r="E664" s="53" t="s">
        <v>798</v>
      </c>
      <c r="F664" s="56">
        <v>0</v>
      </c>
    </row>
    <row r="665" spans="1:6" hidden="1">
      <c r="A665" s="51">
        <v>1</v>
      </c>
      <c r="B665" s="53"/>
      <c r="C665" s="51" t="s">
        <v>805</v>
      </c>
      <c r="D665" s="71"/>
      <c r="E665" s="55">
        <v>18</v>
      </c>
      <c r="F665" s="56">
        <v>0</v>
      </c>
    </row>
    <row r="666" spans="1:6" hidden="1">
      <c r="A666" s="57"/>
      <c r="B666" s="57">
        <v>1481</v>
      </c>
      <c r="C666" s="57" t="s">
        <v>44</v>
      </c>
      <c r="D666" s="59">
        <v>0</v>
      </c>
      <c r="E666" s="53"/>
      <c r="F666" s="56">
        <v>0</v>
      </c>
    </row>
    <row r="667" spans="1:6" ht="25.5" hidden="1">
      <c r="A667" s="57"/>
      <c r="B667" s="57">
        <v>1482</v>
      </c>
      <c r="C667" s="57" t="s">
        <v>806</v>
      </c>
      <c r="D667" s="59">
        <v>0</v>
      </c>
      <c r="E667" s="53"/>
      <c r="F667" s="56">
        <v>0</v>
      </c>
    </row>
    <row r="668" spans="1:6" ht="25.5" hidden="1">
      <c r="A668" s="57"/>
      <c r="B668" s="57">
        <v>1483</v>
      </c>
      <c r="C668" s="57" t="s">
        <v>807</v>
      </c>
      <c r="D668" s="59">
        <v>0</v>
      </c>
      <c r="E668" s="53"/>
      <c r="F668" s="56">
        <v>0</v>
      </c>
    </row>
    <row r="669" spans="1:6" ht="25.5" hidden="1">
      <c r="A669" s="57"/>
      <c r="B669" s="57">
        <v>1484</v>
      </c>
      <c r="C669" s="57" t="s">
        <v>808</v>
      </c>
      <c r="D669" s="59">
        <v>0</v>
      </c>
      <c r="E669" s="53"/>
      <c r="F669" s="56">
        <v>0</v>
      </c>
    </row>
    <row r="670" spans="1:6">
      <c r="A670" s="57"/>
      <c r="B670" s="57"/>
      <c r="C670" s="57"/>
      <c r="D670" s="76">
        <v>0</v>
      </c>
      <c r="E670" s="53" t="s">
        <v>798</v>
      </c>
      <c r="F670" s="56">
        <v>0</v>
      </c>
    </row>
    <row r="671" spans="1:6">
      <c r="A671" s="51">
        <v>2</v>
      </c>
      <c r="B671" s="53"/>
      <c r="C671" s="51" t="s">
        <v>809</v>
      </c>
      <c r="D671" s="71">
        <v>-102430</v>
      </c>
      <c r="E671" s="55">
        <v>19</v>
      </c>
      <c r="F671" s="56">
        <v>0</v>
      </c>
    </row>
    <row r="672" spans="1:6">
      <c r="A672" s="57"/>
      <c r="B672" s="57">
        <v>1651</v>
      </c>
      <c r="C672" s="57" t="s">
        <v>156</v>
      </c>
      <c r="D672" s="59">
        <v>-27250</v>
      </c>
      <c r="E672" s="53"/>
      <c r="F672" s="56">
        <v>0</v>
      </c>
    </row>
    <row r="673" spans="1:6">
      <c r="A673" s="57"/>
      <c r="B673" s="57">
        <v>1652</v>
      </c>
      <c r="C673" s="57" t="s">
        <v>810</v>
      </c>
      <c r="D673" s="59">
        <v>0</v>
      </c>
      <c r="E673" s="53"/>
      <c r="F673" s="56">
        <v>0</v>
      </c>
    </row>
    <row r="674" spans="1:6">
      <c r="A674" s="57"/>
      <c r="B674" s="57">
        <v>1653</v>
      </c>
      <c r="C674" s="57" t="s">
        <v>157</v>
      </c>
      <c r="D674" s="59">
        <v>-15090</v>
      </c>
      <c r="E674" s="53"/>
      <c r="F674" s="56">
        <v>0</v>
      </c>
    </row>
    <row r="675" spans="1:6">
      <c r="A675" s="57"/>
      <c r="B675" s="57">
        <v>1654</v>
      </c>
      <c r="C675" s="57" t="s">
        <v>158</v>
      </c>
      <c r="D675" s="59">
        <v>58349</v>
      </c>
      <c r="E675" s="53"/>
      <c r="F675" s="56">
        <v>0</v>
      </c>
    </row>
    <row r="676" spans="1:6">
      <c r="A676" s="57"/>
      <c r="B676" s="57">
        <v>1655</v>
      </c>
      <c r="C676" s="57" t="s">
        <v>811</v>
      </c>
      <c r="D676" s="59">
        <v>0</v>
      </c>
      <c r="E676" s="53"/>
      <c r="F676" s="56">
        <v>0</v>
      </c>
    </row>
    <row r="677" spans="1:6">
      <c r="A677" s="57"/>
      <c r="B677" s="57">
        <v>1656</v>
      </c>
      <c r="C677" s="57" t="s">
        <v>812</v>
      </c>
      <c r="D677" s="59">
        <v>0</v>
      </c>
      <c r="E677" s="53"/>
      <c r="F677" s="56">
        <v>0</v>
      </c>
    </row>
    <row r="678" spans="1:6">
      <c r="A678" s="57"/>
      <c r="B678" s="57">
        <v>1657</v>
      </c>
      <c r="C678" s="57" t="s">
        <v>813</v>
      </c>
      <c r="D678" s="59">
        <v>-82636</v>
      </c>
      <c r="E678" s="53"/>
      <c r="F678" s="56">
        <v>0</v>
      </c>
    </row>
    <row r="679" spans="1:6">
      <c r="A679" s="57"/>
      <c r="B679" s="57">
        <v>1658</v>
      </c>
      <c r="C679" s="57" t="s">
        <v>159</v>
      </c>
      <c r="D679" s="59">
        <v>-8916</v>
      </c>
      <c r="E679" s="53"/>
      <c r="F679" s="56">
        <v>0</v>
      </c>
    </row>
    <row r="680" spans="1:6">
      <c r="A680" s="57"/>
      <c r="B680" s="57">
        <v>1659</v>
      </c>
      <c r="C680" s="57" t="s">
        <v>160</v>
      </c>
      <c r="D680" s="59">
        <v>-26885</v>
      </c>
      <c r="E680" s="53"/>
      <c r="F680" s="56">
        <v>0</v>
      </c>
    </row>
    <row r="681" spans="1:6">
      <c r="A681" s="57"/>
      <c r="B681" s="57">
        <v>1660</v>
      </c>
      <c r="C681" s="57" t="s">
        <v>814</v>
      </c>
      <c r="D681" s="59">
        <v>0</v>
      </c>
      <c r="E681" s="53"/>
      <c r="F681" s="56">
        <v>0</v>
      </c>
    </row>
    <row r="682" spans="1:6">
      <c r="A682" s="57"/>
      <c r="B682" s="57">
        <v>1661</v>
      </c>
      <c r="C682" s="57" t="s">
        <v>815</v>
      </c>
      <c r="D682" s="59">
        <v>0</v>
      </c>
      <c r="E682" s="53"/>
      <c r="F682" s="56">
        <v>0</v>
      </c>
    </row>
    <row r="683" spans="1:6">
      <c r="A683" s="57"/>
      <c r="B683" s="57">
        <v>1692</v>
      </c>
      <c r="C683" s="57" t="s">
        <v>816</v>
      </c>
      <c r="D683" s="59">
        <v>0</v>
      </c>
      <c r="E683" s="53"/>
      <c r="F683" s="56">
        <v>0</v>
      </c>
    </row>
    <row r="684" spans="1:6">
      <c r="A684" s="57"/>
      <c r="B684" s="57">
        <v>1693</v>
      </c>
      <c r="C684" s="57" t="s">
        <v>161</v>
      </c>
      <c r="D684" s="59">
        <v>10756</v>
      </c>
      <c r="E684" s="53"/>
      <c r="F684" s="56">
        <v>0</v>
      </c>
    </row>
    <row r="685" spans="1:6">
      <c r="A685" s="57"/>
      <c r="B685" s="57">
        <v>1694</v>
      </c>
      <c r="C685" s="57" t="s">
        <v>162</v>
      </c>
      <c r="D685" s="59">
        <v>14722</v>
      </c>
      <c r="E685" s="53"/>
      <c r="F685" s="56">
        <v>0</v>
      </c>
    </row>
    <row r="686" spans="1:6" ht="25.5">
      <c r="A686" s="57"/>
      <c r="B686" s="57">
        <v>1695</v>
      </c>
      <c r="C686" s="58" t="s">
        <v>817</v>
      </c>
      <c r="D686" s="59">
        <v>0</v>
      </c>
      <c r="E686" s="53"/>
      <c r="F686" s="56">
        <v>0</v>
      </c>
    </row>
    <row r="687" spans="1:6" ht="25.5">
      <c r="A687" s="57"/>
      <c r="B687" s="57">
        <v>1696</v>
      </c>
      <c r="C687" s="58" t="s">
        <v>818</v>
      </c>
      <c r="D687" s="59">
        <v>0</v>
      </c>
      <c r="E687" s="53"/>
      <c r="F687" s="56">
        <v>0</v>
      </c>
    </row>
    <row r="688" spans="1:6" ht="25.5">
      <c r="A688" s="57"/>
      <c r="B688" s="57">
        <v>1697</v>
      </c>
      <c r="C688" s="58" t="s">
        <v>163</v>
      </c>
      <c r="D688" s="59">
        <v>12395</v>
      </c>
      <c r="E688" s="53"/>
      <c r="F688" s="56">
        <v>0</v>
      </c>
    </row>
    <row r="689" spans="1:6">
      <c r="A689" s="57"/>
      <c r="B689" s="57">
        <v>1698</v>
      </c>
      <c r="C689" s="58" t="s">
        <v>164</v>
      </c>
      <c r="D689" s="59">
        <v>814</v>
      </c>
      <c r="E689" s="53"/>
      <c r="F689" s="56">
        <v>0</v>
      </c>
    </row>
    <row r="690" spans="1:6">
      <c r="A690" s="57"/>
      <c r="B690" s="57">
        <v>1699</v>
      </c>
      <c r="C690" s="58" t="s">
        <v>819</v>
      </c>
      <c r="D690" s="59">
        <v>8412</v>
      </c>
      <c r="E690" s="53"/>
      <c r="F690" s="56">
        <v>0</v>
      </c>
    </row>
    <row r="691" spans="1:6">
      <c r="A691" s="57"/>
      <c r="B691" s="57">
        <v>4711</v>
      </c>
      <c r="C691" s="58" t="s">
        <v>820</v>
      </c>
      <c r="D691" s="61">
        <v>0</v>
      </c>
      <c r="E691" s="53"/>
      <c r="F691" s="56">
        <v>0</v>
      </c>
    </row>
    <row r="692" spans="1:6" ht="25.5">
      <c r="A692" s="57"/>
      <c r="B692" s="57">
        <v>4712</v>
      </c>
      <c r="C692" s="58" t="s">
        <v>821</v>
      </c>
      <c r="D692" s="61">
        <v>0</v>
      </c>
      <c r="E692" s="53"/>
      <c r="F692" s="56">
        <v>0</v>
      </c>
    </row>
    <row r="693" spans="1:6">
      <c r="A693" s="57"/>
      <c r="B693" s="57">
        <v>4852</v>
      </c>
      <c r="C693" s="58" t="s">
        <v>822</v>
      </c>
      <c r="D693" s="61">
        <v>0</v>
      </c>
      <c r="E693" s="53"/>
      <c r="F693" s="56">
        <v>0</v>
      </c>
    </row>
    <row r="694" spans="1:6">
      <c r="A694" s="57"/>
      <c r="B694" s="57">
        <v>5711</v>
      </c>
      <c r="C694" s="58" t="s">
        <v>823</v>
      </c>
      <c r="D694" s="62">
        <v>0</v>
      </c>
      <c r="E694" s="53"/>
      <c r="F694" s="56">
        <v>0</v>
      </c>
    </row>
    <row r="695" spans="1:6">
      <c r="A695" s="57"/>
      <c r="B695" s="57">
        <v>5712</v>
      </c>
      <c r="C695" s="58" t="s">
        <v>824</v>
      </c>
      <c r="D695" s="62">
        <v>0</v>
      </c>
      <c r="E695" s="53"/>
      <c r="F695" s="56">
        <v>0</v>
      </c>
    </row>
    <row r="696" spans="1:6">
      <c r="A696" s="57"/>
      <c r="B696" s="57">
        <v>5781</v>
      </c>
      <c r="C696" s="58" t="s">
        <v>825</v>
      </c>
      <c r="D696" s="62">
        <v>0</v>
      </c>
      <c r="E696" s="53"/>
      <c r="F696" s="56">
        <v>0</v>
      </c>
    </row>
    <row r="697" spans="1:6">
      <c r="A697" s="57"/>
      <c r="B697" s="57">
        <v>5782</v>
      </c>
      <c r="C697" s="58" t="s">
        <v>85</v>
      </c>
      <c r="D697" s="62">
        <v>-10757</v>
      </c>
      <c r="E697" s="53"/>
      <c r="F697" s="56">
        <v>0</v>
      </c>
    </row>
    <row r="698" spans="1:6">
      <c r="A698" s="57"/>
      <c r="B698" s="57">
        <v>5783</v>
      </c>
      <c r="C698" s="58" t="s">
        <v>86</v>
      </c>
      <c r="D698" s="62">
        <v>-18854</v>
      </c>
      <c r="E698" s="53"/>
      <c r="F698" s="56">
        <v>0</v>
      </c>
    </row>
    <row r="699" spans="1:6" ht="25.5">
      <c r="A699" s="57"/>
      <c r="B699" s="57">
        <v>5784</v>
      </c>
      <c r="C699" s="58" t="s">
        <v>826</v>
      </c>
      <c r="D699" s="62">
        <v>0</v>
      </c>
      <c r="E699" s="53"/>
      <c r="F699" s="56">
        <v>0</v>
      </c>
    </row>
    <row r="700" spans="1:6" ht="25.5">
      <c r="A700" s="57"/>
      <c r="B700" s="57">
        <v>5785</v>
      </c>
      <c r="C700" s="58" t="s">
        <v>827</v>
      </c>
      <c r="D700" s="62">
        <v>0</v>
      </c>
      <c r="E700" s="53"/>
      <c r="F700" s="56">
        <v>0</v>
      </c>
    </row>
    <row r="701" spans="1:6" ht="25.5">
      <c r="A701" s="57"/>
      <c r="B701" s="57">
        <v>5786</v>
      </c>
      <c r="C701" s="58" t="s">
        <v>197</v>
      </c>
      <c r="D701" s="62">
        <v>-8264</v>
      </c>
      <c r="E701" s="53"/>
      <c r="F701" s="56">
        <v>0</v>
      </c>
    </row>
    <row r="702" spans="1:6">
      <c r="A702" s="57"/>
      <c r="B702" s="57">
        <v>5787</v>
      </c>
      <c r="C702" s="58" t="s">
        <v>198</v>
      </c>
      <c r="D702" s="62">
        <v>-814</v>
      </c>
      <c r="E702" s="53"/>
      <c r="F702" s="56">
        <v>0</v>
      </c>
    </row>
    <row r="703" spans="1:6">
      <c r="A703" s="57"/>
      <c r="B703" s="57">
        <v>5788</v>
      </c>
      <c r="C703" s="58" t="s">
        <v>87</v>
      </c>
      <c r="D703" s="62">
        <v>-8412</v>
      </c>
      <c r="E703" s="53"/>
      <c r="F703" s="56">
        <v>0</v>
      </c>
    </row>
    <row r="704" spans="1:6">
      <c r="A704" s="57"/>
      <c r="B704" s="57">
        <v>5852</v>
      </c>
      <c r="C704" s="58" t="s">
        <v>828</v>
      </c>
      <c r="D704" s="62">
        <v>0</v>
      </c>
      <c r="E704" s="53"/>
      <c r="F704" s="56">
        <v>0</v>
      </c>
    </row>
    <row r="705" spans="1:6" ht="25.5">
      <c r="A705" s="57"/>
      <c r="B705" s="57">
        <v>5853</v>
      </c>
      <c r="C705" s="58" t="s">
        <v>829</v>
      </c>
      <c r="D705" s="62">
        <v>0</v>
      </c>
      <c r="E705" s="53"/>
      <c r="F705" s="56">
        <v>0</v>
      </c>
    </row>
    <row r="706" spans="1:6">
      <c r="A706" s="57"/>
      <c r="B706" s="57">
        <v>5854</v>
      </c>
      <c r="C706" s="58" t="s">
        <v>830</v>
      </c>
      <c r="D706" s="62">
        <v>0</v>
      </c>
      <c r="E706" s="53"/>
      <c r="F706" s="56">
        <v>0</v>
      </c>
    </row>
    <row r="707" spans="1:6" hidden="1">
      <c r="A707" s="51">
        <v>3</v>
      </c>
      <c r="B707" s="53"/>
      <c r="C707" s="51" t="s">
        <v>831</v>
      </c>
      <c r="D707" s="71">
        <v>0</v>
      </c>
      <c r="E707" s="55">
        <v>20</v>
      </c>
      <c r="F707" s="56">
        <v>0</v>
      </c>
    </row>
    <row r="708" spans="1:6" hidden="1">
      <c r="A708" s="57"/>
      <c r="B708" s="57">
        <v>1471</v>
      </c>
      <c r="C708" s="58" t="s">
        <v>47</v>
      </c>
      <c r="D708" s="59">
        <v>0</v>
      </c>
      <c r="E708" s="53"/>
      <c r="F708" s="56">
        <v>0</v>
      </c>
    </row>
    <row r="709" spans="1:6" hidden="1">
      <c r="A709" s="57"/>
      <c r="B709" s="57">
        <v>1472</v>
      </c>
      <c r="C709" s="58" t="s">
        <v>832</v>
      </c>
      <c r="D709" s="59">
        <v>0</v>
      </c>
      <c r="E709" s="53"/>
      <c r="F709" s="56">
        <v>0</v>
      </c>
    </row>
    <row r="710" spans="1:6" hidden="1">
      <c r="A710" s="57"/>
      <c r="B710" s="57">
        <v>1475</v>
      </c>
      <c r="C710" s="58" t="s">
        <v>833</v>
      </c>
      <c r="D710" s="59">
        <v>0</v>
      </c>
      <c r="E710" s="53"/>
      <c r="F710" s="56">
        <v>0</v>
      </c>
    </row>
    <row r="711" spans="1:6" ht="25.5" hidden="1">
      <c r="A711" s="57"/>
      <c r="B711" s="57">
        <v>4713</v>
      </c>
      <c r="C711" s="58" t="s">
        <v>834</v>
      </c>
      <c r="D711" s="61">
        <v>0</v>
      </c>
      <c r="E711" s="53"/>
      <c r="F711" s="56">
        <v>0</v>
      </c>
    </row>
    <row r="712" spans="1:6" hidden="1">
      <c r="A712" s="57"/>
      <c r="B712" s="57">
        <v>4851</v>
      </c>
      <c r="C712" s="58" t="s">
        <v>835</v>
      </c>
      <c r="D712" s="61">
        <v>0</v>
      </c>
      <c r="E712" s="53"/>
      <c r="F712" s="56">
        <v>0</v>
      </c>
    </row>
    <row r="713" spans="1:6" ht="25.5" hidden="1">
      <c r="A713" s="57"/>
      <c r="B713" s="57">
        <v>4870</v>
      </c>
      <c r="C713" s="58" t="s">
        <v>836</v>
      </c>
      <c r="D713" s="61">
        <v>0</v>
      </c>
      <c r="E713" s="53"/>
      <c r="F713" s="56">
        <v>0</v>
      </c>
    </row>
    <row r="714" spans="1:6" ht="25.5" hidden="1">
      <c r="A714" s="57"/>
      <c r="B714" s="57">
        <v>5713</v>
      </c>
      <c r="C714" s="58" t="s">
        <v>837</v>
      </c>
      <c r="D714" s="62">
        <v>0</v>
      </c>
      <c r="E714" s="53"/>
      <c r="F714" s="56">
        <v>0</v>
      </c>
    </row>
    <row r="715" spans="1:6" hidden="1">
      <c r="A715" s="57"/>
      <c r="B715" s="57">
        <v>5851</v>
      </c>
      <c r="C715" s="58" t="s">
        <v>838</v>
      </c>
      <c r="D715" s="62">
        <v>0</v>
      </c>
      <c r="E715" s="53"/>
      <c r="F715" s="56">
        <v>0</v>
      </c>
    </row>
    <row r="716" spans="1:6" ht="25.5" hidden="1">
      <c r="A716" s="57"/>
      <c r="B716" s="57">
        <v>5871</v>
      </c>
      <c r="C716" s="58" t="s">
        <v>839</v>
      </c>
      <c r="D716" s="62">
        <v>0</v>
      </c>
      <c r="E716" s="53"/>
      <c r="F716" s="56">
        <v>0</v>
      </c>
    </row>
    <row r="717" spans="1:6" ht="25.5" hidden="1">
      <c r="A717" s="57"/>
      <c r="B717" s="57">
        <v>5872</v>
      </c>
      <c r="C717" s="58" t="s">
        <v>840</v>
      </c>
      <c r="D717" s="62">
        <v>0</v>
      </c>
      <c r="E717" s="53"/>
      <c r="F717" s="56">
        <v>0</v>
      </c>
    </row>
    <row r="718" spans="1:6" hidden="1">
      <c r="A718" s="51">
        <v>4</v>
      </c>
      <c r="B718" s="53"/>
      <c r="C718" s="51" t="s">
        <v>841</v>
      </c>
      <c r="D718" s="71">
        <v>0</v>
      </c>
      <c r="E718" s="55">
        <v>21</v>
      </c>
      <c r="F718" s="56">
        <v>0</v>
      </c>
    </row>
    <row r="719" spans="1:6" hidden="1">
      <c r="A719" s="57"/>
      <c r="B719" s="57">
        <v>1476</v>
      </c>
      <c r="C719" s="57" t="s">
        <v>842</v>
      </c>
      <c r="D719" s="59">
        <v>0</v>
      </c>
      <c r="E719" s="53"/>
      <c r="F719" s="56">
        <v>0</v>
      </c>
    </row>
    <row r="720" spans="1:6" hidden="1">
      <c r="A720" s="57"/>
      <c r="B720" s="57">
        <v>4856</v>
      </c>
      <c r="C720" s="57" t="s">
        <v>843</v>
      </c>
      <c r="D720" s="61">
        <v>0</v>
      </c>
      <c r="E720" s="53"/>
      <c r="F720" s="56">
        <v>0</v>
      </c>
    </row>
    <row r="721" spans="1:6" hidden="1">
      <c r="A721" s="57"/>
      <c r="B721" s="57">
        <v>5856</v>
      </c>
      <c r="C721" s="57" t="s">
        <v>844</v>
      </c>
      <c r="D721" s="62">
        <v>0</v>
      </c>
      <c r="E721" s="53"/>
      <c r="F721" s="56">
        <v>0</v>
      </c>
    </row>
    <row r="722" spans="1:6" hidden="1">
      <c r="A722" s="57"/>
      <c r="B722" s="57"/>
      <c r="C722" s="57"/>
      <c r="D722" s="76">
        <v>0</v>
      </c>
      <c r="E722" s="53"/>
      <c r="F722" s="56">
        <v>0</v>
      </c>
    </row>
    <row r="723" spans="1:6" ht="27" hidden="1">
      <c r="A723" s="57"/>
      <c r="B723" s="57"/>
      <c r="C723" s="63" t="s">
        <v>845</v>
      </c>
      <c r="D723" s="71"/>
      <c r="E723" s="55">
        <v>22</v>
      </c>
      <c r="F723" s="56">
        <v>0</v>
      </c>
    </row>
    <row r="724" spans="1:6" hidden="1">
      <c r="A724" s="57"/>
      <c r="B724" s="57">
        <v>3581</v>
      </c>
      <c r="C724" s="57" t="s">
        <v>801</v>
      </c>
      <c r="D724" s="79">
        <v>0</v>
      </c>
      <c r="E724" s="53"/>
      <c r="F724" s="56">
        <v>0</v>
      </c>
    </row>
    <row r="725" spans="1:6" hidden="1">
      <c r="A725" s="57"/>
      <c r="B725" s="57">
        <v>4703</v>
      </c>
      <c r="C725" s="57" t="s">
        <v>188</v>
      </c>
      <c r="D725" s="79"/>
      <c r="E725" s="53"/>
      <c r="F725" s="56">
        <v>0</v>
      </c>
    </row>
    <row r="726" spans="1:6" hidden="1">
      <c r="A726" s="57"/>
      <c r="B726" s="57">
        <v>4731</v>
      </c>
      <c r="C726" s="57" t="s">
        <v>62</v>
      </c>
      <c r="D726" s="79"/>
      <c r="E726" s="53"/>
      <c r="F726" s="56">
        <v>0</v>
      </c>
    </row>
    <row r="727" spans="1:6" hidden="1">
      <c r="A727" s="57"/>
      <c r="B727" s="57">
        <v>5703</v>
      </c>
      <c r="C727" s="57" t="s">
        <v>67</v>
      </c>
      <c r="D727" s="79"/>
      <c r="E727" s="53"/>
      <c r="F727" s="56">
        <v>0</v>
      </c>
    </row>
    <row r="728" spans="1:6" hidden="1">
      <c r="A728" s="57"/>
      <c r="B728" s="57">
        <v>5731</v>
      </c>
      <c r="C728" s="57" t="s">
        <v>193</v>
      </c>
      <c r="D728" s="79"/>
      <c r="E728" s="53"/>
      <c r="F728" s="56">
        <v>0</v>
      </c>
    </row>
    <row r="729" spans="1:6">
      <c r="A729" s="57"/>
      <c r="B729" s="57"/>
      <c r="C729" s="57"/>
      <c r="D729" s="76"/>
      <c r="E729" s="53" t="s">
        <v>798</v>
      </c>
      <c r="F729" s="56">
        <v>0</v>
      </c>
    </row>
    <row r="730" spans="1:6" ht="25.5">
      <c r="A730" s="57"/>
      <c r="B730" s="57"/>
      <c r="C730" s="51" t="s">
        <v>211</v>
      </c>
      <c r="D730" s="71">
        <v>-102430</v>
      </c>
      <c r="E730" s="51" t="s">
        <v>846</v>
      </c>
      <c r="F730" s="56">
        <v>0</v>
      </c>
    </row>
    <row r="731" spans="1:6">
      <c r="A731" s="57"/>
      <c r="B731" s="57"/>
      <c r="C731" s="57"/>
      <c r="D731" s="76"/>
      <c r="E731" s="53"/>
      <c r="F731" s="56">
        <v>0</v>
      </c>
    </row>
    <row r="732" spans="1:6" ht="13.5">
      <c r="A732" s="51" t="s">
        <v>847</v>
      </c>
      <c r="B732" s="53"/>
      <c r="C732" s="52" t="s">
        <v>212</v>
      </c>
      <c r="D732" s="76"/>
      <c r="E732" s="53"/>
      <c r="F732" s="56">
        <v>0</v>
      </c>
    </row>
    <row r="733" spans="1:6">
      <c r="A733" s="57"/>
      <c r="B733" s="57"/>
      <c r="C733" s="57"/>
      <c r="D733" s="76"/>
      <c r="E733" s="53"/>
      <c r="F733" s="56">
        <v>0</v>
      </c>
    </row>
    <row r="734" spans="1:6" ht="13.5">
      <c r="A734" s="51">
        <v>1</v>
      </c>
      <c r="B734" s="53"/>
      <c r="C734" s="63" t="s">
        <v>848</v>
      </c>
      <c r="D734" s="71">
        <v>0</v>
      </c>
      <c r="E734" s="55">
        <v>24</v>
      </c>
      <c r="F734" s="56">
        <v>0</v>
      </c>
    </row>
    <row r="735" spans="1:6" ht="25.5" hidden="1">
      <c r="A735" s="57"/>
      <c r="B735" s="57">
        <v>2034</v>
      </c>
      <c r="C735" s="58" t="s">
        <v>849</v>
      </c>
      <c r="D735" s="60">
        <v>0</v>
      </c>
      <c r="E735" s="53"/>
      <c r="F735" s="56">
        <v>0</v>
      </c>
    </row>
    <row r="736" spans="1:6" ht="38.25" hidden="1">
      <c r="A736" s="57"/>
      <c r="B736" s="57">
        <v>2035</v>
      </c>
      <c r="C736" s="58" t="s">
        <v>850</v>
      </c>
      <c r="D736" s="60">
        <v>0</v>
      </c>
      <c r="E736" s="53"/>
      <c r="F736" s="56">
        <v>0</v>
      </c>
    </row>
    <row r="737" spans="1:6" ht="25.5" hidden="1">
      <c r="A737" s="57"/>
      <c r="B737" s="57">
        <v>2036</v>
      </c>
      <c r="C737" s="58" t="s">
        <v>851</v>
      </c>
      <c r="D737" s="60">
        <v>0</v>
      </c>
      <c r="E737" s="53"/>
      <c r="F737" s="56">
        <v>0</v>
      </c>
    </row>
    <row r="738" spans="1:6" ht="38.25" hidden="1">
      <c r="A738" s="57"/>
      <c r="B738" s="57">
        <v>2037</v>
      </c>
      <c r="C738" s="58" t="s">
        <v>852</v>
      </c>
      <c r="D738" s="60">
        <v>0</v>
      </c>
      <c r="E738" s="53"/>
      <c r="F738" s="56">
        <v>0</v>
      </c>
    </row>
    <row r="739" spans="1:6" ht="38.25" hidden="1">
      <c r="A739" s="57"/>
      <c r="B739" s="57">
        <v>2038</v>
      </c>
      <c r="C739" s="58" t="s">
        <v>853</v>
      </c>
      <c r="D739" s="60">
        <v>0</v>
      </c>
      <c r="E739" s="53"/>
      <c r="F739" s="56">
        <v>0</v>
      </c>
    </row>
    <row r="740" spans="1:6" ht="25.5" hidden="1">
      <c r="A740" s="57"/>
      <c r="B740" s="57">
        <v>2044</v>
      </c>
      <c r="C740" s="58" t="s">
        <v>51</v>
      </c>
      <c r="D740" s="60">
        <v>0</v>
      </c>
      <c r="E740" s="53"/>
      <c r="F740" s="56">
        <v>0</v>
      </c>
    </row>
    <row r="741" spans="1:6" ht="25.5" hidden="1">
      <c r="A741" s="57"/>
      <c r="B741" s="57">
        <v>2045</v>
      </c>
      <c r="C741" s="58" t="s">
        <v>854</v>
      </c>
      <c r="D741" s="60">
        <v>0</v>
      </c>
      <c r="E741" s="53"/>
      <c r="F741" s="56">
        <v>0</v>
      </c>
    </row>
    <row r="742" spans="1:6" ht="25.5" hidden="1">
      <c r="A742" s="57"/>
      <c r="B742" s="57">
        <v>2046</v>
      </c>
      <c r="C742" s="58" t="s">
        <v>855</v>
      </c>
      <c r="D742" s="60">
        <v>0</v>
      </c>
      <c r="E742" s="53"/>
      <c r="F742" s="56">
        <v>0</v>
      </c>
    </row>
    <row r="743" spans="1:6" ht="25.5" hidden="1">
      <c r="A743" s="57"/>
      <c r="B743" s="57">
        <v>2047</v>
      </c>
      <c r="C743" s="58" t="s">
        <v>856</v>
      </c>
      <c r="D743" s="60">
        <v>0</v>
      </c>
      <c r="E743" s="53"/>
      <c r="F743" s="56">
        <v>0</v>
      </c>
    </row>
    <row r="744" spans="1:6" ht="25.5" hidden="1">
      <c r="A744" s="57"/>
      <c r="B744" s="57">
        <v>2048</v>
      </c>
      <c r="C744" s="58" t="s">
        <v>857</v>
      </c>
      <c r="D744" s="60">
        <v>0</v>
      </c>
      <c r="E744" s="53"/>
      <c r="F744" s="56">
        <v>0</v>
      </c>
    </row>
    <row r="745" spans="1:6" hidden="1">
      <c r="A745" s="57"/>
      <c r="B745" s="57">
        <v>2051</v>
      </c>
      <c r="C745" s="58" t="s">
        <v>858</v>
      </c>
      <c r="D745" s="60">
        <v>0</v>
      </c>
      <c r="E745" s="53"/>
      <c r="F745" s="56">
        <v>0</v>
      </c>
    </row>
    <row r="746" spans="1:6" hidden="1">
      <c r="A746" s="57"/>
      <c r="B746" s="57">
        <v>2052</v>
      </c>
      <c r="C746" s="58" t="s">
        <v>52</v>
      </c>
      <c r="D746" s="60">
        <v>0</v>
      </c>
      <c r="E746" s="53"/>
      <c r="F746" s="56">
        <v>0</v>
      </c>
    </row>
    <row r="747" spans="1:6" hidden="1">
      <c r="A747" s="57"/>
      <c r="B747" s="57">
        <v>2054</v>
      </c>
      <c r="C747" s="58" t="s">
        <v>859</v>
      </c>
      <c r="D747" s="60">
        <v>0</v>
      </c>
      <c r="E747" s="53"/>
      <c r="F747" s="56">
        <v>0</v>
      </c>
    </row>
    <row r="748" spans="1:6" ht="38.25" hidden="1">
      <c r="A748" s="57"/>
      <c r="B748" s="57">
        <v>2055</v>
      </c>
      <c r="C748" s="58" t="s">
        <v>860</v>
      </c>
      <c r="D748" s="60">
        <v>0</v>
      </c>
      <c r="E748" s="53"/>
      <c r="F748" s="56">
        <v>0</v>
      </c>
    </row>
    <row r="749" spans="1:6" hidden="1">
      <c r="A749" s="57"/>
      <c r="B749" s="57">
        <v>2056</v>
      </c>
      <c r="C749" s="58" t="s">
        <v>861</v>
      </c>
      <c r="D749" s="60">
        <v>0</v>
      </c>
      <c r="E749" s="53"/>
      <c r="F749" s="56">
        <v>0</v>
      </c>
    </row>
    <row r="750" spans="1:6" hidden="1">
      <c r="A750" s="57"/>
      <c r="B750" s="57">
        <v>2057</v>
      </c>
      <c r="C750" s="58" t="s">
        <v>862</v>
      </c>
      <c r="D750" s="60">
        <v>0</v>
      </c>
      <c r="E750" s="53"/>
      <c r="F750" s="56">
        <v>0</v>
      </c>
    </row>
    <row r="751" spans="1:6" ht="25.5" hidden="1">
      <c r="A751" s="57"/>
      <c r="B751" s="57">
        <v>2058</v>
      </c>
      <c r="C751" s="58" t="s">
        <v>863</v>
      </c>
      <c r="D751" s="60">
        <v>0</v>
      </c>
      <c r="E751" s="53"/>
      <c r="F751" s="56">
        <v>0</v>
      </c>
    </row>
    <row r="752" spans="1:6" ht="25.5" hidden="1">
      <c r="A752" s="57"/>
      <c r="B752" s="57">
        <v>2059</v>
      </c>
      <c r="C752" s="58" t="s">
        <v>864</v>
      </c>
      <c r="D752" s="60">
        <v>0</v>
      </c>
      <c r="E752" s="53"/>
      <c r="F752" s="56">
        <v>0</v>
      </c>
    </row>
    <row r="753" spans="1:6" ht="25.5" hidden="1">
      <c r="A753" s="57"/>
      <c r="B753" s="57">
        <v>2064</v>
      </c>
      <c r="C753" s="58" t="s">
        <v>865</v>
      </c>
      <c r="D753" s="60">
        <v>0</v>
      </c>
      <c r="E753" s="53"/>
      <c r="F753" s="56">
        <v>0</v>
      </c>
    </row>
    <row r="754" spans="1:6" ht="38.25" hidden="1">
      <c r="A754" s="57"/>
      <c r="B754" s="57">
        <v>2065</v>
      </c>
      <c r="C754" s="58" t="s">
        <v>866</v>
      </c>
      <c r="D754" s="60">
        <v>0</v>
      </c>
      <c r="E754" s="53"/>
      <c r="F754" s="56">
        <v>0</v>
      </c>
    </row>
    <row r="755" spans="1:6" ht="25.5" hidden="1">
      <c r="A755" s="57"/>
      <c r="B755" s="57">
        <v>2066</v>
      </c>
      <c r="C755" s="58" t="s">
        <v>867</v>
      </c>
      <c r="D755" s="60">
        <v>0</v>
      </c>
      <c r="E755" s="53"/>
      <c r="F755" s="56">
        <v>0</v>
      </c>
    </row>
    <row r="756" spans="1:6" ht="25.5" hidden="1">
      <c r="A756" s="57"/>
      <c r="B756" s="57">
        <v>2067</v>
      </c>
      <c r="C756" s="58" t="s">
        <v>868</v>
      </c>
      <c r="D756" s="60">
        <v>0</v>
      </c>
      <c r="E756" s="53"/>
      <c r="F756" s="56">
        <v>0</v>
      </c>
    </row>
    <row r="757" spans="1:6" ht="38.25" hidden="1">
      <c r="A757" s="57"/>
      <c r="B757" s="57">
        <v>2068</v>
      </c>
      <c r="C757" s="58" t="s">
        <v>869</v>
      </c>
      <c r="D757" s="60">
        <v>0</v>
      </c>
      <c r="E757" s="53"/>
      <c r="F757" s="56">
        <v>0</v>
      </c>
    </row>
    <row r="758" spans="1:6" ht="25.5" hidden="1">
      <c r="A758" s="57"/>
      <c r="B758" s="57">
        <v>2111</v>
      </c>
      <c r="C758" s="58" t="s">
        <v>870</v>
      </c>
      <c r="D758" s="60">
        <v>0</v>
      </c>
      <c r="E758" s="53"/>
      <c r="F758" s="56">
        <v>0</v>
      </c>
    </row>
    <row r="759" spans="1:6" hidden="1">
      <c r="A759" s="57"/>
      <c r="B759" s="57">
        <v>2112</v>
      </c>
      <c r="C759" s="58" t="s">
        <v>871</v>
      </c>
      <c r="D759" s="60">
        <v>0</v>
      </c>
      <c r="E759" s="53"/>
      <c r="F759" s="56">
        <v>0</v>
      </c>
    </row>
    <row r="760" spans="1:6" hidden="1">
      <c r="A760" s="57"/>
      <c r="B760" s="57">
        <v>2113</v>
      </c>
      <c r="C760" s="58" t="s">
        <v>872</v>
      </c>
      <c r="D760" s="60">
        <v>0</v>
      </c>
      <c r="E760" s="53"/>
      <c r="F760" s="56">
        <v>0</v>
      </c>
    </row>
    <row r="761" spans="1:6" ht="38.25" hidden="1">
      <c r="A761" s="57"/>
      <c r="B761" s="57">
        <v>4325</v>
      </c>
      <c r="C761" s="58" t="s">
        <v>873</v>
      </c>
      <c r="D761" s="61">
        <v>0</v>
      </c>
      <c r="E761" s="53"/>
      <c r="F761" s="56">
        <v>0</v>
      </c>
    </row>
    <row r="762" spans="1:6" ht="38.25" hidden="1">
      <c r="A762" s="57"/>
      <c r="B762" s="57">
        <v>5037</v>
      </c>
      <c r="C762" s="58" t="s">
        <v>874</v>
      </c>
      <c r="D762" s="62">
        <v>0</v>
      </c>
      <c r="E762" s="53"/>
      <c r="F762" s="56">
        <v>0</v>
      </c>
    </row>
    <row r="763" spans="1:6" ht="25.5" hidden="1">
      <c r="A763" s="57"/>
      <c r="B763" s="57">
        <v>5047</v>
      </c>
      <c r="C763" s="58" t="s">
        <v>875</v>
      </c>
      <c r="D763" s="62">
        <v>0</v>
      </c>
      <c r="E763" s="53"/>
      <c r="F763" s="56">
        <v>0</v>
      </c>
    </row>
    <row r="764" spans="1:6" ht="25.5" hidden="1">
      <c r="A764" s="57"/>
      <c r="B764" s="57">
        <v>5055</v>
      </c>
      <c r="C764" s="58" t="s">
        <v>876</v>
      </c>
      <c r="D764" s="62">
        <v>0</v>
      </c>
      <c r="E764" s="53"/>
      <c r="F764" s="56">
        <v>0</v>
      </c>
    </row>
    <row r="765" spans="1:6" ht="38.25" hidden="1">
      <c r="A765" s="57"/>
      <c r="B765" s="57">
        <v>5065</v>
      </c>
      <c r="C765" s="58" t="s">
        <v>877</v>
      </c>
      <c r="D765" s="62">
        <v>0</v>
      </c>
      <c r="E765" s="53"/>
      <c r="F765" s="56">
        <v>0</v>
      </c>
    </row>
    <row r="766" spans="1:6">
      <c r="A766" s="51">
        <v>2</v>
      </c>
      <c r="B766" s="53"/>
      <c r="C766" s="51" t="s">
        <v>213</v>
      </c>
      <c r="D766" s="71">
        <v>2960000</v>
      </c>
      <c r="E766" s="51">
        <v>25</v>
      </c>
      <c r="F766" s="56">
        <v>0</v>
      </c>
    </row>
    <row r="767" spans="1:6">
      <c r="A767" s="57"/>
      <c r="B767" s="57">
        <v>3001</v>
      </c>
      <c r="C767" s="57" t="s">
        <v>878</v>
      </c>
      <c r="D767" s="60">
        <v>2960000</v>
      </c>
      <c r="E767" s="53"/>
      <c r="F767" s="56">
        <v>0</v>
      </c>
    </row>
    <row r="768" spans="1:6" hidden="1">
      <c r="A768" s="57"/>
      <c r="B768" s="57">
        <v>3025</v>
      </c>
      <c r="C768" s="57" t="s">
        <v>879</v>
      </c>
      <c r="D768" s="60">
        <v>0</v>
      </c>
      <c r="E768" s="53"/>
      <c r="F768" s="56">
        <v>0</v>
      </c>
    </row>
    <row r="769" spans="1:6" hidden="1">
      <c r="A769" s="57"/>
      <c r="B769" s="57">
        <v>3051</v>
      </c>
      <c r="C769" s="57" t="s">
        <v>880</v>
      </c>
      <c r="D769" s="60">
        <v>0</v>
      </c>
      <c r="E769" s="53"/>
      <c r="F769" s="56">
        <v>0</v>
      </c>
    </row>
    <row r="770" spans="1:6" hidden="1">
      <c r="A770" s="51">
        <v>3</v>
      </c>
      <c r="B770" s="53"/>
      <c r="C770" s="51" t="s">
        <v>881</v>
      </c>
      <c r="D770" s="71">
        <v>0</v>
      </c>
      <c r="E770" s="55">
        <v>26</v>
      </c>
      <c r="F770" s="56">
        <v>0</v>
      </c>
    </row>
    <row r="771" spans="1:6" hidden="1">
      <c r="A771" s="57"/>
      <c r="B771" s="57">
        <v>2301</v>
      </c>
      <c r="C771" s="57" t="s">
        <v>882</v>
      </c>
      <c r="D771" s="60">
        <v>0</v>
      </c>
      <c r="E771" s="53"/>
      <c r="F771" s="56">
        <v>0</v>
      </c>
    </row>
    <row r="772" spans="1:6" hidden="1">
      <c r="A772" s="57"/>
      <c r="B772" s="57">
        <v>2303</v>
      </c>
      <c r="C772" s="57" t="s">
        <v>56</v>
      </c>
      <c r="D772" s="60">
        <v>0</v>
      </c>
      <c r="E772" s="53"/>
      <c r="F772" s="56">
        <v>0</v>
      </c>
    </row>
    <row r="773" spans="1:6" hidden="1">
      <c r="A773" s="57"/>
      <c r="B773" s="57">
        <v>2306</v>
      </c>
      <c r="C773" s="57" t="s">
        <v>883</v>
      </c>
      <c r="D773" s="60">
        <v>0</v>
      </c>
      <c r="E773" s="53"/>
      <c r="F773" s="56">
        <v>0</v>
      </c>
    </row>
    <row r="774" spans="1:6" hidden="1">
      <c r="A774" s="57"/>
      <c r="B774" s="57">
        <v>2401</v>
      </c>
      <c r="C774" s="57" t="s">
        <v>884</v>
      </c>
      <c r="D774" s="60">
        <v>0</v>
      </c>
      <c r="E774" s="53"/>
      <c r="F774" s="56">
        <v>0</v>
      </c>
    </row>
    <row r="775" spans="1:6" hidden="1">
      <c r="A775" s="57"/>
      <c r="B775" s="57">
        <v>2402</v>
      </c>
      <c r="C775" s="57" t="s">
        <v>885</v>
      </c>
      <c r="D775" s="60">
        <v>0</v>
      </c>
      <c r="E775" s="53"/>
      <c r="F775" s="56">
        <v>0</v>
      </c>
    </row>
    <row r="776" spans="1:6" hidden="1">
      <c r="A776" s="57"/>
      <c r="B776" s="57">
        <v>2405</v>
      </c>
      <c r="C776" s="57" t="s">
        <v>886</v>
      </c>
      <c r="D776" s="60">
        <v>0</v>
      </c>
      <c r="E776" s="53"/>
      <c r="F776" s="56">
        <v>0</v>
      </c>
    </row>
    <row r="777" spans="1:6" hidden="1">
      <c r="A777" s="57"/>
      <c r="B777" s="57">
        <v>2406</v>
      </c>
      <c r="C777" s="57" t="s">
        <v>887</v>
      </c>
      <c r="D777" s="60">
        <v>0</v>
      </c>
      <c r="E777" s="53"/>
      <c r="F777" s="56">
        <v>0</v>
      </c>
    </row>
    <row r="778" spans="1:6" hidden="1">
      <c r="A778" s="57"/>
      <c r="B778" s="57">
        <v>2451</v>
      </c>
      <c r="C778" s="57" t="s">
        <v>888</v>
      </c>
      <c r="D778" s="60">
        <v>0</v>
      </c>
      <c r="E778" s="53"/>
      <c r="F778" s="56">
        <v>0</v>
      </c>
    </row>
    <row r="779" spans="1:6" hidden="1">
      <c r="A779" s="51">
        <v>4</v>
      </c>
      <c r="B779" s="53"/>
      <c r="C779" s="51" t="s">
        <v>889</v>
      </c>
      <c r="D779" s="71">
        <v>0</v>
      </c>
      <c r="E779" s="55">
        <v>27</v>
      </c>
      <c r="F779" s="56">
        <v>0</v>
      </c>
    </row>
    <row r="780" spans="1:6" hidden="1">
      <c r="A780" s="57"/>
      <c r="B780" s="57">
        <v>3003</v>
      </c>
      <c r="C780" s="57" t="s">
        <v>890</v>
      </c>
      <c r="D780" s="60">
        <v>0</v>
      </c>
      <c r="E780" s="53"/>
      <c r="F780" s="56">
        <v>0</v>
      </c>
    </row>
    <row r="781" spans="1:6" hidden="1">
      <c r="A781" s="57"/>
      <c r="B781" s="57">
        <v>3027</v>
      </c>
      <c r="C781" s="57" t="s">
        <v>891</v>
      </c>
      <c r="D781" s="60">
        <v>0</v>
      </c>
      <c r="E781" s="53"/>
      <c r="F781" s="56">
        <v>0</v>
      </c>
    </row>
    <row r="782" spans="1:6" hidden="1">
      <c r="A782" s="57"/>
      <c r="B782" s="57">
        <v>3053</v>
      </c>
      <c r="C782" s="57" t="s">
        <v>892</v>
      </c>
      <c r="D782" s="60">
        <v>0</v>
      </c>
      <c r="E782" s="53"/>
      <c r="F782" s="56">
        <v>0</v>
      </c>
    </row>
    <row r="783" spans="1:6" hidden="1">
      <c r="A783" s="51">
        <v>5</v>
      </c>
      <c r="B783" s="53"/>
      <c r="C783" s="51" t="s">
        <v>893</v>
      </c>
      <c r="D783" s="71">
        <v>0</v>
      </c>
      <c r="E783" s="55">
        <v>28</v>
      </c>
      <c r="F783" s="56">
        <v>0</v>
      </c>
    </row>
    <row r="784" spans="1:6" hidden="1">
      <c r="A784" s="57"/>
      <c r="B784" s="57">
        <v>2853</v>
      </c>
      <c r="C784" s="57" t="s">
        <v>596</v>
      </c>
      <c r="D784" s="60">
        <v>0</v>
      </c>
      <c r="E784" s="53"/>
      <c r="F784" s="56">
        <v>0</v>
      </c>
    </row>
    <row r="785" spans="1:6" ht="25.5" hidden="1">
      <c r="A785" s="80"/>
      <c r="B785" s="81" t="s">
        <v>894</v>
      </c>
      <c r="C785" s="80" t="s">
        <v>895</v>
      </c>
      <c r="D785" s="60">
        <v>0</v>
      </c>
      <c r="E785" s="81"/>
      <c r="F785" s="56">
        <v>0</v>
      </c>
    </row>
    <row r="786" spans="1:6" hidden="1">
      <c r="A786" s="51">
        <v>6</v>
      </c>
      <c r="B786" s="53"/>
      <c r="C786" s="51" t="s">
        <v>896</v>
      </c>
      <c r="D786" s="71">
        <v>0</v>
      </c>
      <c r="E786" s="55">
        <v>29</v>
      </c>
      <c r="F786" s="56">
        <v>0</v>
      </c>
    </row>
    <row r="787" spans="1:6" hidden="1">
      <c r="A787" s="57"/>
      <c r="B787" s="57">
        <v>3002</v>
      </c>
      <c r="C787" s="57" t="s">
        <v>897</v>
      </c>
      <c r="D787" s="60">
        <v>0</v>
      </c>
      <c r="E787" s="53"/>
      <c r="F787" s="56">
        <v>0</v>
      </c>
    </row>
    <row r="788" spans="1:6" hidden="1">
      <c r="A788" s="57"/>
      <c r="B788" s="57">
        <v>3026</v>
      </c>
      <c r="C788" s="57" t="s">
        <v>898</v>
      </c>
      <c r="D788" s="60">
        <v>0</v>
      </c>
      <c r="E788" s="53"/>
      <c r="F788" s="56">
        <v>0</v>
      </c>
    </row>
    <row r="789" spans="1:6" hidden="1">
      <c r="A789" s="57"/>
      <c r="B789" s="57">
        <v>3052</v>
      </c>
      <c r="C789" s="57" t="s">
        <v>899</v>
      </c>
      <c r="D789" s="60">
        <v>0</v>
      </c>
      <c r="E789" s="53"/>
      <c r="F789" s="56">
        <v>0</v>
      </c>
    </row>
    <row r="790" spans="1:6" hidden="1">
      <c r="A790" s="57"/>
      <c r="B790" s="57">
        <v>3101</v>
      </c>
      <c r="C790" s="57" t="s">
        <v>900</v>
      </c>
      <c r="D790" s="60">
        <v>0</v>
      </c>
      <c r="E790" s="53"/>
      <c r="F790" s="56">
        <v>0</v>
      </c>
    </row>
    <row r="791" spans="1:6" hidden="1">
      <c r="A791" s="57"/>
      <c r="B791" s="57"/>
      <c r="C791" s="57"/>
      <c r="D791" s="76"/>
      <c r="E791" s="53"/>
      <c r="F791" s="56">
        <v>0</v>
      </c>
    </row>
    <row r="792" spans="1:6" ht="13.5">
      <c r="A792" s="57"/>
      <c r="B792" s="57"/>
      <c r="C792" s="63" t="s">
        <v>901</v>
      </c>
      <c r="D792" s="71">
        <v>0</v>
      </c>
      <c r="E792" s="55">
        <v>30</v>
      </c>
      <c r="F792" s="56">
        <v>0</v>
      </c>
    </row>
    <row r="793" spans="1:6">
      <c r="A793" s="57"/>
      <c r="B793" s="57">
        <v>3581</v>
      </c>
      <c r="C793" s="57" t="s">
        <v>801</v>
      </c>
      <c r="D793" s="82"/>
      <c r="E793" s="53"/>
      <c r="F793" s="56">
        <v>0</v>
      </c>
    </row>
    <row r="794" spans="1:6">
      <c r="A794" s="57"/>
      <c r="B794" s="57">
        <v>4703</v>
      </c>
      <c r="C794" s="57" t="s">
        <v>188</v>
      </c>
      <c r="D794" s="82"/>
      <c r="E794" s="53"/>
      <c r="F794" s="56">
        <v>0</v>
      </c>
    </row>
    <row r="795" spans="1:6">
      <c r="A795" s="57"/>
      <c r="B795" s="57">
        <v>4731</v>
      </c>
      <c r="C795" s="57" t="s">
        <v>62</v>
      </c>
      <c r="D795" s="82"/>
      <c r="E795" s="53"/>
      <c r="F795" s="56">
        <v>0</v>
      </c>
    </row>
    <row r="796" spans="1:6">
      <c r="A796" s="57"/>
      <c r="B796" s="57">
        <v>5703</v>
      </c>
      <c r="C796" s="57" t="s">
        <v>67</v>
      </c>
      <c r="D796" s="82"/>
      <c r="E796" s="53"/>
      <c r="F796" s="56">
        <v>0</v>
      </c>
    </row>
    <row r="797" spans="1:6">
      <c r="A797" s="57"/>
      <c r="B797" s="57">
        <v>5731</v>
      </c>
      <c r="C797" s="57" t="s">
        <v>193</v>
      </c>
      <c r="D797" s="82"/>
      <c r="E797" s="53"/>
      <c r="F797" s="56">
        <v>0</v>
      </c>
    </row>
    <row r="798" spans="1:6" ht="25.5">
      <c r="A798" s="57"/>
      <c r="B798" s="57"/>
      <c r="C798" s="51" t="s">
        <v>214</v>
      </c>
      <c r="D798" s="71">
        <v>2960000</v>
      </c>
      <c r="E798" s="51" t="s">
        <v>902</v>
      </c>
      <c r="F798" s="56">
        <v>0</v>
      </c>
    </row>
    <row r="799" spans="1:6">
      <c r="A799" s="57"/>
      <c r="B799" s="57"/>
      <c r="C799" s="57"/>
      <c r="D799" s="76"/>
      <c r="E799" s="53" t="s">
        <v>798</v>
      </c>
      <c r="F799" s="56">
        <v>0</v>
      </c>
    </row>
    <row r="800" spans="1:6" ht="13.5">
      <c r="A800" s="51" t="s">
        <v>903</v>
      </c>
      <c r="B800" s="53"/>
      <c r="C800" s="52" t="s">
        <v>38</v>
      </c>
      <c r="D800" s="76"/>
      <c r="E800" s="53"/>
      <c r="F800" s="56">
        <v>0</v>
      </c>
    </row>
    <row r="801" spans="1:6">
      <c r="A801" s="57"/>
      <c r="B801" s="57"/>
      <c r="C801" s="57"/>
      <c r="D801" s="76"/>
      <c r="E801" s="53"/>
      <c r="F801" s="56">
        <v>0</v>
      </c>
    </row>
    <row r="802" spans="1:6">
      <c r="A802" s="51">
        <v>1</v>
      </c>
      <c r="B802" s="53"/>
      <c r="C802" s="51" t="s">
        <v>215</v>
      </c>
      <c r="D802" s="71">
        <v>6102947</v>
      </c>
      <c r="E802" s="55">
        <v>32</v>
      </c>
      <c r="F802" s="56">
        <v>0</v>
      </c>
    </row>
    <row r="803" spans="1:6">
      <c r="A803" s="57"/>
      <c r="B803" s="57">
        <v>1001</v>
      </c>
      <c r="C803" s="57" t="s">
        <v>150</v>
      </c>
      <c r="D803" s="59">
        <v>25877</v>
      </c>
      <c r="E803" s="53"/>
      <c r="F803" s="56">
        <v>0</v>
      </c>
    </row>
    <row r="804" spans="1:6" hidden="1">
      <c r="A804" s="57"/>
      <c r="B804" s="57">
        <v>1002</v>
      </c>
      <c r="C804" s="57" t="s">
        <v>904</v>
      </c>
      <c r="D804" s="59">
        <v>0</v>
      </c>
      <c r="E804" s="53"/>
      <c r="F804" s="56">
        <v>0</v>
      </c>
    </row>
    <row r="805" spans="1:6" hidden="1">
      <c r="A805" s="57"/>
      <c r="B805" s="57">
        <v>1003</v>
      </c>
      <c r="C805" s="57" t="s">
        <v>905</v>
      </c>
      <c r="D805" s="59">
        <v>0</v>
      </c>
      <c r="E805" s="53"/>
      <c r="F805" s="56">
        <v>0</v>
      </c>
    </row>
    <row r="806" spans="1:6" hidden="1">
      <c r="A806" s="57"/>
      <c r="B806" s="57">
        <v>1004</v>
      </c>
      <c r="C806" s="57" t="s">
        <v>906</v>
      </c>
      <c r="D806" s="59">
        <v>0</v>
      </c>
      <c r="E806" s="53"/>
      <c r="F806" s="56">
        <v>0</v>
      </c>
    </row>
    <row r="807" spans="1:6" hidden="1">
      <c r="A807" s="57"/>
      <c r="B807" s="57">
        <v>1005</v>
      </c>
      <c r="C807" s="57" t="s">
        <v>907</v>
      </c>
      <c r="D807" s="59">
        <v>0</v>
      </c>
      <c r="E807" s="53"/>
      <c r="F807" s="56">
        <v>0</v>
      </c>
    </row>
    <row r="808" spans="1:6" hidden="1">
      <c r="A808" s="57"/>
      <c r="B808" s="57">
        <v>1006</v>
      </c>
      <c r="C808" s="57" t="s">
        <v>908</v>
      </c>
      <c r="D808" s="59">
        <v>0</v>
      </c>
      <c r="E808" s="53"/>
      <c r="F808" s="56">
        <v>0</v>
      </c>
    </row>
    <row r="809" spans="1:6" hidden="1">
      <c r="A809" s="57"/>
      <c r="B809" s="57">
        <v>1007</v>
      </c>
      <c r="C809" s="57" t="s">
        <v>909</v>
      </c>
      <c r="D809" s="59">
        <v>0</v>
      </c>
      <c r="E809" s="53"/>
      <c r="F809" s="56">
        <v>0</v>
      </c>
    </row>
    <row r="810" spans="1:6" hidden="1">
      <c r="A810" s="57"/>
      <c r="B810" s="57">
        <v>1008</v>
      </c>
      <c r="C810" s="57" t="s">
        <v>910</v>
      </c>
      <c r="D810" s="59">
        <v>0</v>
      </c>
      <c r="E810" s="53"/>
      <c r="F810" s="56">
        <v>0</v>
      </c>
    </row>
    <row r="811" spans="1:6" ht="25.5" hidden="1">
      <c r="A811" s="57"/>
      <c r="B811" s="57">
        <v>1009</v>
      </c>
      <c r="C811" s="57" t="s">
        <v>911</v>
      </c>
      <c r="D811" s="59">
        <v>0</v>
      </c>
      <c r="E811" s="53"/>
      <c r="F811" s="56">
        <v>0</v>
      </c>
    </row>
    <row r="812" spans="1:6" ht="25.5">
      <c r="A812" s="57"/>
      <c r="B812" s="57">
        <v>1051</v>
      </c>
      <c r="C812" s="57" t="s">
        <v>912</v>
      </c>
      <c r="D812" s="59">
        <v>6016805</v>
      </c>
      <c r="E812" s="53"/>
      <c r="F812" s="56">
        <v>0</v>
      </c>
    </row>
    <row r="813" spans="1:6">
      <c r="A813" s="57"/>
      <c r="B813" s="57">
        <v>1052</v>
      </c>
      <c r="C813" s="57" t="s">
        <v>151</v>
      </c>
      <c r="D813" s="59">
        <v>60265</v>
      </c>
      <c r="E813" s="53"/>
      <c r="F813" s="56">
        <v>0</v>
      </c>
    </row>
    <row r="814" spans="1:6" ht="25.5" hidden="1">
      <c r="A814" s="57"/>
      <c r="B814" s="57">
        <v>1054</v>
      </c>
      <c r="C814" s="57" t="s">
        <v>913</v>
      </c>
      <c r="D814" s="59">
        <v>0</v>
      </c>
      <c r="E814" s="53"/>
      <c r="F814" s="56">
        <v>0</v>
      </c>
    </row>
    <row r="815" spans="1:6" hidden="1">
      <c r="A815" s="57"/>
      <c r="B815" s="57">
        <v>1101</v>
      </c>
      <c r="C815" s="58" t="s">
        <v>914</v>
      </c>
      <c r="D815" s="59">
        <v>0</v>
      </c>
      <c r="E815" s="53"/>
      <c r="F815" s="56">
        <v>0</v>
      </c>
    </row>
    <row r="816" spans="1:6" ht="25.5" hidden="1">
      <c r="A816" s="57"/>
      <c r="B816" s="57">
        <v>1102</v>
      </c>
      <c r="C816" s="58" t="s">
        <v>915</v>
      </c>
      <c r="D816" s="59">
        <v>0</v>
      </c>
      <c r="E816" s="53"/>
      <c r="F816" s="56">
        <v>0</v>
      </c>
    </row>
    <row r="817" spans="1:7" ht="25.5" hidden="1">
      <c r="A817" s="57"/>
      <c r="B817" s="57">
        <v>1103</v>
      </c>
      <c r="C817" s="58" t="s">
        <v>916</v>
      </c>
      <c r="D817" s="59">
        <v>0</v>
      </c>
      <c r="E817" s="53"/>
      <c r="F817" s="56">
        <v>0</v>
      </c>
    </row>
    <row r="818" spans="1:7" hidden="1">
      <c r="A818" s="57"/>
      <c r="B818" s="57">
        <v>1251</v>
      </c>
      <c r="C818" s="58" t="s">
        <v>917</v>
      </c>
      <c r="D818" s="59">
        <v>0</v>
      </c>
      <c r="E818" s="53"/>
      <c r="F818" s="56">
        <v>0</v>
      </c>
    </row>
    <row r="819" spans="1:7" hidden="1">
      <c r="A819" s="57"/>
      <c r="B819" s="57">
        <v>1252</v>
      </c>
      <c r="C819" s="58" t="s">
        <v>918</v>
      </c>
      <c r="D819" s="59">
        <v>0</v>
      </c>
      <c r="E819" s="53"/>
      <c r="F819" s="56">
        <v>0</v>
      </c>
    </row>
    <row r="820" spans="1:7" ht="25.5" hidden="1">
      <c r="A820" s="57"/>
      <c r="B820" s="57">
        <v>1253</v>
      </c>
      <c r="C820" s="58" t="s">
        <v>39</v>
      </c>
      <c r="D820" s="59">
        <v>0</v>
      </c>
      <c r="E820" s="53"/>
      <c r="F820" s="56">
        <v>0</v>
      </c>
    </row>
    <row r="821" spans="1:7" hidden="1">
      <c r="A821" s="64"/>
      <c r="B821" s="65" t="s">
        <v>919</v>
      </c>
      <c r="C821" s="66" t="s">
        <v>920</v>
      </c>
      <c r="D821" s="59">
        <v>0</v>
      </c>
      <c r="E821" s="65"/>
      <c r="F821" s="56">
        <v>0</v>
      </c>
    </row>
    <row r="822" spans="1:7" ht="25.5" hidden="1">
      <c r="A822" s="57"/>
      <c r="B822" s="57">
        <v>1301</v>
      </c>
      <c r="C822" s="58" t="s">
        <v>921</v>
      </c>
      <c r="D822" s="59">
        <v>0</v>
      </c>
      <c r="E822" s="53"/>
      <c r="F822" s="56">
        <v>0</v>
      </c>
    </row>
    <row r="823" spans="1:7" ht="25.5" hidden="1">
      <c r="A823" s="64"/>
      <c r="B823" s="65" t="s">
        <v>922</v>
      </c>
      <c r="C823" s="66" t="s">
        <v>923</v>
      </c>
      <c r="D823" s="59">
        <v>0</v>
      </c>
      <c r="E823" s="65"/>
      <c r="F823" s="56">
        <v>0</v>
      </c>
    </row>
    <row r="824" spans="1:7" hidden="1">
      <c r="A824" s="57"/>
      <c r="B824" s="57">
        <v>1303</v>
      </c>
      <c r="C824" s="58" t="s">
        <v>513</v>
      </c>
      <c r="D824" s="59">
        <v>0</v>
      </c>
      <c r="E824" s="53"/>
      <c r="F824" s="56">
        <v>0</v>
      </c>
    </row>
    <row r="825" spans="1:7" hidden="1">
      <c r="A825" s="57"/>
      <c r="B825" s="53">
        <v>1458</v>
      </c>
      <c r="C825" s="58" t="s">
        <v>924</v>
      </c>
      <c r="D825" s="59">
        <v>0</v>
      </c>
      <c r="E825" s="53"/>
      <c r="F825" s="56">
        <v>0</v>
      </c>
    </row>
    <row r="826" spans="1:7">
      <c r="A826" s="51">
        <v>2</v>
      </c>
      <c r="B826" s="53"/>
      <c r="C826" s="51" t="s">
        <v>216</v>
      </c>
      <c r="D826" s="71">
        <v>3465632</v>
      </c>
      <c r="E826" s="55">
        <v>33</v>
      </c>
      <c r="F826" s="56">
        <v>0</v>
      </c>
      <c r="G826" s="44"/>
    </row>
    <row r="827" spans="1:7">
      <c r="A827" s="57"/>
      <c r="B827" s="57">
        <v>1001</v>
      </c>
      <c r="C827" s="57" t="s">
        <v>150</v>
      </c>
      <c r="D827" s="83">
        <v>82819</v>
      </c>
      <c r="E827" s="53"/>
      <c r="F827" s="56">
        <v>0</v>
      </c>
    </row>
    <row r="828" spans="1:7" hidden="1">
      <c r="A828" s="57"/>
      <c r="B828" s="57">
        <v>1002</v>
      </c>
      <c r="C828" s="57" t="s">
        <v>904</v>
      </c>
      <c r="D828" s="83">
        <v>0</v>
      </c>
      <c r="E828" s="53"/>
      <c r="F828" s="56">
        <v>0</v>
      </c>
    </row>
    <row r="829" spans="1:7" hidden="1">
      <c r="A829" s="57"/>
      <c r="B829" s="57">
        <v>1003</v>
      </c>
      <c r="C829" s="57" t="s">
        <v>905</v>
      </c>
      <c r="D829" s="83">
        <v>0</v>
      </c>
      <c r="E829" s="53"/>
      <c r="F829" s="56">
        <v>0</v>
      </c>
    </row>
    <row r="830" spans="1:7" hidden="1">
      <c r="A830" s="57"/>
      <c r="B830" s="57">
        <v>1004</v>
      </c>
      <c r="C830" s="57" t="s">
        <v>906</v>
      </c>
      <c r="D830" s="83">
        <v>0</v>
      </c>
      <c r="E830" s="53"/>
      <c r="F830" s="56">
        <v>0</v>
      </c>
    </row>
    <row r="831" spans="1:7" hidden="1">
      <c r="A831" s="57"/>
      <c r="B831" s="57">
        <v>1005</v>
      </c>
      <c r="C831" s="57" t="s">
        <v>907</v>
      </c>
      <c r="D831" s="83">
        <v>0</v>
      </c>
      <c r="E831" s="53"/>
      <c r="F831" s="56">
        <v>0</v>
      </c>
    </row>
    <row r="832" spans="1:7" hidden="1">
      <c r="A832" s="57"/>
      <c r="B832" s="57">
        <v>1006</v>
      </c>
      <c r="C832" s="57" t="s">
        <v>908</v>
      </c>
      <c r="D832" s="83">
        <v>0</v>
      </c>
      <c r="E832" s="53"/>
      <c r="F832" s="56">
        <v>0</v>
      </c>
    </row>
    <row r="833" spans="1:7" hidden="1">
      <c r="A833" s="57"/>
      <c r="B833" s="57">
        <v>1007</v>
      </c>
      <c r="C833" s="57" t="s">
        <v>909</v>
      </c>
      <c r="D833" s="83">
        <v>0</v>
      </c>
      <c r="E833" s="53"/>
      <c r="F833" s="56">
        <v>0</v>
      </c>
    </row>
    <row r="834" spans="1:7" hidden="1">
      <c r="A834" s="57"/>
      <c r="B834" s="57">
        <v>1008</v>
      </c>
      <c r="C834" s="57" t="s">
        <v>910</v>
      </c>
      <c r="D834" s="83">
        <v>0</v>
      </c>
      <c r="E834" s="53"/>
      <c r="F834" s="56">
        <v>0</v>
      </c>
    </row>
    <row r="835" spans="1:7" ht="25.5" hidden="1">
      <c r="A835" s="57"/>
      <c r="B835" s="57">
        <v>1009</v>
      </c>
      <c r="C835" s="57" t="s">
        <v>911</v>
      </c>
      <c r="D835" s="83">
        <v>0</v>
      </c>
      <c r="E835" s="53"/>
      <c r="F835" s="56">
        <v>0</v>
      </c>
    </row>
    <row r="836" spans="1:7" ht="15.75" customHeight="1">
      <c r="A836" s="57"/>
      <c r="B836" s="57">
        <v>1051</v>
      </c>
      <c r="C836" s="57" t="s">
        <v>912</v>
      </c>
      <c r="D836" s="83">
        <v>2940509</v>
      </c>
      <c r="E836" s="53"/>
      <c r="F836" s="56">
        <v>0</v>
      </c>
    </row>
    <row r="837" spans="1:7">
      <c r="A837" s="57"/>
      <c r="B837" s="57">
        <v>1052</v>
      </c>
      <c r="C837" s="57" t="s">
        <v>151</v>
      </c>
      <c r="D837" s="83">
        <v>442304</v>
      </c>
      <c r="E837" s="53"/>
      <c r="F837" s="56">
        <v>0</v>
      </c>
    </row>
    <row r="838" spans="1:7" ht="25.5" hidden="1">
      <c r="A838" s="57"/>
      <c r="B838" s="57">
        <v>1054</v>
      </c>
      <c r="C838" s="57" t="s">
        <v>913</v>
      </c>
      <c r="D838" s="83">
        <v>0</v>
      </c>
      <c r="E838" s="53"/>
      <c r="F838" s="56">
        <v>0</v>
      </c>
    </row>
    <row r="839" spans="1:7" hidden="1">
      <c r="A839" s="57"/>
      <c r="B839" s="57">
        <v>1101</v>
      </c>
      <c r="C839" s="58" t="s">
        <v>914</v>
      </c>
      <c r="D839" s="83">
        <v>0</v>
      </c>
      <c r="E839" s="53"/>
      <c r="F839" s="56">
        <v>0</v>
      </c>
    </row>
    <row r="840" spans="1:7" ht="25.5" hidden="1">
      <c r="A840" s="57"/>
      <c r="B840" s="57">
        <v>1102</v>
      </c>
      <c r="C840" s="58" t="s">
        <v>915</v>
      </c>
      <c r="D840" s="83">
        <v>0</v>
      </c>
      <c r="E840" s="53"/>
      <c r="F840" s="56">
        <v>0</v>
      </c>
    </row>
    <row r="841" spans="1:7" ht="25.5" hidden="1">
      <c r="A841" s="57"/>
      <c r="B841" s="57">
        <v>1103</v>
      </c>
      <c r="C841" s="58" t="s">
        <v>916</v>
      </c>
      <c r="D841" s="83">
        <v>0</v>
      </c>
      <c r="E841" s="53"/>
      <c r="F841" s="56">
        <v>0</v>
      </c>
    </row>
    <row r="842" spans="1:7" hidden="1">
      <c r="A842" s="57"/>
      <c r="B842" s="57">
        <v>1251</v>
      </c>
      <c r="C842" s="58" t="s">
        <v>917</v>
      </c>
      <c r="D842" s="83">
        <v>0</v>
      </c>
      <c r="E842" s="53"/>
      <c r="F842" s="56">
        <v>0</v>
      </c>
    </row>
    <row r="843" spans="1:7" hidden="1">
      <c r="A843" s="57"/>
      <c r="B843" s="57">
        <v>1252</v>
      </c>
      <c r="C843" s="58" t="s">
        <v>918</v>
      </c>
      <c r="D843" s="83">
        <v>0</v>
      </c>
      <c r="E843" s="53"/>
      <c r="F843" s="56">
        <v>0</v>
      </c>
    </row>
    <row r="844" spans="1:7" ht="25.5" hidden="1">
      <c r="A844" s="57"/>
      <c r="B844" s="57">
        <v>1253</v>
      </c>
      <c r="C844" s="58" t="s">
        <v>39</v>
      </c>
      <c r="D844" s="83">
        <v>0</v>
      </c>
      <c r="E844" s="53"/>
      <c r="F844" s="56">
        <v>0</v>
      </c>
    </row>
    <row r="845" spans="1:7" hidden="1">
      <c r="A845" s="64"/>
      <c r="B845" s="65" t="s">
        <v>919</v>
      </c>
      <c r="C845" s="66" t="s">
        <v>920</v>
      </c>
      <c r="D845" s="83">
        <v>0</v>
      </c>
      <c r="E845" s="65"/>
      <c r="F845" s="56">
        <v>0</v>
      </c>
      <c r="G845" s="44"/>
    </row>
    <row r="846" spans="1:7" ht="25.5" hidden="1">
      <c r="A846" s="57"/>
      <c r="B846" s="57">
        <v>1301</v>
      </c>
      <c r="C846" s="58" t="s">
        <v>921</v>
      </c>
      <c r="D846" s="83">
        <v>0</v>
      </c>
      <c r="E846" s="53"/>
      <c r="F846" s="56">
        <v>0</v>
      </c>
    </row>
    <row r="847" spans="1:7" ht="25.5" hidden="1">
      <c r="A847" s="64"/>
      <c r="B847" s="65" t="s">
        <v>922</v>
      </c>
      <c r="C847" s="66" t="s">
        <v>923</v>
      </c>
      <c r="D847" s="83">
        <v>0</v>
      </c>
      <c r="E847" s="65"/>
      <c r="F847" s="56">
        <v>0</v>
      </c>
    </row>
    <row r="848" spans="1:7" hidden="1">
      <c r="A848" s="57"/>
      <c r="B848" s="57">
        <v>1303</v>
      </c>
      <c r="C848" s="58" t="s">
        <v>513</v>
      </c>
      <c r="D848" s="83">
        <v>0</v>
      </c>
      <c r="E848" s="53"/>
      <c r="F848" s="56">
        <v>0</v>
      </c>
    </row>
    <row r="849" spans="1:7" hidden="1">
      <c r="A849" s="57"/>
      <c r="B849" s="57">
        <v>1458</v>
      </c>
      <c r="C849" s="58" t="s">
        <v>924</v>
      </c>
      <c r="D849" s="83">
        <v>0</v>
      </c>
      <c r="E849" s="53"/>
      <c r="F849" s="56">
        <v>0</v>
      </c>
    </row>
    <row r="850" spans="1:7">
      <c r="A850" s="51">
        <v>3</v>
      </c>
      <c r="B850" s="53"/>
      <c r="C850" s="51" t="s">
        <v>217</v>
      </c>
      <c r="D850" s="71">
        <v>-2637315</v>
      </c>
      <c r="E850" s="51" t="s">
        <v>925</v>
      </c>
      <c r="F850" s="56">
        <v>0</v>
      </c>
      <c r="G850" s="84">
        <f>D826-D802</f>
        <v>-2637315</v>
      </c>
    </row>
    <row r="851" spans="1:7">
      <c r="A851" s="57"/>
      <c r="B851" s="57"/>
      <c r="C851" s="57"/>
      <c r="D851" s="76"/>
      <c r="E851" s="53" t="s">
        <v>798</v>
      </c>
      <c r="F851" s="56">
        <v>0</v>
      </c>
      <c r="G851" s="85">
        <f>G850-D850</f>
        <v>0</v>
      </c>
    </row>
    <row r="852" spans="1:7" ht="13.5">
      <c r="A852" s="57"/>
      <c r="B852" s="57"/>
      <c r="C852" s="63" t="s">
        <v>218</v>
      </c>
      <c r="D852" s="71"/>
      <c r="E852" s="55">
        <v>35</v>
      </c>
      <c r="F852" s="56">
        <v>0</v>
      </c>
    </row>
    <row r="853" spans="1:7">
      <c r="A853" s="57"/>
      <c r="B853" s="57">
        <v>3581</v>
      </c>
      <c r="C853" s="57" t="s">
        <v>801</v>
      </c>
      <c r="D853" s="82">
        <v>0</v>
      </c>
      <c r="E853" s="53"/>
      <c r="F853" s="56">
        <v>0</v>
      </c>
      <c r="G853" s="85"/>
    </row>
    <row r="854" spans="1:7">
      <c r="A854" s="57"/>
      <c r="B854" s="57">
        <v>4703</v>
      </c>
      <c r="C854" s="57" t="s">
        <v>188</v>
      </c>
      <c r="D854" s="82"/>
      <c r="E854" s="53"/>
      <c r="F854" s="56">
        <v>0</v>
      </c>
    </row>
    <row r="855" spans="1:7">
      <c r="A855" s="57"/>
      <c r="B855" s="57">
        <v>4731</v>
      </c>
      <c r="C855" s="57" t="s">
        <v>62</v>
      </c>
      <c r="D855" s="82"/>
      <c r="E855" s="53"/>
      <c r="F855" s="56">
        <v>0</v>
      </c>
    </row>
    <row r="856" spans="1:7">
      <c r="A856" s="57"/>
      <c r="B856" s="57">
        <v>5703</v>
      </c>
      <c r="C856" s="57" t="s">
        <v>67</v>
      </c>
      <c r="D856" s="82"/>
      <c r="E856" s="53"/>
      <c r="F856" s="56">
        <v>0</v>
      </c>
    </row>
    <row r="857" spans="1:7">
      <c r="A857" s="57"/>
      <c r="B857" s="57">
        <v>5731</v>
      </c>
      <c r="C857" s="57" t="s">
        <v>193</v>
      </c>
      <c r="D857" s="82"/>
      <c r="E857" s="53"/>
      <c r="F857" s="56">
        <v>0</v>
      </c>
    </row>
    <row r="858" spans="1:7">
      <c r="A858" s="49"/>
      <c r="B858" s="45"/>
      <c r="C858" s="45"/>
      <c r="D858" s="47"/>
      <c r="E858" s="48"/>
    </row>
  </sheetData>
  <autoFilter ref="A3:G857">
    <filterColumn colId="0" showButton="0"/>
  </autoFilter>
  <mergeCells count="1">
    <mergeCell ref="A3:B3"/>
  </mergeCells>
  <pageMargins left="0.28000000000000003" right="0.16" top="1" bottom="1" header="0.5" footer="0.5"/>
  <pageSetup paperSize="9" scale="95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8"/>
  <sheetViews>
    <sheetView topLeftCell="A703" zoomScaleNormal="100" workbookViewId="0">
      <selection activeCell="R45" sqref="R45"/>
    </sheetView>
  </sheetViews>
  <sheetFormatPr defaultRowHeight="12.75"/>
  <cols>
    <col min="1" max="1" width="6.42578125" customWidth="1"/>
    <col min="2" max="2" width="9.7109375" customWidth="1"/>
    <col min="3" max="3" width="59.5703125" customWidth="1"/>
    <col min="4" max="4" width="20.7109375" style="86" customWidth="1"/>
    <col min="5" max="5" width="14.85546875" style="37" customWidth="1"/>
    <col min="6" max="6" width="3.7109375" customWidth="1"/>
    <col min="7" max="7" width="17.28515625" customWidth="1"/>
    <col min="8" max="8" width="13.28515625" customWidth="1"/>
    <col min="9" max="9" width="9.85546875" customWidth="1"/>
  </cols>
  <sheetData>
    <row r="1" spans="1:6" ht="15.75">
      <c r="B1" s="45"/>
      <c r="C1" s="46" t="s">
        <v>219</v>
      </c>
      <c r="D1" s="47"/>
      <c r="E1" s="48"/>
    </row>
    <row r="2" spans="1:6">
      <c r="A2" s="49"/>
      <c r="B2" s="45"/>
      <c r="C2" s="50" t="s">
        <v>926</v>
      </c>
      <c r="D2" s="47"/>
      <c r="E2" s="48"/>
    </row>
    <row r="3" spans="1:6" ht="13.5">
      <c r="A3" s="698" t="s">
        <v>221</v>
      </c>
      <c r="B3" s="698"/>
      <c r="C3" s="52" t="s">
        <v>202</v>
      </c>
      <c r="D3" s="53"/>
      <c r="E3" s="53"/>
    </row>
    <row r="4" spans="1:6" ht="24" customHeight="1">
      <c r="A4" s="51">
        <v>1</v>
      </c>
      <c r="B4" s="51"/>
      <c r="C4" s="51" t="s">
        <v>203</v>
      </c>
      <c r="D4" s="54">
        <v>151476</v>
      </c>
      <c r="E4" s="55">
        <v>1</v>
      </c>
      <c r="F4" s="56">
        <v>0</v>
      </c>
    </row>
    <row r="5" spans="1:6" ht="25.5">
      <c r="A5" s="57"/>
      <c r="B5" s="57">
        <v>1105</v>
      </c>
      <c r="C5" s="58" t="s">
        <v>222</v>
      </c>
      <c r="D5" s="59">
        <v>0</v>
      </c>
      <c r="E5" s="53"/>
      <c r="F5" s="56">
        <v>0</v>
      </c>
    </row>
    <row r="6" spans="1:6" ht="25.5">
      <c r="A6" s="57"/>
      <c r="B6" s="57">
        <v>1106</v>
      </c>
      <c r="C6" s="58" t="s">
        <v>223</v>
      </c>
      <c r="D6" s="59">
        <v>0</v>
      </c>
      <c r="E6" s="53"/>
      <c r="F6" s="56">
        <v>0</v>
      </c>
    </row>
    <row r="7" spans="1:6" ht="18" customHeight="1">
      <c r="A7" s="57"/>
      <c r="B7" s="57">
        <v>1205</v>
      </c>
      <c r="C7" s="58" t="s">
        <v>224</v>
      </c>
      <c r="D7" s="59">
        <v>4357</v>
      </c>
      <c r="E7" s="53"/>
      <c r="F7" s="56">
        <v>0</v>
      </c>
    </row>
    <row r="8" spans="1:6" ht="25.5">
      <c r="A8" s="57"/>
      <c r="B8" s="57">
        <v>1206</v>
      </c>
      <c r="C8" s="58" t="s">
        <v>225</v>
      </c>
      <c r="D8" s="59">
        <v>0</v>
      </c>
      <c r="E8" s="53"/>
      <c r="F8" s="56">
        <v>0</v>
      </c>
    </row>
    <row r="9" spans="1:6" ht="25.5">
      <c r="A9" s="57"/>
      <c r="B9" s="57">
        <v>1207</v>
      </c>
      <c r="C9" s="58" t="s">
        <v>42</v>
      </c>
      <c r="D9" s="59">
        <v>0</v>
      </c>
      <c r="E9" s="53"/>
      <c r="F9" s="56">
        <v>0</v>
      </c>
    </row>
    <row r="10" spans="1:6" hidden="1">
      <c r="A10" s="57"/>
      <c r="B10" s="57">
        <v>1265</v>
      </c>
      <c r="C10" s="58" t="s">
        <v>226</v>
      </c>
      <c r="D10" s="59">
        <v>0</v>
      </c>
      <c r="E10" s="53"/>
      <c r="F10" s="56">
        <v>0</v>
      </c>
    </row>
    <row r="11" spans="1:6" hidden="1">
      <c r="A11" s="57"/>
      <c r="B11" s="57">
        <v>1266</v>
      </c>
      <c r="C11" s="58" t="s">
        <v>227</v>
      </c>
      <c r="D11" s="59">
        <v>0</v>
      </c>
      <c r="E11" s="53"/>
      <c r="F11" s="56">
        <v>0</v>
      </c>
    </row>
    <row r="12" spans="1:6" hidden="1">
      <c r="A12" s="57"/>
      <c r="B12" s="57">
        <v>1312</v>
      </c>
      <c r="C12" s="58" t="s">
        <v>228</v>
      </c>
      <c r="D12" s="59">
        <v>0</v>
      </c>
      <c r="E12" s="53"/>
      <c r="F12" s="56">
        <v>0</v>
      </c>
    </row>
    <row r="13" spans="1:6" hidden="1">
      <c r="A13" s="57"/>
      <c r="B13" s="57">
        <v>1313</v>
      </c>
      <c r="C13" s="58" t="s">
        <v>229</v>
      </c>
      <c r="D13" s="59">
        <v>0</v>
      </c>
      <c r="E13" s="53"/>
      <c r="F13" s="56">
        <v>0</v>
      </c>
    </row>
    <row r="14" spans="1:6" ht="25.5" hidden="1">
      <c r="A14" s="57"/>
      <c r="B14" s="57">
        <v>1330</v>
      </c>
      <c r="C14" s="58" t="s">
        <v>230</v>
      </c>
      <c r="D14" s="59">
        <v>0</v>
      </c>
      <c r="E14" s="53"/>
      <c r="F14" s="56">
        <v>0</v>
      </c>
    </row>
    <row r="15" spans="1:6" ht="25.5" hidden="1">
      <c r="A15" s="57"/>
      <c r="B15" s="57">
        <v>1331</v>
      </c>
      <c r="C15" s="58" t="s">
        <v>231</v>
      </c>
      <c r="D15" s="59">
        <v>0</v>
      </c>
      <c r="E15" s="53"/>
      <c r="F15" s="56">
        <v>0</v>
      </c>
    </row>
    <row r="16" spans="1:6" ht="25.5" hidden="1">
      <c r="A16" s="57"/>
      <c r="B16" s="57">
        <v>1406</v>
      </c>
      <c r="C16" s="58" t="s">
        <v>232</v>
      </c>
      <c r="D16" s="59">
        <v>0</v>
      </c>
      <c r="E16" s="53"/>
      <c r="F16" s="56">
        <v>0</v>
      </c>
    </row>
    <row r="17" spans="1:6" hidden="1">
      <c r="A17" s="57"/>
      <c r="B17" s="57">
        <v>1432</v>
      </c>
      <c r="C17" s="58" t="s">
        <v>233</v>
      </c>
      <c r="D17" s="59">
        <v>0</v>
      </c>
      <c r="E17" s="53"/>
      <c r="F17" s="56">
        <v>0</v>
      </c>
    </row>
    <row r="18" spans="1:6" hidden="1">
      <c r="A18" s="57"/>
      <c r="B18" s="57">
        <v>1433</v>
      </c>
      <c r="C18" s="58" t="s">
        <v>234</v>
      </c>
      <c r="D18" s="59">
        <v>0</v>
      </c>
      <c r="E18" s="53"/>
      <c r="F18" s="56">
        <v>0</v>
      </c>
    </row>
    <row r="19" spans="1:6">
      <c r="A19" s="57"/>
      <c r="B19" s="57">
        <v>1434</v>
      </c>
      <c r="C19" s="58" t="s">
        <v>155</v>
      </c>
      <c r="D19" s="59">
        <v>0</v>
      </c>
      <c r="E19" s="53"/>
      <c r="F19" s="56">
        <v>0</v>
      </c>
    </row>
    <row r="20" spans="1:6">
      <c r="A20" s="57"/>
      <c r="B20" s="57">
        <v>1435</v>
      </c>
      <c r="C20" s="58" t="s">
        <v>235</v>
      </c>
      <c r="D20" s="59">
        <v>0</v>
      </c>
      <c r="E20" s="53"/>
      <c r="F20" s="56">
        <v>0</v>
      </c>
    </row>
    <row r="21" spans="1:6">
      <c r="A21" s="57"/>
      <c r="B21" s="57">
        <v>1453</v>
      </c>
      <c r="C21" s="58" t="s">
        <v>236</v>
      </c>
      <c r="D21" s="59">
        <v>0</v>
      </c>
      <c r="E21" s="53"/>
      <c r="F21" s="56">
        <v>0</v>
      </c>
    </row>
    <row r="22" spans="1:6">
      <c r="A22" s="57"/>
      <c r="B22" s="57">
        <v>1454</v>
      </c>
      <c r="C22" s="58" t="s">
        <v>237</v>
      </c>
      <c r="D22" s="59">
        <v>0</v>
      </c>
      <c r="E22" s="53"/>
      <c r="F22" s="56">
        <v>0</v>
      </c>
    </row>
    <row r="23" spans="1:6" ht="25.5">
      <c r="A23" s="57"/>
      <c r="B23" s="57">
        <v>1455</v>
      </c>
      <c r="C23" s="58" t="s">
        <v>238</v>
      </c>
      <c r="D23" s="59">
        <v>0</v>
      </c>
      <c r="E23" s="53"/>
      <c r="F23" s="56">
        <v>0</v>
      </c>
    </row>
    <row r="24" spans="1:6">
      <c r="A24" s="57"/>
      <c r="B24" s="57">
        <v>1705</v>
      </c>
      <c r="C24" s="58" t="s">
        <v>239</v>
      </c>
      <c r="D24" s="59">
        <v>0</v>
      </c>
      <c r="E24" s="53"/>
      <c r="F24" s="56">
        <v>0</v>
      </c>
    </row>
    <row r="25" spans="1:6" ht="25.5" hidden="1">
      <c r="A25" s="57"/>
      <c r="B25" s="57">
        <v>1710</v>
      </c>
      <c r="C25" s="58" t="s">
        <v>240</v>
      </c>
      <c r="D25" s="59">
        <v>0</v>
      </c>
      <c r="E25" s="53"/>
      <c r="F25" s="56">
        <v>0</v>
      </c>
    </row>
    <row r="26" spans="1:6" hidden="1">
      <c r="A26" s="57"/>
      <c r="B26" s="57">
        <v>1725</v>
      </c>
      <c r="C26" s="58" t="s">
        <v>241</v>
      </c>
      <c r="D26" s="59">
        <v>0</v>
      </c>
      <c r="E26" s="53"/>
      <c r="F26" s="56">
        <v>0</v>
      </c>
    </row>
    <row r="27" spans="1:6" ht="25.5" hidden="1">
      <c r="A27" s="57"/>
      <c r="B27" s="57">
        <v>1726</v>
      </c>
      <c r="C27" s="58" t="s">
        <v>242</v>
      </c>
      <c r="D27" s="59">
        <v>0</v>
      </c>
      <c r="E27" s="53"/>
      <c r="F27" s="56">
        <v>0</v>
      </c>
    </row>
    <row r="28" spans="1:6" ht="25.5" hidden="1">
      <c r="A28" s="57"/>
      <c r="B28" s="57">
        <v>1727</v>
      </c>
      <c r="C28" s="58" t="s">
        <v>243</v>
      </c>
      <c r="D28" s="59">
        <v>0</v>
      </c>
      <c r="E28" s="53"/>
      <c r="F28" s="56">
        <v>0</v>
      </c>
    </row>
    <row r="29" spans="1:6" ht="25.5" hidden="1">
      <c r="A29" s="57"/>
      <c r="B29" s="57">
        <v>1728</v>
      </c>
      <c r="C29" s="58" t="s">
        <v>244</v>
      </c>
      <c r="D29" s="59">
        <v>0</v>
      </c>
      <c r="E29" s="53"/>
      <c r="F29" s="56">
        <v>0</v>
      </c>
    </row>
    <row r="30" spans="1:6" ht="25.5" hidden="1">
      <c r="A30" s="57"/>
      <c r="B30" s="57">
        <v>1730</v>
      </c>
      <c r="C30" s="58" t="s">
        <v>245</v>
      </c>
      <c r="D30" s="59">
        <v>0</v>
      </c>
      <c r="E30" s="53"/>
      <c r="F30" s="56">
        <v>0</v>
      </c>
    </row>
    <row r="31" spans="1:6" ht="25.5" hidden="1">
      <c r="A31" s="57"/>
      <c r="B31" s="57">
        <v>1731</v>
      </c>
      <c r="C31" s="58" t="s">
        <v>246</v>
      </c>
      <c r="D31" s="59">
        <v>0</v>
      </c>
      <c r="E31" s="53"/>
      <c r="F31" s="56">
        <v>0</v>
      </c>
    </row>
    <row r="32" spans="1:6" ht="38.25">
      <c r="A32" s="57"/>
      <c r="B32" s="57">
        <v>1733</v>
      </c>
      <c r="C32" s="58" t="s">
        <v>247</v>
      </c>
      <c r="D32" s="59">
        <v>0</v>
      </c>
      <c r="E32" s="53"/>
      <c r="F32" s="56">
        <v>0</v>
      </c>
    </row>
    <row r="33" spans="1:6" ht="38.25" hidden="1">
      <c r="A33" s="57"/>
      <c r="B33" s="57">
        <v>1734</v>
      </c>
      <c r="C33" s="58" t="s">
        <v>248</v>
      </c>
      <c r="D33" s="59">
        <v>0</v>
      </c>
      <c r="E33" s="53"/>
      <c r="F33" s="56">
        <v>0</v>
      </c>
    </row>
    <row r="34" spans="1:6" ht="25.5" hidden="1">
      <c r="A34" s="57"/>
      <c r="B34" s="57">
        <v>1735</v>
      </c>
      <c r="C34" s="58" t="s">
        <v>249</v>
      </c>
      <c r="D34" s="59">
        <v>0</v>
      </c>
      <c r="E34" s="53"/>
      <c r="F34" s="56">
        <v>0</v>
      </c>
    </row>
    <row r="35" spans="1:6" ht="25.5">
      <c r="A35" s="57"/>
      <c r="B35" s="57">
        <v>1740</v>
      </c>
      <c r="C35" s="58" t="s">
        <v>165</v>
      </c>
      <c r="D35" s="59">
        <v>0</v>
      </c>
      <c r="E35" s="53"/>
      <c r="F35" s="56">
        <v>0</v>
      </c>
    </row>
    <row r="36" spans="1:6" ht="25.5">
      <c r="A36" s="57"/>
      <c r="B36" s="57">
        <v>1741</v>
      </c>
      <c r="C36" s="58" t="s">
        <v>250</v>
      </c>
      <c r="D36" s="59">
        <v>0</v>
      </c>
      <c r="E36" s="53"/>
      <c r="F36" s="56">
        <v>0</v>
      </c>
    </row>
    <row r="37" spans="1:6" ht="25.5">
      <c r="A37" s="57"/>
      <c r="B37" s="57">
        <v>1744</v>
      </c>
      <c r="C37" s="58" t="s">
        <v>251</v>
      </c>
      <c r="D37" s="59">
        <v>-259</v>
      </c>
      <c r="E37" s="53"/>
      <c r="F37" s="56">
        <v>0</v>
      </c>
    </row>
    <row r="38" spans="1:6" ht="25.5" hidden="1">
      <c r="A38" s="57"/>
      <c r="B38" s="57">
        <v>1745</v>
      </c>
      <c r="C38" s="58" t="s">
        <v>252</v>
      </c>
      <c r="D38" s="59">
        <v>0</v>
      </c>
      <c r="E38" s="53"/>
      <c r="F38" s="56">
        <v>0</v>
      </c>
    </row>
    <row r="39" spans="1:6" ht="25.5" hidden="1">
      <c r="A39" s="57"/>
      <c r="B39" s="57">
        <v>1746</v>
      </c>
      <c r="C39" s="58" t="s">
        <v>253</v>
      </c>
      <c r="D39" s="59">
        <v>0</v>
      </c>
      <c r="E39" s="53"/>
      <c r="F39" s="56">
        <v>0</v>
      </c>
    </row>
    <row r="40" spans="1:6" ht="25.5" hidden="1">
      <c r="A40" s="57"/>
      <c r="B40" s="57">
        <v>1747</v>
      </c>
      <c r="C40" s="58" t="s">
        <v>254</v>
      </c>
      <c r="D40" s="59">
        <v>0</v>
      </c>
      <c r="E40" s="53"/>
      <c r="F40" s="56">
        <v>0</v>
      </c>
    </row>
    <row r="41" spans="1:6" ht="25.5" hidden="1">
      <c r="A41" s="57"/>
      <c r="B41" s="57">
        <v>1748</v>
      </c>
      <c r="C41" s="58" t="s">
        <v>41</v>
      </c>
      <c r="D41" s="59">
        <v>0</v>
      </c>
      <c r="E41" s="53"/>
      <c r="F41" s="56">
        <v>0</v>
      </c>
    </row>
    <row r="42" spans="1:6" hidden="1">
      <c r="A42" s="57"/>
      <c r="B42" s="57">
        <v>1749</v>
      </c>
      <c r="C42" s="58" t="s">
        <v>255</v>
      </c>
      <c r="D42" s="59">
        <v>0</v>
      </c>
      <c r="E42" s="53"/>
      <c r="F42" s="56">
        <v>0</v>
      </c>
    </row>
    <row r="43" spans="1:6" hidden="1">
      <c r="A43" s="57"/>
      <c r="B43" s="57">
        <v>1752</v>
      </c>
      <c r="C43" s="58" t="s">
        <v>256</v>
      </c>
      <c r="D43" s="59">
        <v>0</v>
      </c>
      <c r="E43" s="53"/>
      <c r="F43" s="56">
        <v>0</v>
      </c>
    </row>
    <row r="44" spans="1:6" ht="25.5" hidden="1">
      <c r="A44" s="57"/>
      <c r="B44" s="57">
        <v>1753</v>
      </c>
      <c r="C44" s="58" t="s">
        <v>257</v>
      </c>
      <c r="D44" s="59">
        <v>0</v>
      </c>
      <c r="E44" s="53"/>
      <c r="F44" s="56">
        <v>0</v>
      </c>
    </row>
    <row r="45" spans="1:6" ht="25.5" hidden="1">
      <c r="A45" s="57"/>
      <c r="B45" s="57">
        <v>1755</v>
      </c>
      <c r="C45" s="58" t="s">
        <v>258</v>
      </c>
      <c r="D45" s="59">
        <v>0</v>
      </c>
      <c r="E45" s="53"/>
      <c r="F45" s="56">
        <v>0</v>
      </c>
    </row>
    <row r="46" spans="1:6" hidden="1">
      <c r="A46" s="57"/>
      <c r="B46" s="57">
        <v>1756</v>
      </c>
      <c r="C46" s="58" t="s">
        <v>48</v>
      </c>
      <c r="D46" s="59">
        <v>0</v>
      </c>
      <c r="E46" s="53"/>
      <c r="F46" s="56">
        <v>0</v>
      </c>
    </row>
    <row r="47" spans="1:6" ht="25.5" hidden="1">
      <c r="A47" s="57"/>
      <c r="B47" s="57">
        <v>1811</v>
      </c>
      <c r="C47" s="58" t="s">
        <v>259</v>
      </c>
      <c r="D47" s="59">
        <v>0</v>
      </c>
      <c r="E47" s="53"/>
      <c r="F47" s="56">
        <v>0</v>
      </c>
    </row>
    <row r="48" spans="1:6" hidden="1">
      <c r="A48" s="57"/>
      <c r="B48" s="57">
        <v>1812</v>
      </c>
      <c r="C48" s="58" t="s">
        <v>260</v>
      </c>
      <c r="D48" s="59">
        <v>0</v>
      </c>
      <c r="E48" s="53"/>
      <c r="F48" s="56">
        <v>0</v>
      </c>
    </row>
    <row r="49" spans="1:6" ht="25.5" hidden="1">
      <c r="A49" s="57"/>
      <c r="B49" s="57">
        <v>1813</v>
      </c>
      <c r="C49" s="58" t="s">
        <v>261</v>
      </c>
      <c r="D49" s="59">
        <v>0</v>
      </c>
      <c r="E49" s="53"/>
      <c r="F49" s="56">
        <v>0</v>
      </c>
    </row>
    <row r="50" spans="1:6" ht="25.5" hidden="1">
      <c r="A50" s="57"/>
      <c r="B50" s="57">
        <v>1814</v>
      </c>
      <c r="C50" s="58" t="s">
        <v>262</v>
      </c>
      <c r="D50" s="59">
        <v>0</v>
      </c>
      <c r="E50" s="53"/>
      <c r="F50" s="56">
        <v>0</v>
      </c>
    </row>
    <row r="51" spans="1:6" ht="25.5" hidden="1">
      <c r="A51" s="57"/>
      <c r="B51" s="57">
        <v>1815</v>
      </c>
      <c r="C51" s="58" t="s">
        <v>263</v>
      </c>
      <c r="D51" s="59">
        <v>0</v>
      </c>
      <c r="E51" s="53"/>
      <c r="F51" s="56">
        <v>0</v>
      </c>
    </row>
    <row r="52" spans="1:6" ht="25.5">
      <c r="A52" s="57"/>
      <c r="B52" s="57">
        <v>1816</v>
      </c>
      <c r="C52" s="58" t="s">
        <v>167</v>
      </c>
      <c r="D52" s="59">
        <v>0</v>
      </c>
      <c r="E52" s="53"/>
      <c r="F52" s="56">
        <v>0</v>
      </c>
    </row>
    <row r="53" spans="1:6" ht="25.5" hidden="1">
      <c r="A53" s="57"/>
      <c r="B53" s="57">
        <v>1817</v>
      </c>
      <c r="C53" s="58" t="s">
        <v>264</v>
      </c>
      <c r="D53" s="59">
        <v>0</v>
      </c>
      <c r="E53" s="53"/>
      <c r="F53" s="56">
        <v>0</v>
      </c>
    </row>
    <row r="54" spans="1:6" hidden="1">
      <c r="A54" s="57"/>
      <c r="B54" s="57">
        <v>1818</v>
      </c>
      <c r="C54" s="58" t="s">
        <v>265</v>
      </c>
      <c r="D54" s="59">
        <v>0</v>
      </c>
      <c r="E54" s="53"/>
      <c r="F54" s="56">
        <v>0</v>
      </c>
    </row>
    <row r="55" spans="1:6" ht="25.5" hidden="1">
      <c r="A55" s="57"/>
      <c r="B55" s="57">
        <v>1819</v>
      </c>
      <c r="C55" s="58" t="s">
        <v>266</v>
      </c>
      <c r="D55" s="59">
        <v>0</v>
      </c>
      <c r="E55" s="53"/>
      <c r="F55" s="56">
        <v>0</v>
      </c>
    </row>
    <row r="56" spans="1:6" hidden="1">
      <c r="A56" s="57"/>
      <c r="B56" s="57">
        <v>1820</v>
      </c>
      <c r="C56" s="58" t="s">
        <v>267</v>
      </c>
      <c r="D56" s="59">
        <v>0</v>
      </c>
      <c r="E56" s="53"/>
      <c r="F56" s="56">
        <v>0</v>
      </c>
    </row>
    <row r="57" spans="1:6" ht="25.5" hidden="1">
      <c r="A57" s="57"/>
      <c r="B57" s="57">
        <v>1821</v>
      </c>
      <c r="C57" s="58" t="s">
        <v>268</v>
      </c>
      <c r="D57" s="59">
        <v>0</v>
      </c>
      <c r="E57" s="53"/>
      <c r="F57" s="56">
        <v>0</v>
      </c>
    </row>
    <row r="58" spans="1:6" hidden="1">
      <c r="A58" s="57"/>
      <c r="B58" s="57">
        <v>1822</v>
      </c>
      <c r="C58" s="58" t="s">
        <v>269</v>
      </c>
      <c r="D58" s="59">
        <v>0</v>
      </c>
      <c r="E58" s="53"/>
      <c r="F58" s="56">
        <v>0</v>
      </c>
    </row>
    <row r="59" spans="1:6" ht="25.5" hidden="1">
      <c r="A59" s="57"/>
      <c r="B59" s="57">
        <v>1823</v>
      </c>
      <c r="C59" s="58" t="s">
        <v>270</v>
      </c>
      <c r="D59" s="59">
        <v>0</v>
      </c>
      <c r="E59" s="53"/>
      <c r="F59" s="56">
        <v>0</v>
      </c>
    </row>
    <row r="60" spans="1:6" ht="25.5" hidden="1">
      <c r="A60" s="57"/>
      <c r="B60" s="57">
        <v>1824</v>
      </c>
      <c r="C60" s="58" t="s">
        <v>271</v>
      </c>
      <c r="D60" s="59">
        <v>0</v>
      </c>
      <c r="E60" s="53"/>
      <c r="F60" s="56">
        <v>0</v>
      </c>
    </row>
    <row r="61" spans="1:6" hidden="1">
      <c r="A61" s="57"/>
      <c r="B61" s="57">
        <v>1825</v>
      </c>
      <c r="C61" s="58" t="s">
        <v>272</v>
      </c>
      <c r="D61" s="59">
        <v>0</v>
      </c>
      <c r="E61" s="53"/>
      <c r="F61" s="56">
        <v>0</v>
      </c>
    </row>
    <row r="62" spans="1:6" ht="25.5" hidden="1">
      <c r="A62" s="57"/>
      <c r="B62" s="57">
        <v>1826</v>
      </c>
      <c r="C62" s="58" t="s">
        <v>273</v>
      </c>
      <c r="D62" s="59">
        <v>0</v>
      </c>
      <c r="E62" s="53"/>
      <c r="F62" s="56">
        <v>0</v>
      </c>
    </row>
    <row r="63" spans="1:6" ht="25.5" hidden="1">
      <c r="A63" s="57"/>
      <c r="B63" s="57">
        <v>1827</v>
      </c>
      <c r="C63" s="58" t="s">
        <v>274</v>
      </c>
      <c r="D63" s="59">
        <v>0</v>
      </c>
      <c r="E63" s="53"/>
      <c r="F63" s="56">
        <v>0</v>
      </c>
    </row>
    <row r="64" spans="1:6" ht="25.5" hidden="1">
      <c r="A64" s="57"/>
      <c r="B64" s="57">
        <v>1831</v>
      </c>
      <c r="C64" s="58" t="s">
        <v>275</v>
      </c>
      <c r="D64" s="59">
        <v>0</v>
      </c>
      <c r="E64" s="53"/>
      <c r="F64" s="56">
        <v>0</v>
      </c>
    </row>
    <row r="65" spans="1:6" hidden="1">
      <c r="A65" s="57"/>
      <c r="B65" s="57">
        <v>1832</v>
      </c>
      <c r="C65" s="58" t="s">
        <v>276</v>
      </c>
      <c r="D65" s="59">
        <v>0</v>
      </c>
      <c r="E65" s="53"/>
      <c r="F65" s="56">
        <v>0</v>
      </c>
    </row>
    <row r="66" spans="1:6" ht="25.5" hidden="1">
      <c r="A66" s="57"/>
      <c r="B66" s="57">
        <v>1833</v>
      </c>
      <c r="C66" s="58" t="s">
        <v>277</v>
      </c>
      <c r="D66" s="59">
        <v>0</v>
      </c>
      <c r="E66" s="53"/>
      <c r="F66" s="56">
        <v>0</v>
      </c>
    </row>
    <row r="67" spans="1:6" ht="25.5" hidden="1">
      <c r="A67" s="57"/>
      <c r="B67" s="57">
        <v>1834</v>
      </c>
      <c r="C67" s="58" t="s">
        <v>278</v>
      </c>
      <c r="D67" s="59">
        <v>0</v>
      </c>
      <c r="E67" s="53"/>
      <c r="F67" s="56">
        <v>0</v>
      </c>
    </row>
    <row r="68" spans="1:6" ht="25.5" hidden="1">
      <c r="A68" s="57"/>
      <c r="B68" s="57">
        <v>1835</v>
      </c>
      <c r="C68" s="58" t="s">
        <v>279</v>
      </c>
      <c r="D68" s="59">
        <v>0</v>
      </c>
      <c r="E68" s="53"/>
      <c r="F68" s="56">
        <v>0</v>
      </c>
    </row>
    <row r="69" spans="1:6" ht="25.5" hidden="1">
      <c r="A69" s="57"/>
      <c r="B69" s="57">
        <v>1836</v>
      </c>
      <c r="C69" s="58" t="s">
        <v>280</v>
      </c>
      <c r="D69" s="59">
        <v>0</v>
      </c>
      <c r="E69" s="53"/>
      <c r="F69" s="56">
        <v>0</v>
      </c>
    </row>
    <row r="70" spans="1:6" ht="25.5" hidden="1">
      <c r="A70" s="57"/>
      <c r="B70" s="57">
        <v>1837</v>
      </c>
      <c r="C70" s="58" t="s">
        <v>281</v>
      </c>
      <c r="D70" s="59">
        <v>0</v>
      </c>
      <c r="E70" s="53"/>
      <c r="F70" s="56">
        <v>0</v>
      </c>
    </row>
    <row r="71" spans="1:6" hidden="1">
      <c r="A71" s="57"/>
      <c r="B71" s="57">
        <v>1838</v>
      </c>
      <c r="C71" s="58" t="s">
        <v>282</v>
      </c>
      <c r="D71" s="59">
        <v>0</v>
      </c>
      <c r="E71" s="53"/>
      <c r="F71" s="56">
        <v>0</v>
      </c>
    </row>
    <row r="72" spans="1:6" ht="25.5" hidden="1">
      <c r="A72" s="57"/>
      <c r="B72" s="57">
        <v>1839</v>
      </c>
      <c r="C72" s="58" t="s">
        <v>283</v>
      </c>
      <c r="D72" s="59">
        <v>0</v>
      </c>
      <c r="E72" s="53"/>
      <c r="F72" s="56">
        <v>0</v>
      </c>
    </row>
    <row r="73" spans="1:6" ht="25.5" hidden="1">
      <c r="A73" s="57"/>
      <c r="B73" s="57">
        <v>1840</v>
      </c>
      <c r="C73" s="58" t="s">
        <v>284</v>
      </c>
      <c r="D73" s="59">
        <v>0</v>
      </c>
      <c r="E73" s="53"/>
      <c r="F73" s="56">
        <v>0</v>
      </c>
    </row>
    <row r="74" spans="1:6" ht="25.5" hidden="1">
      <c r="A74" s="57"/>
      <c r="B74" s="57">
        <v>1841</v>
      </c>
      <c r="C74" s="58" t="s">
        <v>285</v>
      </c>
      <c r="D74" s="59">
        <v>0</v>
      </c>
      <c r="E74" s="53"/>
      <c r="F74" s="56">
        <v>0</v>
      </c>
    </row>
    <row r="75" spans="1:6" hidden="1">
      <c r="A75" s="57"/>
      <c r="B75" s="57">
        <v>1842</v>
      </c>
      <c r="C75" s="58" t="s">
        <v>286</v>
      </c>
      <c r="D75" s="59">
        <v>0</v>
      </c>
      <c r="E75" s="53"/>
      <c r="F75" s="56">
        <v>0</v>
      </c>
    </row>
    <row r="76" spans="1:6" ht="25.5" hidden="1">
      <c r="A76" s="57"/>
      <c r="B76" s="57">
        <v>1843</v>
      </c>
      <c r="C76" s="58" t="s">
        <v>287</v>
      </c>
      <c r="D76" s="59">
        <v>0</v>
      </c>
      <c r="E76" s="53"/>
      <c r="F76" s="56">
        <v>0</v>
      </c>
    </row>
    <row r="77" spans="1:6" ht="25.5" hidden="1">
      <c r="A77" s="57"/>
      <c r="B77" s="57">
        <v>1844</v>
      </c>
      <c r="C77" s="58" t="s">
        <v>288</v>
      </c>
      <c r="D77" s="59">
        <v>0</v>
      </c>
      <c r="E77" s="53"/>
      <c r="F77" s="56">
        <v>0</v>
      </c>
    </row>
    <row r="78" spans="1:6" hidden="1">
      <c r="A78" s="57"/>
      <c r="B78" s="57">
        <v>1852</v>
      </c>
      <c r="C78" s="58" t="s">
        <v>289</v>
      </c>
      <c r="D78" s="59">
        <v>0</v>
      </c>
      <c r="E78" s="53"/>
      <c r="F78" s="56">
        <v>0</v>
      </c>
    </row>
    <row r="79" spans="1:6" hidden="1">
      <c r="A79" s="57"/>
      <c r="B79" s="57">
        <v>1864</v>
      </c>
      <c r="C79" s="58" t="s">
        <v>290</v>
      </c>
      <c r="D79" s="59">
        <v>0</v>
      </c>
      <c r="E79" s="53"/>
      <c r="F79" s="56">
        <v>0</v>
      </c>
    </row>
    <row r="80" spans="1:6" hidden="1">
      <c r="A80" s="57"/>
      <c r="B80" s="57">
        <v>2069</v>
      </c>
      <c r="C80" s="58" t="s">
        <v>291</v>
      </c>
      <c r="D80" s="60">
        <v>0</v>
      </c>
      <c r="E80" s="53"/>
      <c r="F80" s="56">
        <v>0</v>
      </c>
    </row>
    <row r="81" spans="1:6" hidden="1">
      <c r="A81" s="57"/>
      <c r="B81" s="57">
        <v>2070</v>
      </c>
      <c r="C81" s="58" t="s">
        <v>53</v>
      </c>
      <c r="D81" s="60">
        <v>0</v>
      </c>
      <c r="E81" s="53"/>
      <c r="F81" s="56">
        <v>0</v>
      </c>
    </row>
    <row r="82" spans="1:6" ht="38.25" hidden="1">
      <c r="A82" s="57"/>
      <c r="B82" s="57">
        <v>2139</v>
      </c>
      <c r="C82" s="58" t="s">
        <v>292</v>
      </c>
      <c r="D82" s="60">
        <v>0</v>
      </c>
      <c r="E82" s="53"/>
      <c r="F82" s="56">
        <v>0</v>
      </c>
    </row>
    <row r="83" spans="1:6" ht="38.25" hidden="1">
      <c r="A83" s="57"/>
      <c r="B83" s="57">
        <v>2140</v>
      </c>
      <c r="C83" s="58" t="s">
        <v>293</v>
      </c>
      <c r="D83" s="60">
        <v>0</v>
      </c>
      <c r="E83" s="53"/>
      <c r="F83" s="56">
        <v>0</v>
      </c>
    </row>
    <row r="84" spans="1:6" hidden="1">
      <c r="A84" s="57"/>
      <c r="B84" s="57">
        <v>2238</v>
      </c>
      <c r="C84" s="58" t="s">
        <v>294</v>
      </c>
      <c r="D84" s="60">
        <v>0</v>
      </c>
      <c r="E84" s="53"/>
      <c r="F84" s="56">
        <v>0</v>
      </c>
    </row>
    <row r="85" spans="1:6" hidden="1">
      <c r="A85" s="57"/>
      <c r="B85" s="57">
        <v>2239</v>
      </c>
      <c r="C85" s="58" t="s">
        <v>295</v>
      </c>
      <c r="D85" s="60">
        <v>0</v>
      </c>
      <c r="E85" s="53"/>
      <c r="F85" s="56">
        <v>0</v>
      </c>
    </row>
    <row r="86" spans="1:6" hidden="1">
      <c r="A86" s="57"/>
      <c r="B86" s="57">
        <v>2304</v>
      </c>
      <c r="C86" s="58" t="s">
        <v>296</v>
      </c>
      <c r="D86" s="60">
        <v>0</v>
      </c>
      <c r="E86" s="53"/>
      <c r="F86" s="56">
        <v>0</v>
      </c>
    </row>
    <row r="87" spans="1:6" hidden="1">
      <c r="A87" s="57"/>
      <c r="B87" s="57">
        <v>2305</v>
      </c>
      <c r="C87" s="58" t="s">
        <v>297</v>
      </c>
      <c r="D87" s="60">
        <v>0</v>
      </c>
      <c r="E87" s="53"/>
      <c r="F87" s="56">
        <v>0</v>
      </c>
    </row>
    <row r="88" spans="1:6" ht="25.5" hidden="1">
      <c r="A88" s="57"/>
      <c r="B88" s="57">
        <v>2403</v>
      </c>
      <c r="C88" s="58" t="s">
        <v>298</v>
      </c>
      <c r="D88" s="60">
        <v>0</v>
      </c>
      <c r="E88" s="53"/>
      <c r="F88" s="56">
        <v>0</v>
      </c>
    </row>
    <row r="89" spans="1:6" ht="25.5" hidden="1">
      <c r="A89" s="57"/>
      <c r="B89" s="57">
        <v>2404</v>
      </c>
      <c r="C89" s="58" t="s">
        <v>299</v>
      </c>
      <c r="D89" s="60">
        <v>0</v>
      </c>
      <c r="E89" s="53"/>
      <c r="F89" s="56">
        <v>0</v>
      </c>
    </row>
    <row r="90" spans="1:6" hidden="1">
      <c r="A90" s="57"/>
      <c r="B90" s="57">
        <v>2701</v>
      </c>
      <c r="C90" s="58" t="s">
        <v>300</v>
      </c>
      <c r="D90" s="60">
        <v>0</v>
      </c>
      <c r="E90" s="53"/>
      <c r="F90" s="56">
        <v>0</v>
      </c>
    </row>
    <row r="91" spans="1:6" hidden="1">
      <c r="A91" s="57"/>
      <c r="B91" s="57">
        <v>2702</v>
      </c>
      <c r="C91" s="58" t="s">
        <v>301</v>
      </c>
      <c r="D91" s="60">
        <v>0</v>
      </c>
      <c r="E91" s="53"/>
      <c r="F91" s="56">
        <v>0</v>
      </c>
    </row>
    <row r="92" spans="1:6" ht="25.5" hidden="1">
      <c r="A92" s="57"/>
      <c r="B92" s="57">
        <v>2703</v>
      </c>
      <c r="C92" s="58" t="s">
        <v>302</v>
      </c>
      <c r="D92" s="60">
        <v>0</v>
      </c>
      <c r="E92" s="53"/>
      <c r="F92" s="56">
        <v>0</v>
      </c>
    </row>
    <row r="93" spans="1:6" ht="25.5" hidden="1">
      <c r="A93" s="57"/>
      <c r="B93" s="57">
        <v>2704</v>
      </c>
      <c r="C93" s="58" t="s">
        <v>303</v>
      </c>
      <c r="D93" s="60">
        <v>0</v>
      </c>
      <c r="E93" s="53"/>
      <c r="F93" s="56">
        <v>0</v>
      </c>
    </row>
    <row r="94" spans="1:6" ht="25.5" hidden="1">
      <c r="A94" s="57"/>
      <c r="B94" s="57">
        <v>2705</v>
      </c>
      <c r="C94" s="58" t="s">
        <v>304</v>
      </c>
      <c r="D94" s="60">
        <v>0</v>
      </c>
      <c r="E94" s="53"/>
      <c r="F94" s="56">
        <v>0</v>
      </c>
    </row>
    <row r="95" spans="1:6" ht="38.25" hidden="1">
      <c r="A95" s="57"/>
      <c r="B95" s="57">
        <v>2706</v>
      </c>
      <c r="C95" s="58" t="s">
        <v>305</v>
      </c>
      <c r="D95" s="60">
        <v>0</v>
      </c>
      <c r="E95" s="53"/>
      <c r="F95" s="56">
        <v>0</v>
      </c>
    </row>
    <row r="96" spans="1:6" ht="25.5" hidden="1">
      <c r="A96" s="57"/>
      <c r="B96" s="57">
        <v>2708</v>
      </c>
      <c r="C96" s="58" t="s">
        <v>306</v>
      </c>
      <c r="D96" s="60">
        <v>0</v>
      </c>
      <c r="E96" s="53"/>
      <c r="F96" s="56">
        <v>0</v>
      </c>
    </row>
    <row r="97" spans="1:6" hidden="1">
      <c r="A97" s="57"/>
      <c r="B97" s="57">
        <v>2711</v>
      </c>
      <c r="C97" s="58" t="s">
        <v>307</v>
      </c>
      <c r="D97" s="60">
        <v>0</v>
      </c>
      <c r="E97" s="53"/>
      <c r="F97" s="56">
        <v>0</v>
      </c>
    </row>
    <row r="98" spans="1:6" hidden="1">
      <c r="A98" s="57"/>
      <c r="B98" s="57">
        <v>2712</v>
      </c>
      <c r="C98" s="58" t="s">
        <v>308</v>
      </c>
      <c r="D98" s="60">
        <v>0</v>
      </c>
      <c r="E98" s="53"/>
      <c r="F98" s="56">
        <v>0</v>
      </c>
    </row>
    <row r="99" spans="1:6" ht="25.5" hidden="1">
      <c r="A99" s="57"/>
      <c r="B99" s="57">
        <v>2713</v>
      </c>
      <c r="C99" s="58" t="s">
        <v>309</v>
      </c>
      <c r="D99" s="60">
        <v>0</v>
      </c>
      <c r="E99" s="53"/>
      <c r="F99" s="56">
        <v>0</v>
      </c>
    </row>
    <row r="100" spans="1:6" hidden="1">
      <c r="A100" s="57"/>
      <c r="B100" s="57">
        <v>2714</v>
      </c>
      <c r="C100" s="58" t="s">
        <v>310</v>
      </c>
      <c r="D100" s="60">
        <v>0</v>
      </c>
      <c r="E100" s="53"/>
      <c r="F100" s="56">
        <v>0</v>
      </c>
    </row>
    <row r="101" spans="1:6" ht="25.5" hidden="1">
      <c r="A101" s="57"/>
      <c r="B101" s="57">
        <v>2715</v>
      </c>
      <c r="C101" s="58" t="s">
        <v>311</v>
      </c>
      <c r="D101" s="60">
        <v>0</v>
      </c>
      <c r="E101" s="53"/>
      <c r="F101" s="56">
        <v>0</v>
      </c>
    </row>
    <row r="102" spans="1:6" ht="25.5" hidden="1">
      <c r="A102" s="57"/>
      <c r="B102" s="57">
        <v>2717</v>
      </c>
      <c r="C102" s="58" t="s">
        <v>312</v>
      </c>
      <c r="D102" s="60">
        <v>0</v>
      </c>
      <c r="E102" s="53"/>
      <c r="F102" s="56">
        <v>0</v>
      </c>
    </row>
    <row r="103" spans="1:6" hidden="1">
      <c r="A103" s="57"/>
      <c r="B103" s="57">
        <v>2718</v>
      </c>
      <c r="C103" s="58" t="s">
        <v>313</v>
      </c>
      <c r="D103" s="60">
        <v>0</v>
      </c>
      <c r="E103" s="53"/>
      <c r="F103" s="56">
        <v>0</v>
      </c>
    </row>
    <row r="104" spans="1:6" hidden="1">
      <c r="A104" s="57"/>
      <c r="B104" s="57">
        <v>2719</v>
      </c>
      <c r="C104" s="58" t="s">
        <v>314</v>
      </c>
      <c r="D104" s="60">
        <v>0</v>
      </c>
      <c r="E104" s="53"/>
      <c r="F104" s="56">
        <v>0</v>
      </c>
    </row>
    <row r="105" spans="1:6" hidden="1">
      <c r="A105" s="57"/>
      <c r="B105" s="57">
        <v>2720</v>
      </c>
      <c r="C105" s="58" t="s">
        <v>315</v>
      </c>
      <c r="D105" s="60">
        <v>0</v>
      </c>
      <c r="E105" s="53"/>
      <c r="F105" s="56">
        <v>0</v>
      </c>
    </row>
    <row r="106" spans="1:6" hidden="1">
      <c r="A106" s="57"/>
      <c r="B106" s="57">
        <v>2721</v>
      </c>
      <c r="C106" s="58" t="s">
        <v>316</v>
      </c>
      <c r="D106" s="60">
        <v>0</v>
      </c>
      <c r="E106" s="53"/>
      <c r="F106" s="56">
        <v>0</v>
      </c>
    </row>
    <row r="107" spans="1:6" ht="25.5" hidden="1">
      <c r="A107" s="57"/>
      <c r="B107" s="57">
        <v>2722</v>
      </c>
      <c r="C107" s="58" t="s">
        <v>317</v>
      </c>
      <c r="D107" s="60">
        <v>0</v>
      </c>
      <c r="E107" s="53"/>
      <c r="F107" s="56">
        <v>0</v>
      </c>
    </row>
    <row r="108" spans="1:6" ht="25.5" hidden="1">
      <c r="A108" s="57"/>
      <c r="B108" s="57">
        <v>2723</v>
      </c>
      <c r="C108" s="58" t="s">
        <v>318</v>
      </c>
      <c r="D108" s="60">
        <v>0</v>
      </c>
      <c r="E108" s="53"/>
      <c r="F108" s="56">
        <v>0</v>
      </c>
    </row>
    <row r="109" spans="1:6">
      <c r="A109" s="57"/>
      <c r="B109" s="57">
        <v>2725</v>
      </c>
      <c r="C109" s="58" t="s">
        <v>174</v>
      </c>
      <c r="D109" s="60">
        <v>0</v>
      </c>
      <c r="E109" s="53"/>
      <c r="F109" s="56">
        <v>0</v>
      </c>
    </row>
    <row r="110" spans="1:6" hidden="1">
      <c r="A110" s="57"/>
      <c r="B110" s="57">
        <v>2726</v>
      </c>
      <c r="C110" s="58" t="s">
        <v>319</v>
      </c>
      <c r="D110" s="60">
        <v>0</v>
      </c>
      <c r="E110" s="53"/>
      <c r="F110" s="56">
        <v>0</v>
      </c>
    </row>
    <row r="111" spans="1:6" ht="25.5" hidden="1">
      <c r="A111" s="57"/>
      <c r="B111" s="57">
        <v>2727</v>
      </c>
      <c r="C111" s="58" t="s">
        <v>320</v>
      </c>
      <c r="D111" s="60">
        <v>0</v>
      </c>
      <c r="E111" s="53"/>
      <c r="F111" s="56">
        <v>0</v>
      </c>
    </row>
    <row r="112" spans="1:6" hidden="1">
      <c r="A112" s="57"/>
      <c r="B112" s="57">
        <v>2730</v>
      </c>
      <c r="C112" s="58" t="s">
        <v>321</v>
      </c>
      <c r="D112" s="60">
        <v>0</v>
      </c>
      <c r="E112" s="53"/>
      <c r="F112" s="56">
        <v>0</v>
      </c>
    </row>
    <row r="113" spans="1:6" hidden="1">
      <c r="A113" s="57"/>
      <c r="B113" s="57">
        <v>2731</v>
      </c>
      <c r="C113" s="58" t="s">
        <v>59</v>
      </c>
      <c r="D113" s="60">
        <v>0</v>
      </c>
      <c r="E113" s="53"/>
      <c r="F113" s="56">
        <v>0</v>
      </c>
    </row>
    <row r="114" spans="1:6" hidden="1">
      <c r="A114" s="57"/>
      <c r="B114" s="57">
        <v>2740</v>
      </c>
      <c r="C114" s="58" t="s">
        <v>322</v>
      </c>
      <c r="D114" s="60">
        <v>0</v>
      </c>
      <c r="E114" s="53"/>
      <c r="F114" s="56">
        <v>0</v>
      </c>
    </row>
    <row r="115" spans="1:6" ht="25.5" hidden="1">
      <c r="A115" s="57"/>
      <c r="B115" s="57">
        <v>2741</v>
      </c>
      <c r="C115" s="58" t="s">
        <v>323</v>
      </c>
      <c r="D115" s="60">
        <v>0</v>
      </c>
      <c r="E115" s="53"/>
      <c r="F115" s="56">
        <v>0</v>
      </c>
    </row>
    <row r="116" spans="1:6" hidden="1">
      <c r="A116" s="57"/>
      <c r="B116" s="57">
        <v>2742</v>
      </c>
      <c r="C116" s="58" t="s">
        <v>324</v>
      </c>
      <c r="D116" s="60">
        <v>0</v>
      </c>
      <c r="E116" s="53"/>
      <c r="F116" s="56">
        <v>0</v>
      </c>
    </row>
    <row r="117" spans="1:6" hidden="1">
      <c r="A117" s="57"/>
      <c r="B117" s="57">
        <v>2743</v>
      </c>
      <c r="C117" s="58" t="s">
        <v>325</v>
      </c>
      <c r="D117" s="60">
        <v>0</v>
      </c>
      <c r="E117" s="53"/>
      <c r="F117" s="56">
        <v>0</v>
      </c>
    </row>
    <row r="118" spans="1:6" ht="25.5" hidden="1">
      <c r="A118" s="57"/>
      <c r="B118" s="57">
        <v>2744</v>
      </c>
      <c r="C118" s="58" t="s">
        <v>326</v>
      </c>
      <c r="D118" s="60">
        <v>0</v>
      </c>
      <c r="E118" s="53"/>
      <c r="F118" s="56">
        <v>0</v>
      </c>
    </row>
    <row r="119" spans="1:6" hidden="1">
      <c r="A119" s="57"/>
      <c r="B119" s="57">
        <v>2745</v>
      </c>
      <c r="C119" s="58" t="s">
        <v>327</v>
      </c>
      <c r="D119" s="60">
        <v>0</v>
      </c>
      <c r="E119" s="53"/>
      <c r="F119" s="56">
        <v>0</v>
      </c>
    </row>
    <row r="120" spans="1:6" hidden="1">
      <c r="A120" s="57"/>
      <c r="B120" s="57">
        <v>2746</v>
      </c>
      <c r="C120" s="58" t="s">
        <v>328</v>
      </c>
      <c r="D120" s="60">
        <v>0</v>
      </c>
      <c r="E120" s="53"/>
      <c r="F120" s="56">
        <v>0</v>
      </c>
    </row>
    <row r="121" spans="1:6" ht="25.5" hidden="1">
      <c r="A121" s="57"/>
      <c r="B121" s="57">
        <v>2747</v>
      </c>
      <c r="C121" s="58" t="s">
        <v>329</v>
      </c>
      <c r="D121" s="60">
        <v>0</v>
      </c>
      <c r="E121" s="53"/>
      <c r="F121" s="56">
        <v>0</v>
      </c>
    </row>
    <row r="122" spans="1:6" hidden="1">
      <c r="A122" s="57"/>
      <c r="B122" s="57">
        <v>2748</v>
      </c>
      <c r="C122" s="58" t="s">
        <v>330</v>
      </c>
      <c r="D122" s="60">
        <v>0</v>
      </c>
      <c r="E122" s="53"/>
      <c r="F122" s="56">
        <v>0</v>
      </c>
    </row>
    <row r="123" spans="1:6" hidden="1">
      <c r="A123" s="57"/>
      <c r="B123" s="57">
        <v>2749</v>
      </c>
      <c r="C123" s="58" t="s">
        <v>255</v>
      </c>
      <c r="D123" s="60">
        <v>0</v>
      </c>
      <c r="E123" s="53"/>
      <c r="F123" s="56">
        <v>0</v>
      </c>
    </row>
    <row r="124" spans="1:6" ht="25.5" hidden="1">
      <c r="A124" s="57"/>
      <c r="B124" s="57">
        <v>2755</v>
      </c>
      <c r="C124" s="58" t="s">
        <v>331</v>
      </c>
      <c r="D124" s="60">
        <v>0</v>
      </c>
      <c r="E124" s="53"/>
      <c r="F124" s="56">
        <v>0</v>
      </c>
    </row>
    <row r="125" spans="1:6" hidden="1">
      <c r="A125" s="57"/>
      <c r="B125" s="57">
        <v>2756</v>
      </c>
      <c r="C125" s="58" t="s">
        <v>332</v>
      </c>
      <c r="D125" s="60">
        <v>0</v>
      </c>
      <c r="E125" s="53"/>
      <c r="F125" s="56">
        <v>0</v>
      </c>
    </row>
    <row r="126" spans="1:6" hidden="1">
      <c r="A126" s="57"/>
      <c r="B126" s="57">
        <v>2757</v>
      </c>
      <c r="C126" s="58" t="s">
        <v>333</v>
      </c>
      <c r="D126" s="60">
        <v>0</v>
      </c>
      <c r="E126" s="53"/>
      <c r="F126" s="56">
        <v>0</v>
      </c>
    </row>
    <row r="127" spans="1:6" hidden="1">
      <c r="A127" s="57"/>
      <c r="B127" s="57">
        <v>2852</v>
      </c>
      <c r="C127" s="58" t="s">
        <v>289</v>
      </c>
      <c r="D127" s="60">
        <v>0</v>
      </c>
      <c r="E127" s="53"/>
      <c r="F127" s="56">
        <v>0</v>
      </c>
    </row>
    <row r="128" spans="1:6" ht="38.25" hidden="1">
      <c r="A128" s="57"/>
      <c r="B128" s="57">
        <v>4051</v>
      </c>
      <c r="C128" s="58" t="s">
        <v>334</v>
      </c>
      <c r="D128" s="61">
        <v>0</v>
      </c>
      <c r="E128" s="53"/>
      <c r="F128" s="56">
        <v>0</v>
      </c>
    </row>
    <row r="129" spans="1:6" ht="25.5">
      <c r="A129" s="57"/>
      <c r="B129" s="57">
        <v>4052</v>
      </c>
      <c r="C129" s="58" t="s">
        <v>178</v>
      </c>
      <c r="D129" s="61">
        <v>0</v>
      </c>
      <c r="E129" s="53"/>
      <c r="F129" s="56">
        <v>0</v>
      </c>
    </row>
    <row r="130" spans="1:6" ht="25.5" hidden="1">
      <c r="A130" s="57"/>
      <c r="B130" s="57">
        <v>4091</v>
      </c>
      <c r="C130" s="58" t="s">
        <v>335</v>
      </c>
      <c r="D130" s="61">
        <v>148374</v>
      </c>
      <c r="E130" s="53"/>
      <c r="F130" s="56">
        <v>0</v>
      </c>
    </row>
    <row r="131" spans="1:6" ht="38.25" hidden="1">
      <c r="A131" s="57"/>
      <c r="B131" s="57">
        <v>4101</v>
      </c>
      <c r="C131" s="58" t="s">
        <v>336</v>
      </c>
      <c r="D131" s="61">
        <v>0</v>
      </c>
      <c r="E131" s="53"/>
      <c r="F131" s="56">
        <v>0</v>
      </c>
    </row>
    <row r="132" spans="1:6" ht="38.25" hidden="1">
      <c r="A132" s="57"/>
      <c r="B132" s="57">
        <v>4102</v>
      </c>
      <c r="C132" s="58" t="s">
        <v>337</v>
      </c>
      <c r="D132" s="61">
        <v>0</v>
      </c>
      <c r="E132" s="53"/>
      <c r="F132" s="56">
        <v>0</v>
      </c>
    </row>
    <row r="133" spans="1:6" ht="25.5" hidden="1">
      <c r="A133" s="57"/>
      <c r="B133" s="57">
        <v>4103</v>
      </c>
      <c r="C133" s="58" t="s">
        <v>338</v>
      </c>
      <c r="D133" s="61">
        <v>0</v>
      </c>
      <c r="E133" s="53"/>
      <c r="F133" s="56">
        <v>0</v>
      </c>
    </row>
    <row r="134" spans="1:6" ht="25.5" hidden="1">
      <c r="A134" s="57"/>
      <c r="B134" s="57">
        <v>4104</v>
      </c>
      <c r="C134" s="58" t="s">
        <v>339</v>
      </c>
      <c r="D134" s="61">
        <v>0</v>
      </c>
      <c r="E134" s="53"/>
      <c r="F134" s="56">
        <v>0</v>
      </c>
    </row>
    <row r="135" spans="1:6" ht="25.5" hidden="1">
      <c r="A135" s="57"/>
      <c r="B135" s="57">
        <v>4105</v>
      </c>
      <c r="C135" s="58" t="s">
        <v>340</v>
      </c>
      <c r="D135" s="61">
        <v>0</v>
      </c>
      <c r="E135" s="53"/>
      <c r="F135" s="56">
        <v>0</v>
      </c>
    </row>
    <row r="136" spans="1:6" ht="25.5">
      <c r="A136" s="57"/>
      <c r="B136" s="57">
        <v>4201</v>
      </c>
      <c r="C136" s="58" t="s">
        <v>341</v>
      </c>
      <c r="D136" s="61">
        <v>259</v>
      </c>
      <c r="E136" s="53"/>
      <c r="F136" s="56">
        <v>0</v>
      </c>
    </row>
    <row r="137" spans="1:6" ht="25.5">
      <c r="A137" s="57"/>
      <c r="B137" s="57">
        <v>4202</v>
      </c>
      <c r="C137" s="58" t="s">
        <v>342</v>
      </c>
      <c r="D137" s="61">
        <v>0</v>
      </c>
      <c r="E137" s="53"/>
      <c r="F137" s="56">
        <v>0</v>
      </c>
    </row>
    <row r="138" spans="1:6" ht="25.5" hidden="1">
      <c r="A138" s="57"/>
      <c r="B138" s="57">
        <v>4251</v>
      </c>
      <c r="C138" s="58" t="s">
        <v>343</v>
      </c>
      <c r="D138" s="61">
        <v>0</v>
      </c>
      <c r="E138" s="53"/>
      <c r="F138" s="56">
        <v>0</v>
      </c>
    </row>
    <row r="139" spans="1:6" ht="25.5" hidden="1">
      <c r="A139" s="57"/>
      <c r="B139" s="57">
        <v>4252</v>
      </c>
      <c r="C139" s="58" t="s">
        <v>344</v>
      </c>
      <c r="D139" s="61">
        <v>0</v>
      </c>
      <c r="E139" s="53"/>
      <c r="F139" s="56">
        <v>0</v>
      </c>
    </row>
    <row r="140" spans="1:6" ht="25.5" hidden="1">
      <c r="A140" s="57"/>
      <c r="B140" s="57">
        <v>4253</v>
      </c>
      <c r="C140" s="58" t="s">
        <v>345</v>
      </c>
      <c r="D140" s="61">
        <v>0</v>
      </c>
      <c r="E140" s="53"/>
      <c r="F140" s="56">
        <v>0</v>
      </c>
    </row>
    <row r="141" spans="1:6" ht="25.5" hidden="1">
      <c r="A141" s="57"/>
      <c r="B141" s="57">
        <v>4254</v>
      </c>
      <c r="C141" s="58" t="s">
        <v>346</v>
      </c>
      <c r="D141" s="61">
        <v>0</v>
      </c>
      <c r="E141" s="53"/>
      <c r="F141" s="56">
        <v>0</v>
      </c>
    </row>
    <row r="142" spans="1:6" ht="25.5" hidden="1">
      <c r="A142" s="57"/>
      <c r="B142" s="57">
        <v>4255</v>
      </c>
      <c r="C142" s="58" t="s">
        <v>347</v>
      </c>
      <c r="D142" s="61">
        <v>0</v>
      </c>
      <c r="E142" s="53"/>
      <c r="F142" s="56">
        <v>0</v>
      </c>
    </row>
    <row r="143" spans="1:6" ht="25.5" hidden="1">
      <c r="A143" s="57"/>
      <c r="B143" s="57">
        <v>4256</v>
      </c>
      <c r="C143" s="58" t="s">
        <v>348</v>
      </c>
      <c r="D143" s="61">
        <v>0</v>
      </c>
      <c r="E143" s="53"/>
      <c r="F143" s="56">
        <v>0</v>
      </c>
    </row>
    <row r="144" spans="1:6" ht="25.5" hidden="1">
      <c r="A144" s="57"/>
      <c r="B144" s="57">
        <v>4257</v>
      </c>
      <c r="C144" s="58" t="s">
        <v>349</v>
      </c>
      <c r="D144" s="61">
        <v>0</v>
      </c>
      <c r="E144" s="53"/>
      <c r="F144" s="56">
        <v>0</v>
      </c>
    </row>
    <row r="145" spans="1:6" ht="38.25" hidden="1">
      <c r="A145" s="57"/>
      <c r="B145" s="57">
        <v>4260</v>
      </c>
      <c r="C145" s="58" t="s">
        <v>350</v>
      </c>
      <c r="D145" s="61">
        <v>0</v>
      </c>
      <c r="E145" s="53"/>
      <c r="F145" s="56">
        <v>0</v>
      </c>
    </row>
    <row r="146" spans="1:6" ht="38.25" hidden="1">
      <c r="A146" s="57"/>
      <c r="B146" s="57">
        <v>4265</v>
      </c>
      <c r="C146" s="58" t="s">
        <v>351</v>
      </c>
      <c r="D146" s="61">
        <v>0</v>
      </c>
      <c r="E146" s="53"/>
      <c r="F146" s="56">
        <v>0</v>
      </c>
    </row>
    <row r="147" spans="1:6" ht="25.5" hidden="1">
      <c r="A147" s="57"/>
      <c r="B147" s="57">
        <v>4266</v>
      </c>
      <c r="C147" s="58" t="s">
        <v>352</v>
      </c>
      <c r="D147" s="61">
        <v>0</v>
      </c>
      <c r="E147" s="53"/>
      <c r="F147" s="56">
        <v>0</v>
      </c>
    </row>
    <row r="148" spans="1:6" ht="38.25" hidden="1">
      <c r="A148" s="57"/>
      <c r="B148" s="57">
        <v>4270</v>
      </c>
      <c r="C148" s="58" t="s">
        <v>353</v>
      </c>
      <c r="D148" s="61">
        <v>0</v>
      </c>
      <c r="E148" s="53"/>
      <c r="F148" s="56">
        <v>0</v>
      </c>
    </row>
    <row r="149" spans="1:6" ht="25.5" hidden="1">
      <c r="A149" s="57"/>
      <c r="B149" s="57">
        <v>4301</v>
      </c>
      <c r="C149" s="58" t="s">
        <v>354</v>
      </c>
      <c r="D149" s="61">
        <v>0</v>
      </c>
      <c r="E149" s="53"/>
      <c r="F149" s="56">
        <v>0</v>
      </c>
    </row>
    <row r="150" spans="1:6" ht="25.5" hidden="1">
      <c r="A150" s="57"/>
      <c r="B150" s="57">
        <v>4302</v>
      </c>
      <c r="C150" s="58" t="s">
        <v>355</v>
      </c>
      <c r="D150" s="61">
        <v>0</v>
      </c>
      <c r="E150" s="53"/>
      <c r="F150" s="56">
        <v>0</v>
      </c>
    </row>
    <row r="151" spans="1:6" ht="25.5" hidden="1">
      <c r="A151" s="57"/>
      <c r="B151" s="57">
        <v>4303</v>
      </c>
      <c r="C151" s="58" t="s">
        <v>356</v>
      </c>
      <c r="D151" s="61">
        <v>0</v>
      </c>
      <c r="E151" s="53"/>
      <c r="F151" s="56">
        <v>0</v>
      </c>
    </row>
    <row r="152" spans="1:6" ht="25.5" hidden="1">
      <c r="A152" s="57"/>
      <c r="B152" s="57">
        <v>4304</v>
      </c>
      <c r="C152" s="58" t="s">
        <v>357</v>
      </c>
      <c r="D152" s="61">
        <v>0</v>
      </c>
      <c r="E152" s="53"/>
      <c r="F152" s="56">
        <v>0</v>
      </c>
    </row>
    <row r="153" spans="1:6" ht="25.5" hidden="1">
      <c r="A153" s="57"/>
      <c r="B153" s="57">
        <v>4305</v>
      </c>
      <c r="C153" s="58" t="s">
        <v>358</v>
      </c>
      <c r="D153" s="61">
        <v>0</v>
      </c>
      <c r="E153" s="53"/>
      <c r="F153" s="56">
        <v>0</v>
      </c>
    </row>
    <row r="154" spans="1:6" ht="25.5" hidden="1">
      <c r="A154" s="57"/>
      <c r="B154" s="57">
        <v>4306</v>
      </c>
      <c r="C154" s="58" t="s">
        <v>359</v>
      </c>
      <c r="D154" s="61">
        <v>0</v>
      </c>
      <c r="E154" s="53"/>
      <c r="F154" s="56">
        <v>0</v>
      </c>
    </row>
    <row r="155" spans="1:6" ht="25.5" hidden="1">
      <c r="A155" s="57"/>
      <c r="B155" s="57">
        <v>4309</v>
      </c>
      <c r="C155" s="58" t="s">
        <v>360</v>
      </c>
      <c r="D155" s="61">
        <v>0</v>
      </c>
      <c r="E155" s="53"/>
      <c r="F155" s="56">
        <v>0</v>
      </c>
    </row>
    <row r="156" spans="1:6" ht="25.5" hidden="1">
      <c r="A156" s="57"/>
      <c r="B156" s="57">
        <v>4312</v>
      </c>
      <c r="C156" s="58" t="s">
        <v>361</v>
      </c>
      <c r="D156" s="61">
        <v>0</v>
      </c>
      <c r="E156" s="53"/>
      <c r="F156" s="56">
        <v>0</v>
      </c>
    </row>
    <row r="157" spans="1:6" ht="63.75" hidden="1">
      <c r="A157" s="57"/>
      <c r="B157" s="57">
        <v>4320</v>
      </c>
      <c r="C157" s="58" t="s">
        <v>362</v>
      </c>
      <c r="D157" s="61">
        <v>0</v>
      </c>
      <c r="E157" s="53"/>
      <c r="F157" s="56">
        <v>0</v>
      </c>
    </row>
    <row r="158" spans="1:6" ht="38.25" hidden="1">
      <c r="A158" s="57"/>
      <c r="B158" s="57">
        <v>4321</v>
      </c>
      <c r="C158" s="58" t="s">
        <v>363</v>
      </c>
      <c r="D158" s="61">
        <v>0</v>
      </c>
      <c r="E158" s="53"/>
      <c r="F158" s="56">
        <v>0</v>
      </c>
    </row>
    <row r="159" spans="1:6" ht="38.25">
      <c r="A159" s="57"/>
      <c r="B159" s="57">
        <v>4322</v>
      </c>
      <c r="C159" s="58" t="s">
        <v>364</v>
      </c>
      <c r="D159" s="61">
        <v>0</v>
      </c>
      <c r="E159" s="53"/>
      <c r="F159" s="56">
        <v>0</v>
      </c>
    </row>
    <row r="160" spans="1:6" ht="38.25" hidden="1">
      <c r="A160" s="57"/>
      <c r="B160" s="57">
        <v>4323</v>
      </c>
      <c r="C160" s="58" t="s">
        <v>365</v>
      </c>
      <c r="D160" s="61">
        <v>0</v>
      </c>
      <c r="E160" s="53"/>
      <c r="F160" s="56">
        <v>0</v>
      </c>
    </row>
    <row r="161" spans="1:6" ht="38.25" hidden="1">
      <c r="A161" s="57"/>
      <c r="B161" s="57">
        <v>4326</v>
      </c>
      <c r="C161" s="58" t="s">
        <v>366</v>
      </c>
      <c r="D161" s="61">
        <v>0</v>
      </c>
      <c r="E161" s="53"/>
      <c r="F161" s="56">
        <v>0</v>
      </c>
    </row>
    <row r="162" spans="1:6" ht="38.25" hidden="1">
      <c r="A162" s="57"/>
      <c r="B162" s="57">
        <v>4327</v>
      </c>
      <c r="C162" s="58" t="s">
        <v>367</v>
      </c>
      <c r="D162" s="61">
        <v>0</v>
      </c>
      <c r="E162" s="53"/>
      <c r="F162" s="56">
        <v>0</v>
      </c>
    </row>
    <row r="163" spans="1:6" ht="51" hidden="1">
      <c r="A163" s="57"/>
      <c r="B163" s="57">
        <v>4328</v>
      </c>
      <c r="C163" s="58" t="s">
        <v>368</v>
      </c>
      <c r="D163" s="61">
        <v>0</v>
      </c>
      <c r="E163" s="53"/>
      <c r="F163" s="56">
        <v>0</v>
      </c>
    </row>
    <row r="164" spans="1:6" ht="38.25" hidden="1">
      <c r="A164" s="57"/>
      <c r="B164" s="57">
        <v>4330</v>
      </c>
      <c r="C164" s="58" t="s">
        <v>369</v>
      </c>
      <c r="D164" s="61">
        <v>0</v>
      </c>
      <c r="E164" s="53"/>
      <c r="F164" s="56">
        <v>0</v>
      </c>
    </row>
    <row r="165" spans="1:6" hidden="1">
      <c r="A165" s="57"/>
      <c r="B165" s="57">
        <v>4331</v>
      </c>
      <c r="C165" s="58" t="s">
        <v>370</v>
      </c>
      <c r="D165" s="61">
        <v>0</v>
      </c>
      <c r="E165" s="53"/>
      <c r="F165" s="56">
        <v>0</v>
      </c>
    </row>
    <row r="166" spans="1:6" ht="25.5" hidden="1">
      <c r="A166" s="57"/>
      <c r="B166" s="57">
        <v>4401</v>
      </c>
      <c r="C166" s="58" t="s">
        <v>371</v>
      </c>
      <c r="D166" s="61">
        <v>0</v>
      </c>
      <c r="E166" s="53"/>
      <c r="F166" s="56">
        <v>0</v>
      </c>
    </row>
    <row r="167" spans="1:6" ht="25.5" hidden="1">
      <c r="A167" s="57"/>
      <c r="B167" s="57">
        <v>4403</v>
      </c>
      <c r="C167" s="58" t="s">
        <v>372</v>
      </c>
      <c r="D167" s="61">
        <v>0</v>
      </c>
      <c r="E167" s="53"/>
      <c r="F167" s="56">
        <v>0</v>
      </c>
    </row>
    <row r="168" spans="1:6" ht="25.5" hidden="1">
      <c r="A168" s="57"/>
      <c r="B168" s="57">
        <v>4405</v>
      </c>
      <c r="C168" s="58" t="s">
        <v>373</v>
      </c>
      <c r="D168" s="61">
        <v>0</v>
      </c>
      <c r="E168" s="53"/>
      <c r="F168" s="56">
        <v>0</v>
      </c>
    </row>
    <row r="169" spans="1:6" ht="25.5" hidden="1">
      <c r="A169" s="57"/>
      <c r="B169" s="57">
        <v>4407</v>
      </c>
      <c r="C169" s="58" t="s">
        <v>374</v>
      </c>
      <c r="D169" s="61">
        <v>0</v>
      </c>
      <c r="E169" s="53"/>
      <c r="F169" s="56">
        <v>0</v>
      </c>
    </row>
    <row r="170" spans="1:6" ht="25.5">
      <c r="A170" s="57"/>
      <c r="B170" s="57">
        <v>4411</v>
      </c>
      <c r="C170" s="58" t="s">
        <v>179</v>
      </c>
      <c r="D170" s="61">
        <v>0</v>
      </c>
      <c r="E170" s="53"/>
      <c r="F170" s="56">
        <v>0</v>
      </c>
    </row>
    <row r="171" spans="1:6" ht="25.5" hidden="1">
      <c r="A171" s="57"/>
      <c r="B171" s="57">
        <v>4417</v>
      </c>
      <c r="C171" s="58" t="s">
        <v>375</v>
      </c>
      <c r="D171" s="61">
        <v>0</v>
      </c>
      <c r="E171" s="53"/>
      <c r="F171" s="56">
        <v>0</v>
      </c>
    </row>
    <row r="172" spans="1:6" ht="25.5" hidden="1">
      <c r="A172" s="57"/>
      <c r="B172" s="57">
        <v>4420</v>
      </c>
      <c r="C172" s="58" t="s">
        <v>376</v>
      </c>
      <c r="D172" s="61">
        <v>0</v>
      </c>
      <c r="E172" s="53"/>
      <c r="F172" s="56">
        <v>0</v>
      </c>
    </row>
    <row r="173" spans="1:6" ht="25.5" hidden="1">
      <c r="A173" s="57"/>
      <c r="B173" s="57">
        <v>4422</v>
      </c>
      <c r="C173" s="58" t="s">
        <v>377</v>
      </c>
      <c r="D173" s="61">
        <v>0</v>
      </c>
      <c r="E173" s="53"/>
      <c r="F173" s="56">
        <v>0</v>
      </c>
    </row>
    <row r="174" spans="1:6" ht="25.5" hidden="1">
      <c r="A174" s="57"/>
      <c r="B174" s="57">
        <v>4424</v>
      </c>
      <c r="C174" s="58" t="s">
        <v>378</v>
      </c>
      <c r="D174" s="61">
        <v>0</v>
      </c>
      <c r="E174" s="53"/>
      <c r="F174" s="56">
        <v>0</v>
      </c>
    </row>
    <row r="175" spans="1:6" ht="25.5" hidden="1">
      <c r="A175" s="57"/>
      <c r="B175" s="57">
        <v>4428</v>
      </c>
      <c r="C175" s="58" t="s">
        <v>379</v>
      </c>
      <c r="D175" s="61">
        <v>0</v>
      </c>
      <c r="E175" s="53"/>
      <c r="F175" s="56">
        <v>0</v>
      </c>
    </row>
    <row r="176" spans="1:6" ht="25.5" hidden="1">
      <c r="A176" s="57"/>
      <c r="B176" s="57">
        <v>4429</v>
      </c>
      <c r="C176" s="58" t="s">
        <v>380</v>
      </c>
      <c r="D176" s="61">
        <v>0</v>
      </c>
      <c r="E176" s="53"/>
      <c r="F176" s="56">
        <v>0</v>
      </c>
    </row>
    <row r="177" spans="1:6" ht="25.5">
      <c r="A177" s="57"/>
      <c r="B177" s="57">
        <v>4434</v>
      </c>
      <c r="C177" s="58" t="s">
        <v>180</v>
      </c>
      <c r="D177" s="61">
        <v>0</v>
      </c>
      <c r="E177" s="53"/>
      <c r="F177" s="56">
        <v>0</v>
      </c>
    </row>
    <row r="178" spans="1:6" ht="25.5" hidden="1">
      <c r="A178" s="57"/>
      <c r="B178" s="57">
        <v>4440</v>
      </c>
      <c r="C178" s="58" t="s">
        <v>381</v>
      </c>
      <c r="D178" s="61">
        <v>0</v>
      </c>
      <c r="E178" s="53"/>
      <c r="F178" s="56">
        <v>0</v>
      </c>
    </row>
    <row r="179" spans="1:6" ht="25.5" hidden="1">
      <c r="A179" s="57"/>
      <c r="B179" s="57">
        <v>4445</v>
      </c>
      <c r="C179" s="58" t="s">
        <v>382</v>
      </c>
      <c r="D179" s="61">
        <v>0</v>
      </c>
      <c r="E179" s="53"/>
      <c r="F179" s="56">
        <v>0</v>
      </c>
    </row>
    <row r="180" spans="1:6" ht="25.5" hidden="1">
      <c r="A180" s="57"/>
      <c r="B180" s="57">
        <v>4452</v>
      </c>
      <c r="C180" s="58" t="s">
        <v>383</v>
      </c>
      <c r="D180" s="61">
        <v>0</v>
      </c>
      <c r="E180" s="53"/>
      <c r="F180" s="56">
        <v>0</v>
      </c>
    </row>
    <row r="181" spans="1:6" ht="25.5" hidden="1">
      <c r="A181" s="57"/>
      <c r="B181" s="57">
        <v>4453</v>
      </c>
      <c r="C181" s="58" t="s">
        <v>384</v>
      </c>
      <c r="D181" s="61">
        <v>0</v>
      </c>
      <c r="E181" s="53"/>
      <c r="F181" s="56">
        <v>0</v>
      </c>
    </row>
    <row r="182" spans="1:6" ht="25.5" hidden="1">
      <c r="A182" s="57"/>
      <c r="B182" s="57">
        <v>4454</v>
      </c>
      <c r="C182" s="58" t="s">
        <v>385</v>
      </c>
      <c r="D182" s="61">
        <v>0</v>
      </c>
      <c r="E182" s="53"/>
      <c r="F182" s="56">
        <v>0</v>
      </c>
    </row>
    <row r="183" spans="1:6" ht="25.5" hidden="1">
      <c r="A183" s="57"/>
      <c r="B183" s="57">
        <v>4455</v>
      </c>
      <c r="C183" s="58" t="s">
        <v>386</v>
      </c>
      <c r="D183" s="61">
        <v>0</v>
      </c>
      <c r="E183" s="53"/>
      <c r="F183" s="56">
        <v>0</v>
      </c>
    </row>
    <row r="184" spans="1:6" ht="25.5" hidden="1">
      <c r="A184" s="57"/>
      <c r="B184" s="57">
        <v>4465</v>
      </c>
      <c r="C184" s="58" t="s">
        <v>387</v>
      </c>
      <c r="D184" s="61">
        <v>0</v>
      </c>
      <c r="E184" s="53"/>
      <c r="F184" s="56">
        <v>0</v>
      </c>
    </row>
    <row r="185" spans="1:6" ht="25.5" hidden="1">
      <c r="A185" s="57"/>
      <c r="B185" s="57">
        <v>4475</v>
      </c>
      <c r="C185" s="58" t="s">
        <v>388</v>
      </c>
      <c r="D185" s="61">
        <v>0</v>
      </c>
      <c r="E185" s="53"/>
      <c r="F185" s="56">
        <v>0</v>
      </c>
    </row>
    <row r="186" spans="1:6" ht="25.5" hidden="1">
      <c r="A186" s="57"/>
      <c r="B186" s="57">
        <v>4476</v>
      </c>
      <c r="C186" s="58" t="s">
        <v>389</v>
      </c>
      <c r="D186" s="61">
        <v>0</v>
      </c>
      <c r="E186" s="53"/>
      <c r="F186" s="56">
        <v>0</v>
      </c>
    </row>
    <row r="187" spans="1:6" ht="25.5" hidden="1">
      <c r="A187" s="57"/>
      <c r="B187" s="57">
        <v>4481</v>
      </c>
      <c r="C187" s="58" t="s">
        <v>390</v>
      </c>
      <c r="D187" s="61">
        <v>0</v>
      </c>
      <c r="E187" s="53"/>
      <c r="F187" s="56">
        <v>0</v>
      </c>
    </row>
    <row r="188" spans="1:6" ht="25.5" hidden="1">
      <c r="A188" s="57"/>
      <c r="B188" s="57">
        <v>4482</v>
      </c>
      <c r="C188" s="58" t="s">
        <v>384</v>
      </c>
      <c r="D188" s="61">
        <v>0</v>
      </c>
      <c r="E188" s="53"/>
      <c r="F188" s="56">
        <v>0</v>
      </c>
    </row>
    <row r="189" spans="1:6" hidden="1">
      <c r="A189" s="57"/>
      <c r="B189" s="57">
        <v>4600</v>
      </c>
      <c r="C189" s="58" t="s">
        <v>93</v>
      </c>
      <c r="D189" s="61">
        <v>0</v>
      </c>
      <c r="E189" s="53"/>
      <c r="F189" s="56">
        <v>0</v>
      </c>
    </row>
    <row r="190" spans="1:6">
      <c r="A190" s="57"/>
      <c r="B190" s="57">
        <v>4601</v>
      </c>
      <c r="C190" s="58" t="s">
        <v>181</v>
      </c>
      <c r="D190" s="61">
        <v>0</v>
      </c>
      <c r="E190" s="53"/>
      <c r="F190" s="56">
        <v>0</v>
      </c>
    </row>
    <row r="191" spans="1:6">
      <c r="A191" s="57"/>
      <c r="B191" s="57">
        <v>4602</v>
      </c>
      <c r="C191" s="58" t="s">
        <v>391</v>
      </c>
      <c r="D191" s="61">
        <v>0</v>
      </c>
      <c r="E191" s="53"/>
      <c r="F191" s="56">
        <v>0</v>
      </c>
    </row>
    <row r="192" spans="1:6">
      <c r="A192" s="57"/>
      <c r="B192" s="57">
        <v>4603</v>
      </c>
      <c r="C192" s="58" t="s">
        <v>392</v>
      </c>
      <c r="D192" s="61">
        <v>0</v>
      </c>
      <c r="E192" s="53"/>
      <c r="F192" s="56">
        <v>0</v>
      </c>
    </row>
    <row r="193" spans="1:6" ht="25.5">
      <c r="A193" s="57"/>
      <c r="B193" s="57">
        <v>4604</v>
      </c>
      <c r="C193" s="58" t="s">
        <v>182</v>
      </c>
      <c r="D193" s="61">
        <v>0</v>
      </c>
      <c r="E193" s="53"/>
      <c r="F193" s="56">
        <v>0</v>
      </c>
    </row>
    <row r="194" spans="1:6">
      <c r="A194" s="57"/>
      <c r="B194" s="57">
        <v>4605</v>
      </c>
      <c r="C194" s="58" t="s">
        <v>393</v>
      </c>
      <c r="D194" s="61">
        <v>0</v>
      </c>
      <c r="E194" s="53"/>
      <c r="F194" s="56">
        <v>0</v>
      </c>
    </row>
    <row r="195" spans="1:6">
      <c r="A195" s="57"/>
      <c r="B195" s="57">
        <v>4606</v>
      </c>
      <c r="C195" s="58" t="s">
        <v>183</v>
      </c>
      <c r="D195" s="61">
        <v>0</v>
      </c>
      <c r="E195" s="53"/>
      <c r="F195" s="56">
        <v>0</v>
      </c>
    </row>
    <row r="196" spans="1:6" ht="25.5">
      <c r="A196" s="57"/>
      <c r="B196" s="57">
        <v>4607</v>
      </c>
      <c r="C196" s="58" t="s">
        <v>184</v>
      </c>
      <c r="D196" s="61">
        <v>0</v>
      </c>
      <c r="E196" s="53"/>
      <c r="F196" s="56">
        <v>0</v>
      </c>
    </row>
    <row r="197" spans="1:6">
      <c r="A197" s="57"/>
      <c r="B197" s="57">
        <v>4608</v>
      </c>
      <c r="C197" s="58" t="s">
        <v>185</v>
      </c>
      <c r="D197" s="61">
        <v>0</v>
      </c>
      <c r="E197" s="53"/>
      <c r="F197" s="56">
        <v>0</v>
      </c>
    </row>
    <row r="198" spans="1:6" ht="25.5">
      <c r="A198" s="57"/>
      <c r="B198" s="57">
        <v>4609</v>
      </c>
      <c r="C198" s="58" t="s">
        <v>394</v>
      </c>
      <c r="D198" s="61">
        <v>0</v>
      </c>
      <c r="E198" s="53"/>
      <c r="F198" s="56">
        <v>0</v>
      </c>
    </row>
    <row r="199" spans="1:6">
      <c r="A199" s="57"/>
      <c r="B199" s="57">
        <v>4610</v>
      </c>
      <c r="C199" s="58" t="s">
        <v>395</v>
      </c>
      <c r="D199" s="61">
        <v>0</v>
      </c>
      <c r="E199" s="53"/>
      <c r="F199" s="56">
        <v>0</v>
      </c>
    </row>
    <row r="200" spans="1:6">
      <c r="A200" s="57"/>
      <c r="B200" s="57">
        <v>4611</v>
      </c>
      <c r="C200" s="58" t="s">
        <v>186</v>
      </c>
      <c r="D200" s="61">
        <v>0</v>
      </c>
      <c r="E200" s="53"/>
      <c r="F200" s="56">
        <v>0</v>
      </c>
    </row>
    <row r="201" spans="1:6" hidden="1">
      <c r="A201" s="57"/>
      <c r="B201" s="57">
        <v>4612</v>
      </c>
      <c r="C201" s="58" t="s">
        <v>396</v>
      </c>
      <c r="D201" s="61">
        <v>0</v>
      </c>
      <c r="E201" s="53"/>
      <c r="F201" s="56">
        <v>0</v>
      </c>
    </row>
    <row r="202" spans="1:6" hidden="1">
      <c r="A202" s="57"/>
      <c r="B202" s="57">
        <v>4613</v>
      </c>
      <c r="C202" s="58" t="s">
        <v>397</v>
      </c>
      <c r="D202" s="61">
        <v>0</v>
      </c>
      <c r="E202" s="53"/>
      <c r="F202" s="56">
        <v>0</v>
      </c>
    </row>
    <row r="203" spans="1:6" hidden="1">
      <c r="A203" s="57"/>
      <c r="B203" s="57">
        <v>4614</v>
      </c>
      <c r="C203" s="58" t="s">
        <v>398</v>
      </c>
      <c r="D203" s="61">
        <v>0</v>
      </c>
      <c r="E203" s="53"/>
      <c r="F203" s="56">
        <v>0</v>
      </c>
    </row>
    <row r="204" spans="1:6" hidden="1">
      <c r="A204" s="57"/>
      <c r="B204" s="57">
        <v>4615</v>
      </c>
      <c r="C204" s="58" t="s">
        <v>399</v>
      </c>
      <c r="D204" s="61">
        <v>0</v>
      </c>
      <c r="E204" s="53"/>
      <c r="F204" s="56">
        <v>0</v>
      </c>
    </row>
    <row r="205" spans="1:6" ht="25.5" hidden="1">
      <c r="A205" s="57"/>
      <c r="B205" s="57">
        <v>4616</v>
      </c>
      <c r="C205" s="58" t="s">
        <v>400</v>
      </c>
      <c r="D205" s="61">
        <v>0</v>
      </c>
      <c r="E205" s="53"/>
      <c r="F205" s="56">
        <v>0</v>
      </c>
    </row>
    <row r="206" spans="1:6">
      <c r="A206" s="57"/>
      <c r="B206" s="57">
        <v>4617</v>
      </c>
      <c r="C206" s="58" t="s">
        <v>187</v>
      </c>
      <c r="D206" s="61">
        <v>0</v>
      </c>
      <c r="E206" s="53"/>
      <c r="F206" s="56">
        <v>0</v>
      </c>
    </row>
    <row r="207" spans="1:6" ht="38.25" hidden="1">
      <c r="A207" s="57"/>
      <c r="B207" s="57">
        <v>5021</v>
      </c>
      <c r="C207" s="58" t="s">
        <v>401</v>
      </c>
      <c r="D207" s="62">
        <v>0</v>
      </c>
      <c r="E207" s="53"/>
      <c r="F207" s="56">
        <v>0</v>
      </c>
    </row>
    <row r="208" spans="1:6" ht="25.5" hidden="1">
      <c r="A208" s="57"/>
      <c r="B208" s="57">
        <v>5022</v>
      </c>
      <c r="C208" s="58" t="s">
        <v>402</v>
      </c>
      <c r="D208" s="62">
        <v>0</v>
      </c>
      <c r="E208" s="53"/>
      <c r="F208" s="56">
        <v>0</v>
      </c>
    </row>
    <row r="209" spans="1:6" ht="25.5" hidden="1">
      <c r="A209" s="57"/>
      <c r="B209" s="57">
        <v>5023</v>
      </c>
      <c r="C209" s="58" t="s">
        <v>403</v>
      </c>
      <c r="D209" s="62">
        <v>0</v>
      </c>
      <c r="E209" s="53"/>
      <c r="F209" s="56">
        <v>0</v>
      </c>
    </row>
    <row r="210" spans="1:6" ht="38.25" hidden="1">
      <c r="A210" s="57"/>
      <c r="B210" s="57">
        <v>5024</v>
      </c>
      <c r="C210" s="58" t="s">
        <v>404</v>
      </c>
      <c r="D210" s="62">
        <v>0</v>
      </c>
      <c r="E210" s="53"/>
      <c r="F210" s="56">
        <v>0</v>
      </c>
    </row>
    <row r="211" spans="1:6" ht="25.5" hidden="1">
      <c r="A211" s="57"/>
      <c r="B211" s="57">
        <v>5026</v>
      </c>
      <c r="C211" s="58" t="s">
        <v>405</v>
      </c>
      <c r="D211" s="62">
        <v>0</v>
      </c>
      <c r="E211" s="53"/>
      <c r="F211" s="56">
        <v>0</v>
      </c>
    </row>
    <row r="212" spans="1:6" ht="38.25" hidden="1">
      <c r="A212" s="57"/>
      <c r="B212" s="57">
        <v>5034</v>
      </c>
      <c r="C212" s="58" t="s">
        <v>406</v>
      </c>
      <c r="D212" s="62">
        <v>0</v>
      </c>
      <c r="E212" s="53"/>
      <c r="F212" s="56">
        <v>0</v>
      </c>
    </row>
    <row r="213" spans="1:6" ht="38.25" hidden="1">
      <c r="A213" s="57"/>
      <c r="B213" s="57">
        <v>5036</v>
      </c>
      <c r="C213" s="58" t="s">
        <v>407</v>
      </c>
      <c r="D213" s="62">
        <v>0</v>
      </c>
      <c r="E213" s="53"/>
      <c r="F213" s="56">
        <v>0</v>
      </c>
    </row>
    <row r="214" spans="1:6" ht="38.25" hidden="1">
      <c r="A214" s="57"/>
      <c r="B214" s="57">
        <v>5038</v>
      </c>
      <c r="C214" s="58" t="s">
        <v>408</v>
      </c>
      <c r="D214" s="62">
        <v>0</v>
      </c>
      <c r="E214" s="53"/>
      <c r="F214" s="56">
        <v>0</v>
      </c>
    </row>
    <row r="215" spans="1:6" ht="25.5" hidden="1">
      <c r="A215" s="57"/>
      <c r="B215" s="57">
        <v>5044</v>
      </c>
      <c r="C215" s="58" t="s">
        <v>409</v>
      </c>
      <c r="D215" s="62">
        <v>0</v>
      </c>
      <c r="E215" s="53"/>
      <c r="F215" s="56">
        <v>0</v>
      </c>
    </row>
    <row r="216" spans="1:6" ht="25.5" hidden="1">
      <c r="A216" s="57"/>
      <c r="B216" s="57">
        <v>5046</v>
      </c>
      <c r="C216" s="58" t="s">
        <v>410</v>
      </c>
      <c r="D216" s="62">
        <v>0</v>
      </c>
      <c r="E216" s="53"/>
      <c r="F216" s="56">
        <v>0</v>
      </c>
    </row>
    <row r="217" spans="1:6" ht="38.25" hidden="1">
      <c r="A217" s="57"/>
      <c r="B217" s="57">
        <v>5048</v>
      </c>
      <c r="C217" s="58" t="s">
        <v>411</v>
      </c>
      <c r="D217" s="62">
        <v>0</v>
      </c>
      <c r="E217" s="53"/>
      <c r="F217" s="56">
        <v>0</v>
      </c>
    </row>
    <row r="218" spans="1:6" ht="25.5" hidden="1">
      <c r="A218" s="57"/>
      <c r="B218" s="57">
        <v>5051</v>
      </c>
      <c r="C218" s="58" t="s">
        <v>412</v>
      </c>
      <c r="D218" s="62">
        <v>0</v>
      </c>
      <c r="E218" s="53"/>
      <c r="F218" s="56">
        <v>0</v>
      </c>
    </row>
    <row r="219" spans="1:6" ht="25.5" hidden="1">
      <c r="A219" s="57"/>
      <c r="B219" s="57">
        <v>5052</v>
      </c>
      <c r="C219" s="58" t="s">
        <v>413</v>
      </c>
      <c r="D219" s="62">
        <v>0</v>
      </c>
      <c r="E219" s="53"/>
      <c r="F219" s="56">
        <v>0</v>
      </c>
    </row>
    <row r="220" spans="1:6" ht="25.5" hidden="1">
      <c r="A220" s="57"/>
      <c r="B220" s="57">
        <v>5053</v>
      </c>
      <c r="C220" s="58" t="s">
        <v>414</v>
      </c>
      <c r="D220" s="62">
        <v>0</v>
      </c>
      <c r="E220" s="53"/>
      <c r="F220" s="56">
        <v>0</v>
      </c>
    </row>
    <row r="221" spans="1:6" ht="25.5" hidden="1">
      <c r="A221" s="57"/>
      <c r="B221" s="57">
        <v>5054</v>
      </c>
      <c r="C221" s="58" t="s">
        <v>415</v>
      </c>
      <c r="D221" s="62">
        <v>0</v>
      </c>
      <c r="E221" s="53"/>
      <c r="F221" s="56">
        <v>0</v>
      </c>
    </row>
    <row r="222" spans="1:6" ht="25.5" hidden="1">
      <c r="A222" s="57"/>
      <c r="B222" s="57">
        <v>5056</v>
      </c>
      <c r="C222" s="58" t="s">
        <v>416</v>
      </c>
      <c r="D222" s="62">
        <v>0</v>
      </c>
      <c r="E222" s="53"/>
      <c r="F222" s="56">
        <v>0</v>
      </c>
    </row>
    <row r="223" spans="1:6" ht="25.5" hidden="1">
      <c r="A223" s="57"/>
      <c r="B223" s="57">
        <v>5058</v>
      </c>
      <c r="C223" s="58" t="s">
        <v>417</v>
      </c>
      <c r="D223" s="62">
        <v>0</v>
      </c>
      <c r="E223" s="53"/>
      <c r="F223" s="56">
        <v>0</v>
      </c>
    </row>
    <row r="224" spans="1:6" ht="38.25" hidden="1">
      <c r="A224" s="57"/>
      <c r="B224" s="57">
        <v>5059</v>
      </c>
      <c r="C224" s="58" t="s">
        <v>418</v>
      </c>
      <c r="D224" s="62">
        <v>0</v>
      </c>
      <c r="E224" s="53"/>
      <c r="F224" s="56">
        <v>0</v>
      </c>
    </row>
    <row r="225" spans="1:6" ht="38.25" hidden="1">
      <c r="A225" s="57"/>
      <c r="B225" s="57">
        <v>5063</v>
      </c>
      <c r="C225" s="58" t="s">
        <v>419</v>
      </c>
      <c r="D225" s="62">
        <v>0</v>
      </c>
      <c r="E225" s="53"/>
      <c r="F225" s="56">
        <v>0</v>
      </c>
    </row>
    <row r="226" spans="1:6" ht="38.25" hidden="1">
      <c r="A226" s="57"/>
      <c r="B226" s="57">
        <v>5064</v>
      </c>
      <c r="C226" s="58" t="s">
        <v>420</v>
      </c>
      <c r="D226" s="62">
        <v>0</v>
      </c>
      <c r="E226" s="53"/>
      <c r="F226" s="56">
        <v>0</v>
      </c>
    </row>
    <row r="227" spans="1:6" ht="38.25" hidden="1">
      <c r="A227" s="57"/>
      <c r="B227" s="57">
        <v>5066</v>
      </c>
      <c r="C227" s="58" t="s">
        <v>421</v>
      </c>
      <c r="D227" s="62">
        <v>0</v>
      </c>
      <c r="E227" s="53"/>
      <c r="F227" s="56">
        <v>0</v>
      </c>
    </row>
    <row r="228" spans="1:6" ht="38.25" hidden="1">
      <c r="A228" s="57"/>
      <c r="B228" s="57">
        <v>5068</v>
      </c>
      <c r="C228" s="58" t="s">
        <v>422</v>
      </c>
      <c r="D228" s="62">
        <v>0</v>
      </c>
      <c r="E228" s="53"/>
      <c r="F228" s="56">
        <v>0</v>
      </c>
    </row>
    <row r="229" spans="1:6" hidden="1">
      <c r="A229" s="57"/>
      <c r="B229" s="57">
        <v>5069</v>
      </c>
      <c r="C229" s="58" t="s">
        <v>423</v>
      </c>
      <c r="D229" s="62">
        <v>0</v>
      </c>
      <c r="E229" s="53"/>
      <c r="F229" s="56">
        <v>0</v>
      </c>
    </row>
    <row r="230" spans="1:6" ht="25.5" hidden="1">
      <c r="A230" s="57"/>
      <c r="B230" s="57">
        <v>5070</v>
      </c>
      <c r="C230" s="58" t="s">
        <v>424</v>
      </c>
      <c r="D230" s="62">
        <v>0</v>
      </c>
      <c r="E230" s="53"/>
      <c r="F230" s="56">
        <v>0</v>
      </c>
    </row>
    <row r="231" spans="1:6" ht="38.25" hidden="1">
      <c r="A231" s="57"/>
      <c r="B231" s="57">
        <v>5071</v>
      </c>
      <c r="C231" s="58" t="s">
        <v>425</v>
      </c>
      <c r="D231" s="62">
        <v>0</v>
      </c>
      <c r="E231" s="53"/>
      <c r="F231" s="56">
        <v>0</v>
      </c>
    </row>
    <row r="232" spans="1:6" ht="25.5" hidden="1">
      <c r="A232" s="57"/>
      <c r="B232" s="57">
        <v>5091</v>
      </c>
      <c r="C232" s="58" t="s">
        <v>426</v>
      </c>
      <c r="D232" s="62">
        <v>0</v>
      </c>
      <c r="E232" s="53"/>
      <c r="F232" s="56">
        <v>0</v>
      </c>
    </row>
    <row r="233" spans="1:6" ht="25.5" hidden="1">
      <c r="A233" s="57"/>
      <c r="B233" s="57">
        <v>5095</v>
      </c>
      <c r="C233" s="58" t="s">
        <v>427</v>
      </c>
      <c r="D233" s="62">
        <v>0</v>
      </c>
      <c r="E233" s="53"/>
      <c r="F233" s="56">
        <v>0</v>
      </c>
    </row>
    <row r="234" spans="1:6" ht="25.5" hidden="1">
      <c r="A234" s="57"/>
      <c r="B234" s="57">
        <v>5111</v>
      </c>
      <c r="C234" s="58" t="s">
        <v>428</v>
      </c>
      <c r="D234" s="62">
        <v>0</v>
      </c>
      <c r="E234" s="53"/>
      <c r="F234" s="56">
        <v>0</v>
      </c>
    </row>
    <row r="235" spans="1:6" ht="25.5" hidden="1">
      <c r="A235" s="57"/>
      <c r="B235" s="57">
        <v>5112</v>
      </c>
      <c r="C235" s="58" t="s">
        <v>429</v>
      </c>
      <c r="D235" s="62">
        <v>0</v>
      </c>
      <c r="E235" s="53"/>
      <c r="F235" s="56">
        <v>0</v>
      </c>
    </row>
    <row r="236" spans="1:6" ht="25.5" hidden="1">
      <c r="A236" s="57"/>
      <c r="B236" s="57">
        <v>5113</v>
      </c>
      <c r="C236" s="58" t="s">
        <v>430</v>
      </c>
      <c r="D236" s="62">
        <v>0</v>
      </c>
      <c r="E236" s="53"/>
      <c r="F236" s="56">
        <v>0</v>
      </c>
    </row>
    <row r="237" spans="1:6" ht="25.5" hidden="1">
      <c r="A237" s="57"/>
      <c r="B237" s="57">
        <v>5121</v>
      </c>
      <c r="C237" s="58" t="s">
        <v>431</v>
      </c>
      <c r="D237" s="62">
        <v>0</v>
      </c>
      <c r="E237" s="53"/>
      <c r="F237" s="56">
        <v>0</v>
      </c>
    </row>
    <row r="238" spans="1:6" ht="25.5" hidden="1">
      <c r="A238" s="57"/>
      <c r="B238" s="57">
        <v>5122</v>
      </c>
      <c r="C238" s="58" t="s">
        <v>432</v>
      </c>
      <c r="D238" s="62">
        <v>0</v>
      </c>
      <c r="E238" s="53"/>
      <c r="F238" s="56">
        <v>0</v>
      </c>
    </row>
    <row r="239" spans="1:6" ht="25.5" hidden="1">
      <c r="A239" s="57"/>
      <c r="B239" s="57">
        <v>5123</v>
      </c>
      <c r="C239" s="58" t="s">
        <v>433</v>
      </c>
      <c r="D239" s="62">
        <v>0</v>
      </c>
      <c r="E239" s="53"/>
      <c r="F239" s="56">
        <v>0</v>
      </c>
    </row>
    <row r="240" spans="1:6" ht="25.5" hidden="1">
      <c r="A240" s="57"/>
      <c r="B240" s="57">
        <v>5124</v>
      </c>
      <c r="C240" s="58" t="s">
        <v>434</v>
      </c>
      <c r="D240" s="62">
        <v>0</v>
      </c>
      <c r="E240" s="53"/>
      <c r="F240" s="56">
        <v>0</v>
      </c>
    </row>
    <row r="241" spans="1:6" ht="25.5" hidden="1">
      <c r="A241" s="57"/>
      <c r="B241" s="57">
        <v>5125</v>
      </c>
      <c r="C241" s="58" t="s">
        <v>435</v>
      </c>
      <c r="D241" s="62">
        <v>0</v>
      </c>
      <c r="E241" s="53"/>
      <c r="F241" s="56">
        <v>0</v>
      </c>
    </row>
    <row r="242" spans="1:6" ht="25.5">
      <c r="A242" s="57"/>
      <c r="B242" s="57">
        <v>5126</v>
      </c>
      <c r="C242" s="58" t="s">
        <v>436</v>
      </c>
      <c r="D242" s="62">
        <v>0</v>
      </c>
      <c r="E242" s="53"/>
      <c r="F242" s="56">
        <v>0</v>
      </c>
    </row>
    <row r="243" spans="1:6" ht="25.5" hidden="1">
      <c r="A243" s="57"/>
      <c r="B243" s="57">
        <v>5127</v>
      </c>
      <c r="C243" s="58" t="s">
        <v>437</v>
      </c>
      <c r="D243" s="62">
        <v>0</v>
      </c>
      <c r="E243" s="53"/>
      <c r="F243" s="56">
        <v>0</v>
      </c>
    </row>
    <row r="244" spans="1:6" ht="25.5" hidden="1">
      <c r="A244" s="57"/>
      <c r="B244" s="57">
        <v>5128</v>
      </c>
      <c r="C244" s="58" t="s">
        <v>438</v>
      </c>
      <c r="D244" s="62">
        <v>0</v>
      </c>
      <c r="E244" s="53"/>
      <c r="F244" s="56">
        <v>0</v>
      </c>
    </row>
    <row r="245" spans="1:6" ht="25.5" hidden="1">
      <c r="A245" s="57"/>
      <c r="B245" s="57">
        <v>5129</v>
      </c>
      <c r="C245" s="58" t="s">
        <v>439</v>
      </c>
      <c r="D245" s="62">
        <v>0</v>
      </c>
      <c r="E245" s="53"/>
      <c r="F245" s="56">
        <v>0</v>
      </c>
    </row>
    <row r="246" spans="1:6" ht="25.5" hidden="1">
      <c r="A246" s="57"/>
      <c r="B246" s="57">
        <v>5130</v>
      </c>
      <c r="C246" s="58" t="s">
        <v>440</v>
      </c>
      <c r="D246" s="62">
        <v>0</v>
      </c>
      <c r="E246" s="53"/>
      <c r="F246" s="56">
        <v>0</v>
      </c>
    </row>
    <row r="247" spans="1:6" ht="25.5" hidden="1">
      <c r="A247" s="57"/>
      <c r="B247" s="57">
        <v>5133</v>
      </c>
      <c r="C247" s="58" t="s">
        <v>441</v>
      </c>
      <c r="D247" s="62">
        <v>0</v>
      </c>
      <c r="E247" s="53"/>
      <c r="F247" s="56">
        <v>0</v>
      </c>
    </row>
    <row r="248" spans="1:6" ht="38.25" hidden="1">
      <c r="A248" s="57"/>
      <c r="B248" s="57">
        <v>5138</v>
      </c>
      <c r="C248" s="58" t="s">
        <v>442</v>
      </c>
      <c r="D248" s="62">
        <v>0</v>
      </c>
      <c r="E248" s="53"/>
      <c r="F248" s="56">
        <v>0</v>
      </c>
    </row>
    <row r="249" spans="1:6" ht="25.5" hidden="1">
      <c r="A249" s="57"/>
      <c r="B249" s="57">
        <v>5140</v>
      </c>
      <c r="C249" s="58" t="s">
        <v>443</v>
      </c>
      <c r="D249" s="62">
        <v>0</v>
      </c>
      <c r="E249" s="53"/>
      <c r="F249" s="56">
        <v>0</v>
      </c>
    </row>
    <row r="250" spans="1:6" ht="25.5" hidden="1">
      <c r="A250" s="57"/>
      <c r="B250" s="57">
        <v>5141</v>
      </c>
      <c r="C250" s="58" t="s">
        <v>444</v>
      </c>
      <c r="D250" s="62">
        <v>0</v>
      </c>
      <c r="E250" s="53"/>
      <c r="F250" s="56">
        <v>0</v>
      </c>
    </row>
    <row r="251" spans="1:6" ht="25.5" hidden="1">
      <c r="A251" s="57"/>
      <c r="B251" s="57">
        <v>5201</v>
      </c>
      <c r="C251" s="58" t="s">
        <v>445</v>
      </c>
      <c r="D251" s="62">
        <v>0</v>
      </c>
      <c r="E251" s="53"/>
      <c r="F251" s="56">
        <v>0</v>
      </c>
    </row>
    <row r="252" spans="1:6" ht="25.5" hidden="1">
      <c r="A252" s="57"/>
      <c r="B252" s="57">
        <v>5202</v>
      </c>
      <c r="C252" s="58" t="s">
        <v>446</v>
      </c>
      <c r="D252" s="62">
        <v>0</v>
      </c>
      <c r="E252" s="53"/>
      <c r="F252" s="56">
        <v>0</v>
      </c>
    </row>
    <row r="253" spans="1:6" ht="25.5" hidden="1">
      <c r="A253" s="57"/>
      <c r="B253" s="57">
        <v>5203</v>
      </c>
      <c r="C253" s="58" t="s">
        <v>447</v>
      </c>
      <c r="D253" s="62">
        <v>0</v>
      </c>
      <c r="E253" s="53"/>
      <c r="F253" s="56">
        <v>0</v>
      </c>
    </row>
    <row r="254" spans="1:6" ht="25.5" hidden="1">
      <c r="A254" s="57"/>
      <c r="B254" s="57">
        <v>5204</v>
      </c>
      <c r="C254" s="58" t="s">
        <v>448</v>
      </c>
      <c r="D254" s="62">
        <v>0</v>
      </c>
      <c r="E254" s="53"/>
      <c r="F254" s="56">
        <v>0</v>
      </c>
    </row>
    <row r="255" spans="1:6" ht="25.5" hidden="1">
      <c r="A255" s="57"/>
      <c r="B255" s="57">
        <v>5211</v>
      </c>
      <c r="C255" s="58" t="s">
        <v>449</v>
      </c>
      <c r="D255" s="62">
        <v>0</v>
      </c>
      <c r="E255" s="53"/>
      <c r="F255" s="56">
        <v>0</v>
      </c>
    </row>
    <row r="256" spans="1:6" ht="25.5" hidden="1">
      <c r="A256" s="57"/>
      <c r="B256" s="57">
        <v>5212</v>
      </c>
      <c r="C256" s="58" t="s">
        <v>450</v>
      </c>
      <c r="D256" s="62">
        <v>0</v>
      </c>
      <c r="E256" s="53"/>
      <c r="F256" s="56">
        <v>0</v>
      </c>
    </row>
    <row r="257" spans="1:6" ht="25.5" hidden="1">
      <c r="A257" s="57"/>
      <c r="B257" s="57">
        <v>5215</v>
      </c>
      <c r="C257" s="58" t="s">
        <v>451</v>
      </c>
      <c r="D257" s="62">
        <v>0</v>
      </c>
      <c r="E257" s="53"/>
      <c r="F257" s="56">
        <v>0</v>
      </c>
    </row>
    <row r="258" spans="1:6" ht="25.5" hidden="1">
      <c r="A258" s="57"/>
      <c r="B258" s="57">
        <v>5216</v>
      </c>
      <c r="C258" s="58" t="s">
        <v>452</v>
      </c>
      <c r="D258" s="62">
        <v>0</v>
      </c>
      <c r="E258" s="53"/>
      <c r="F258" s="56">
        <v>0</v>
      </c>
    </row>
    <row r="259" spans="1:6" ht="25.5" hidden="1">
      <c r="A259" s="57"/>
      <c r="B259" s="57">
        <v>5217</v>
      </c>
      <c r="C259" s="58" t="s">
        <v>453</v>
      </c>
      <c r="D259" s="62">
        <v>0</v>
      </c>
      <c r="E259" s="53"/>
      <c r="F259" s="56">
        <v>0</v>
      </c>
    </row>
    <row r="260" spans="1:6" ht="25.5" hidden="1">
      <c r="A260" s="57"/>
      <c r="B260" s="57">
        <v>5219</v>
      </c>
      <c r="C260" s="58" t="s">
        <v>454</v>
      </c>
      <c r="D260" s="62">
        <v>0</v>
      </c>
      <c r="E260" s="53"/>
      <c r="F260" s="56">
        <v>0</v>
      </c>
    </row>
    <row r="261" spans="1:6" ht="25.5" hidden="1">
      <c r="A261" s="57"/>
      <c r="B261" s="57">
        <v>5221</v>
      </c>
      <c r="C261" s="58" t="s">
        <v>455</v>
      </c>
      <c r="D261" s="62">
        <v>0</v>
      </c>
      <c r="E261" s="53"/>
      <c r="F261" s="56">
        <v>0</v>
      </c>
    </row>
    <row r="262" spans="1:6" ht="25.5" hidden="1">
      <c r="A262" s="57"/>
      <c r="B262" s="57">
        <v>5222</v>
      </c>
      <c r="C262" s="58" t="s">
        <v>456</v>
      </c>
      <c r="D262" s="62">
        <v>0</v>
      </c>
      <c r="E262" s="53"/>
      <c r="F262" s="56">
        <v>0</v>
      </c>
    </row>
    <row r="263" spans="1:6" ht="25.5" hidden="1">
      <c r="A263" s="57"/>
      <c r="B263" s="57">
        <v>5223</v>
      </c>
      <c r="C263" s="58" t="s">
        <v>457</v>
      </c>
      <c r="D263" s="62">
        <v>0</v>
      </c>
      <c r="E263" s="53"/>
      <c r="F263" s="56">
        <v>0</v>
      </c>
    </row>
    <row r="264" spans="1:6" ht="25.5" hidden="1">
      <c r="A264" s="57"/>
      <c r="B264" s="57">
        <v>5224</v>
      </c>
      <c r="C264" s="58" t="s">
        <v>458</v>
      </c>
      <c r="D264" s="62">
        <v>0</v>
      </c>
      <c r="E264" s="53"/>
      <c r="F264" s="56">
        <v>0</v>
      </c>
    </row>
    <row r="265" spans="1:6" ht="25.5" hidden="1">
      <c r="A265" s="57"/>
      <c r="B265" s="57">
        <v>5225</v>
      </c>
      <c r="C265" s="58" t="s">
        <v>459</v>
      </c>
      <c r="D265" s="62">
        <v>0</v>
      </c>
      <c r="E265" s="53"/>
      <c r="F265" s="56">
        <v>0</v>
      </c>
    </row>
    <row r="266" spans="1:6" ht="25.5" hidden="1">
      <c r="A266" s="57"/>
      <c r="B266" s="57">
        <v>5226</v>
      </c>
      <c r="C266" s="58" t="s">
        <v>460</v>
      </c>
      <c r="D266" s="62">
        <v>0</v>
      </c>
      <c r="E266" s="53"/>
      <c r="F266" s="56">
        <v>0</v>
      </c>
    </row>
    <row r="267" spans="1:6" ht="25.5" hidden="1">
      <c r="A267" s="57"/>
      <c r="B267" s="57">
        <v>5227</v>
      </c>
      <c r="C267" s="58" t="s">
        <v>461</v>
      </c>
      <c r="D267" s="62">
        <v>0</v>
      </c>
      <c r="E267" s="53"/>
      <c r="F267" s="56">
        <v>0</v>
      </c>
    </row>
    <row r="268" spans="1:6" ht="25.5" hidden="1">
      <c r="A268" s="57"/>
      <c r="B268" s="57">
        <v>5228</v>
      </c>
      <c r="C268" s="58" t="s">
        <v>462</v>
      </c>
      <c r="D268" s="62">
        <v>0</v>
      </c>
      <c r="E268" s="53"/>
      <c r="F268" s="56">
        <v>0</v>
      </c>
    </row>
    <row r="269" spans="1:6" hidden="1">
      <c r="A269" s="57"/>
      <c r="B269" s="57">
        <v>5230</v>
      </c>
      <c r="C269" s="58" t="s">
        <v>463</v>
      </c>
      <c r="D269" s="62">
        <v>0</v>
      </c>
      <c r="E269" s="53"/>
      <c r="F269" s="56">
        <v>0</v>
      </c>
    </row>
    <row r="270" spans="1:6" hidden="1">
      <c r="A270" s="57"/>
      <c r="B270" s="57">
        <v>5235</v>
      </c>
      <c r="C270" s="58" t="s">
        <v>464</v>
      </c>
      <c r="D270" s="62">
        <v>0</v>
      </c>
      <c r="E270" s="53"/>
      <c r="F270" s="56">
        <v>0</v>
      </c>
    </row>
    <row r="271" spans="1:6" ht="25.5" hidden="1">
      <c r="A271" s="57"/>
      <c r="B271" s="57">
        <v>5236</v>
      </c>
      <c r="C271" s="58" t="s">
        <v>465</v>
      </c>
      <c r="D271" s="62">
        <v>0</v>
      </c>
      <c r="E271" s="53"/>
      <c r="F271" s="56">
        <v>0</v>
      </c>
    </row>
    <row r="272" spans="1:6" ht="25.5" hidden="1">
      <c r="A272" s="57"/>
      <c r="B272" s="57">
        <v>5240</v>
      </c>
      <c r="C272" s="58" t="s">
        <v>466</v>
      </c>
      <c r="D272" s="62">
        <v>0</v>
      </c>
      <c r="E272" s="53"/>
      <c r="F272" s="56">
        <v>0</v>
      </c>
    </row>
    <row r="273" spans="1:6" ht="25.5">
      <c r="A273" s="57"/>
      <c r="B273" s="57">
        <v>5250</v>
      </c>
      <c r="C273" s="58" t="s">
        <v>467</v>
      </c>
      <c r="D273" s="62">
        <v>0</v>
      </c>
      <c r="E273" s="53"/>
      <c r="F273" s="56">
        <v>0</v>
      </c>
    </row>
    <row r="274" spans="1:6" ht="25.5">
      <c r="A274" s="57"/>
      <c r="B274" s="57">
        <v>5301</v>
      </c>
      <c r="C274" s="58" t="s">
        <v>468</v>
      </c>
      <c r="D274" s="62">
        <v>0</v>
      </c>
      <c r="E274" s="53"/>
      <c r="F274" s="56">
        <v>0</v>
      </c>
    </row>
    <row r="275" spans="1:6" ht="25.5">
      <c r="A275" s="57"/>
      <c r="B275" s="57">
        <v>5303</v>
      </c>
      <c r="C275" s="58" t="s">
        <v>469</v>
      </c>
      <c r="D275" s="62">
        <v>0</v>
      </c>
      <c r="E275" s="53"/>
      <c r="F275" s="56">
        <v>0</v>
      </c>
    </row>
    <row r="276" spans="1:6" ht="25.5">
      <c r="A276" s="57"/>
      <c r="B276" s="57">
        <v>5305</v>
      </c>
      <c r="C276" s="58" t="s">
        <v>470</v>
      </c>
      <c r="D276" s="62">
        <v>0</v>
      </c>
      <c r="E276" s="53"/>
      <c r="F276" s="56">
        <v>0</v>
      </c>
    </row>
    <row r="277" spans="1:6" ht="25.5" hidden="1">
      <c r="A277" s="57"/>
      <c r="B277" s="57">
        <v>5306</v>
      </c>
      <c r="C277" s="58" t="s">
        <v>471</v>
      </c>
      <c r="D277" s="62">
        <v>0</v>
      </c>
      <c r="E277" s="53"/>
      <c r="F277" s="56">
        <v>0</v>
      </c>
    </row>
    <row r="278" spans="1:6" ht="25.5" hidden="1">
      <c r="A278" s="57"/>
      <c r="B278" s="57">
        <v>5307</v>
      </c>
      <c r="C278" s="58" t="s">
        <v>472</v>
      </c>
      <c r="D278" s="62">
        <v>0</v>
      </c>
      <c r="E278" s="53"/>
      <c r="F278" s="56">
        <v>0</v>
      </c>
    </row>
    <row r="279" spans="1:6" ht="25.5" hidden="1">
      <c r="A279" s="57"/>
      <c r="B279" s="57">
        <v>5308</v>
      </c>
      <c r="C279" s="58" t="s">
        <v>473</v>
      </c>
      <c r="D279" s="62">
        <v>0</v>
      </c>
      <c r="E279" s="53"/>
      <c r="F279" s="56">
        <v>0</v>
      </c>
    </row>
    <row r="280" spans="1:6" ht="25.5" hidden="1">
      <c r="A280" s="57"/>
      <c r="B280" s="57">
        <v>5401</v>
      </c>
      <c r="C280" s="58" t="s">
        <v>474</v>
      </c>
      <c r="D280" s="62">
        <v>0</v>
      </c>
      <c r="E280" s="53"/>
      <c r="F280" s="56">
        <v>0</v>
      </c>
    </row>
    <row r="281" spans="1:6" ht="25.5" hidden="1">
      <c r="A281" s="57"/>
      <c r="B281" s="57">
        <v>5402</v>
      </c>
      <c r="C281" s="58" t="s">
        <v>475</v>
      </c>
      <c r="D281" s="62">
        <v>0</v>
      </c>
      <c r="E281" s="53"/>
      <c r="F281" s="56">
        <v>0</v>
      </c>
    </row>
    <row r="282" spans="1:6" ht="25.5" hidden="1">
      <c r="A282" s="57"/>
      <c r="B282" s="57">
        <v>5404</v>
      </c>
      <c r="C282" s="58" t="s">
        <v>476</v>
      </c>
      <c r="D282" s="62">
        <v>0</v>
      </c>
      <c r="E282" s="53"/>
      <c r="F282" s="56">
        <v>0</v>
      </c>
    </row>
    <row r="283" spans="1:6" ht="25.5" hidden="1">
      <c r="A283" s="57"/>
      <c r="B283" s="57">
        <v>5406</v>
      </c>
      <c r="C283" s="58" t="s">
        <v>477</v>
      </c>
      <c r="D283" s="62">
        <v>0</v>
      </c>
      <c r="E283" s="53"/>
      <c r="F283" s="56">
        <v>0</v>
      </c>
    </row>
    <row r="284" spans="1:6" ht="25.5" hidden="1">
      <c r="A284" s="57"/>
      <c r="B284" s="57">
        <v>5407</v>
      </c>
      <c r="C284" s="58" t="s">
        <v>477</v>
      </c>
      <c r="D284" s="62">
        <v>0</v>
      </c>
      <c r="E284" s="53"/>
      <c r="F284" s="56">
        <v>0</v>
      </c>
    </row>
    <row r="285" spans="1:6" ht="25.5">
      <c r="A285" s="57"/>
      <c r="B285" s="57">
        <v>5601</v>
      </c>
      <c r="C285" s="58" t="s">
        <v>191</v>
      </c>
      <c r="D285" s="62">
        <v>-981</v>
      </c>
      <c r="E285" s="53"/>
      <c r="F285" s="56">
        <v>0</v>
      </c>
    </row>
    <row r="286" spans="1:6">
      <c r="A286" s="57"/>
      <c r="B286" s="57">
        <v>5602</v>
      </c>
      <c r="C286" s="58" t="s">
        <v>478</v>
      </c>
      <c r="D286" s="62">
        <v>0</v>
      </c>
      <c r="E286" s="53"/>
      <c r="F286" s="56">
        <v>0</v>
      </c>
    </row>
    <row r="287" spans="1:6" ht="25.5">
      <c r="A287" s="57"/>
      <c r="B287" s="57">
        <v>5603</v>
      </c>
      <c r="C287" s="58" t="s">
        <v>192</v>
      </c>
      <c r="D287" s="62">
        <v>-229</v>
      </c>
      <c r="E287" s="53"/>
      <c r="F287" s="56">
        <v>0</v>
      </c>
    </row>
    <row r="288" spans="1:6" ht="25.5" hidden="1">
      <c r="A288" s="57"/>
      <c r="B288" s="57">
        <v>5604</v>
      </c>
      <c r="C288" s="58" t="s">
        <v>479</v>
      </c>
      <c r="D288" s="62">
        <v>0</v>
      </c>
      <c r="E288" s="53"/>
      <c r="F288" s="56">
        <v>0</v>
      </c>
    </row>
    <row r="289" spans="1:6" ht="25.5" hidden="1">
      <c r="A289" s="57"/>
      <c r="B289" s="57">
        <v>5605</v>
      </c>
      <c r="C289" s="58" t="s">
        <v>480</v>
      </c>
      <c r="D289" s="62">
        <v>0</v>
      </c>
      <c r="E289" s="53"/>
      <c r="F289" s="56">
        <v>0</v>
      </c>
    </row>
    <row r="290" spans="1:6" hidden="1">
      <c r="A290" s="57"/>
      <c r="B290" s="57">
        <v>5606</v>
      </c>
      <c r="C290" s="58" t="s">
        <v>481</v>
      </c>
      <c r="D290" s="62">
        <v>0</v>
      </c>
      <c r="E290" s="53"/>
      <c r="F290" s="56">
        <v>0</v>
      </c>
    </row>
    <row r="291" spans="1:6" ht="25.5" hidden="1">
      <c r="A291" s="57"/>
      <c r="B291" s="57">
        <v>5607</v>
      </c>
      <c r="C291" s="58" t="s">
        <v>482</v>
      </c>
      <c r="D291" s="62">
        <v>0</v>
      </c>
      <c r="E291" s="53"/>
      <c r="F291" s="56">
        <v>0</v>
      </c>
    </row>
    <row r="292" spans="1:6">
      <c r="A292" s="57"/>
      <c r="B292" s="57">
        <v>5608</v>
      </c>
      <c r="C292" s="58" t="s">
        <v>483</v>
      </c>
      <c r="D292" s="62">
        <v>-45</v>
      </c>
      <c r="E292" s="53"/>
      <c r="F292" s="56">
        <v>0</v>
      </c>
    </row>
    <row r="293" spans="1:6" ht="25.5">
      <c r="A293" s="57"/>
      <c r="B293" s="57">
        <v>5609</v>
      </c>
      <c r="C293" s="58" t="s">
        <v>484</v>
      </c>
      <c r="D293" s="62">
        <v>0</v>
      </c>
      <c r="E293" s="53"/>
      <c r="F293" s="56">
        <v>0</v>
      </c>
    </row>
    <row r="294" spans="1:6" ht="13.5" customHeight="1">
      <c r="A294" s="51">
        <v>2</v>
      </c>
      <c r="B294" s="53"/>
      <c r="C294" s="51" t="s">
        <v>204</v>
      </c>
      <c r="D294" s="54">
        <v>-2299333</v>
      </c>
      <c r="E294" s="51" t="s">
        <v>485</v>
      </c>
      <c r="F294" s="56">
        <v>0</v>
      </c>
    </row>
    <row r="295" spans="1:6" ht="27">
      <c r="A295" s="51" t="s">
        <v>486</v>
      </c>
      <c r="B295" s="53"/>
      <c r="C295" s="63" t="s">
        <v>487</v>
      </c>
      <c r="D295" s="54">
        <v>0</v>
      </c>
      <c r="E295" s="55">
        <v>3</v>
      </c>
      <c r="F295" s="56">
        <v>0</v>
      </c>
    </row>
    <row r="296" spans="1:6" ht="25.5" hidden="1">
      <c r="A296" s="64"/>
      <c r="B296" s="65" t="s">
        <v>488</v>
      </c>
      <c r="C296" s="66" t="s">
        <v>489</v>
      </c>
      <c r="D296" s="59">
        <v>0</v>
      </c>
      <c r="E296" s="65"/>
      <c r="F296" s="56">
        <v>0</v>
      </c>
    </row>
    <row r="297" spans="1:6" hidden="1">
      <c r="A297" s="57"/>
      <c r="B297" s="57">
        <v>1104</v>
      </c>
      <c r="C297" s="58" t="s">
        <v>490</v>
      </c>
      <c r="D297" s="59">
        <v>0</v>
      </c>
      <c r="E297" s="53"/>
      <c r="F297" s="56">
        <v>0</v>
      </c>
    </row>
    <row r="298" spans="1:6" s="70" customFormat="1" ht="25.5" hidden="1">
      <c r="A298" s="67"/>
      <c r="B298" s="57">
        <v>1254</v>
      </c>
      <c r="C298" s="68" t="s">
        <v>491</v>
      </c>
      <c r="D298" s="59">
        <v>0</v>
      </c>
      <c r="E298" s="69"/>
      <c r="F298" s="56">
        <v>0</v>
      </c>
    </row>
    <row r="299" spans="1:6" hidden="1">
      <c r="A299" s="57"/>
      <c r="B299" s="57">
        <v>1255</v>
      </c>
      <c r="C299" s="58" t="s">
        <v>492</v>
      </c>
      <c r="D299" s="59">
        <v>0</v>
      </c>
      <c r="E299" s="53"/>
      <c r="F299" s="56">
        <v>0</v>
      </c>
    </row>
    <row r="300" spans="1:6">
      <c r="A300" s="57"/>
      <c r="B300" s="57">
        <v>1256</v>
      </c>
      <c r="C300" s="58" t="s">
        <v>152</v>
      </c>
      <c r="D300" s="59">
        <v>0</v>
      </c>
      <c r="E300" s="53"/>
      <c r="F300" s="56">
        <v>0</v>
      </c>
    </row>
    <row r="301" spans="1:6" hidden="1">
      <c r="A301" s="57"/>
      <c r="B301" s="57">
        <v>1257</v>
      </c>
      <c r="C301" s="58" t="s">
        <v>493</v>
      </c>
      <c r="D301" s="59">
        <v>0</v>
      </c>
      <c r="E301" s="53"/>
      <c r="F301" s="56">
        <v>0</v>
      </c>
    </row>
    <row r="302" spans="1:6" ht="25.5" hidden="1">
      <c r="A302" s="57"/>
      <c r="B302" s="57">
        <v>1259</v>
      </c>
      <c r="C302" s="58" t="s">
        <v>494</v>
      </c>
      <c r="D302" s="59">
        <v>0</v>
      </c>
      <c r="E302" s="53"/>
      <c r="F302" s="56">
        <v>0</v>
      </c>
    </row>
    <row r="303" spans="1:6" ht="25.5" hidden="1">
      <c r="A303" s="57"/>
      <c r="B303" s="57">
        <v>1260</v>
      </c>
      <c r="C303" s="58" t="s">
        <v>495</v>
      </c>
      <c r="D303" s="59">
        <v>0</v>
      </c>
      <c r="E303" s="53"/>
      <c r="F303" s="56">
        <v>0</v>
      </c>
    </row>
    <row r="304" spans="1:6" ht="25.5" hidden="1">
      <c r="A304" s="57"/>
      <c r="B304" s="57">
        <v>1261</v>
      </c>
      <c r="C304" s="58" t="s">
        <v>496</v>
      </c>
      <c r="D304" s="59">
        <v>0</v>
      </c>
      <c r="E304" s="53"/>
      <c r="F304" s="56">
        <v>0</v>
      </c>
    </row>
    <row r="305" spans="1:6" ht="25.5" hidden="1">
      <c r="A305" s="57"/>
      <c r="B305" s="57">
        <v>1262</v>
      </c>
      <c r="C305" s="58" t="s">
        <v>497</v>
      </c>
      <c r="D305" s="59">
        <v>0</v>
      </c>
      <c r="E305" s="53"/>
      <c r="F305" s="56">
        <v>0</v>
      </c>
    </row>
    <row r="306" spans="1:6" ht="25.5" hidden="1">
      <c r="A306" s="57"/>
      <c r="B306" s="57">
        <v>1263</v>
      </c>
      <c r="C306" s="58" t="s">
        <v>498</v>
      </c>
      <c r="D306" s="59">
        <v>0</v>
      </c>
      <c r="E306" s="53"/>
      <c r="F306" s="56">
        <v>0</v>
      </c>
    </row>
    <row r="307" spans="1:6" ht="25.5" hidden="1">
      <c r="A307" s="57"/>
      <c r="B307" s="57">
        <v>1264</v>
      </c>
      <c r="C307" s="58" t="s">
        <v>499</v>
      </c>
      <c r="D307" s="59">
        <v>0</v>
      </c>
      <c r="E307" s="53"/>
      <c r="F307" s="56">
        <v>0</v>
      </c>
    </row>
    <row r="308" spans="1:6" ht="38.25" hidden="1">
      <c r="A308" s="57"/>
      <c r="B308" s="57">
        <v>1267</v>
      </c>
      <c r="C308" s="58" t="s">
        <v>500</v>
      </c>
      <c r="D308" s="59">
        <v>0</v>
      </c>
      <c r="E308" s="53"/>
      <c r="F308" s="56">
        <v>0</v>
      </c>
    </row>
    <row r="309" spans="1:6" ht="25.5" hidden="1">
      <c r="A309" s="57"/>
      <c r="B309" s="57">
        <v>4261</v>
      </c>
      <c r="C309" s="58" t="s">
        <v>501</v>
      </c>
      <c r="D309" s="61">
        <v>0</v>
      </c>
      <c r="E309" s="53"/>
      <c r="F309" s="56">
        <v>0</v>
      </c>
    </row>
    <row r="310" spans="1:6" ht="25.5" hidden="1">
      <c r="A310" s="57"/>
      <c r="B310" s="57">
        <v>4262</v>
      </c>
      <c r="C310" s="58" t="s">
        <v>502</v>
      </c>
      <c r="D310" s="61">
        <v>0</v>
      </c>
      <c r="E310" s="53"/>
      <c r="F310" s="56">
        <v>0</v>
      </c>
    </row>
    <row r="311" spans="1:6" ht="25.5" hidden="1">
      <c r="A311" s="57"/>
      <c r="B311" s="57">
        <v>4433</v>
      </c>
      <c r="C311" s="58" t="s">
        <v>503</v>
      </c>
      <c r="D311" s="61">
        <v>0</v>
      </c>
      <c r="E311" s="53"/>
      <c r="F311" s="56">
        <v>0</v>
      </c>
    </row>
    <row r="312" spans="1:6" ht="25.5" hidden="1">
      <c r="A312" s="57"/>
      <c r="B312" s="57">
        <v>4707</v>
      </c>
      <c r="C312" s="58" t="s">
        <v>504</v>
      </c>
      <c r="D312" s="61">
        <v>0</v>
      </c>
      <c r="E312" s="53"/>
      <c r="F312" s="56">
        <v>0</v>
      </c>
    </row>
    <row r="313" spans="1:6" ht="25.5" hidden="1">
      <c r="A313" s="57"/>
      <c r="B313" s="57">
        <v>5134</v>
      </c>
      <c r="C313" s="58" t="s">
        <v>505</v>
      </c>
      <c r="D313" s="62">
        <v>0</v>
      </c>
      <c r="E313" s="53"/>
      <c r="F313" s="56">
        <v>0</v>
      </c>
    </row>
    <row r="314" spans="1:6" ht="25.5" hidden="1">
      <c r="A314" s="57"/>
      <c r="B314" s="57">
        <v>5135</v>
      </c>
      <c r="C314" s="58" t="s">
        <v>506</v>
      </c>
      <c r="D314" s="62">
        <v>0</v>
      </c>
      <c r="E314" s="53"/>
      <c r="F314" s="56">
        <v>0</v>
      </c>
    </row>
    <row r="315" spans="1:6" ht="25.5" hidden="1">
      <c r="A315" s="57"/>
      <c r="B315" s="57">
        <v>4951</v>
      </c>
      <c r="C315" s="58" t="s">
        <v>507</v>
      </c>
      <c r="D315" s="61">
        <v>0</v>
      </c>
      <c r="E315" s="53"/>
      <c r="F315" s="56">
        <v>0</v>
      </c>
    </row>
    <row r="316" spans="1:6" ht="25.5" hidden="1">
      <c r="A316" s="57"/>
      <c r="B316" s="57">
        <v>5451</v>
      </c>
      <c r="C316" s="58" t="s">
        <v>508</v>
      </c>
      <c r="D316" s="62">
        <v>0</v>
      </c>
      <c r="E316" s="53"/>
      <c r="F316" s="56">
        <v>0</v>
      </c>
    </row>
    <row r="317" spans="1:6" ht="25.5" hidden="1">
      <c r="A317" s="57"/>
      <c r="B317" s="57">
        <v>5708</v>
      </c>
      <c r="C317" s="58" t="s">
        <v>509</v>
      </c>
      <c r="D317" s="62">
        <v>0</v>
      </c>
      <c r="E317" s="53"/>
      <c r="F317" s="56">
        <v>0</v>
      </c>
    </row>
    <row r="318" spans="1:6" ht="27">
      <c r="A318" s="51" t="s">
        <v>510</v>
      </c>
      <c r="B318" s="53"/>
      <c r="C318" s="63" t="s">
        <v>511</v>
      </c>
      <c r="D318" s="54">
        <v>0</v>
      </c>
      <c r="E318" s="55">
        <v>4</v>
      </c>
      <c r="F318" s="56">
        <v>0</v>
      </c>
    </row>
    <row r="319" spans="1:6" hidden="1">
      <c r="A319" s="57"/>
      <c r="B319" s="57">
        <v>1301</v>
      </c>
      <c r="C319" s="58" t="s">
        <v>512</v>
      </c>
      <c r="D319" s="59">
        <v>0</v>
      </c>
      <c r="E319" s="53"/>
      <c r="F319" s="56">
        <v>0</v>
      </c>
    </row>
    <row r="320" spans="1:6" hidden="1">
      <c r="A320" s="57"/>
      <c r="B320" s="57">
        <v>1302</v>
      </c>
      <c r="C320" s="58" t="s">
        <v>40</v>
      </c>
      <c r="D320" s="59">
        <v>0</v>
      </c>
      <c r="E320" s="53"/>
      <c r="F320" s="56">
        <v>0</v>
      </c>
    </row>
    <row r="321" spans="1:6" hidden="1">
      <c r="A321" s="57"/>
      <c r="B321" s="57">
        <v>1303</v>
      </c>
      <c r="C321" s="58" t="s">
        <v>513</v>
      </c>
      <c r="D321" s="59">
        <v>0</v>
      </c>
      <c r="E321" s="53"/>
      <c r="F321" s="56">
        <v>0</v>
      </c>
    </row>
    <row r="322" spans="1:6" hidden="1">
      <c r="A322" s="57"/>
      <c r="B322" s="57">
        <v>1304</v>
      </c>
      <c r="C322" s="58" t="s">
        <v>514</v>
      </c>
      <c r="D322" s="59">
        <v>0</v>
      </c>
      <c r="E322" s="53"/>
      <c r="F322" s="56">
        <v>0</v>
      </c>
    </row>
    <row r="323" spans="1:6" hidden="1">
      <c r="A323" s="57"/>
      <c r="B323" s="57">
        <v>1305</v>
      </c>
      <c r="C323" s="58" t="s">
        <v>515</v>
      </c>
      <c r="D323" s="59">
        <v>0</v>
      </c>
      <c r="E323" s="53"/>
      <c r="F323" s="56">
        <v>0</v>
      </c>
    </row>
    <row r="324" spans="1:6" hidden="1">
      <c r="A324" s="57"/>
      <c r="B324" s="57">
        <v>1306</v>
      </c>
      <c r="C324" s="58" t="s">
        <v>516</v>
      </c>
      <c r="D324" s="59">
        <v>0</v>
      </c>
      <c r="E324" s="53"/>
      <c r="F324" s="56">
        <v>0</v>
      </c>
    </row>
    <row r="325" spans="1:6" hidden="1">
      <c r="A325" s="57"/>
      <c r="B325" s="57">
        <v>1309</v>
      </c>
      <c r="C325" s="58" t="s">
        <v>517</v>
      </c>
      <c r="D325" s="59">
        <v>0</v>
      </c>
      <c r="E325" s="53"/>
      <c r="F325" s="56">
        <v>0</v>
      </c>
    </row>
    <row r="326" spans="1:6" ht="25.5" hidden="1">
      <c r="A326" s="57"/>
      <c r="B326" s="57">
        <v>1310</v>
      </c>
      <c r="C326" s="58" t="s">
        <v>518</v>
      </c>
      <c r="D326" s="59">
        <v>0</v>
      </c>
      <c r="E326" s="53"/>
      <c r="F326" s="56">
        <v>0</v>
      </c>
    </row>
    <row r="327" spans="1:6" ht="25.5" hidden="1">
      <c r="A327" s="57"/>
      <c r="B327" s="57">
        <v>1311</v>
      </c>
      <c r="C327" s="58" t="s">
        <v>519</v>
      </c>
      <c r="D327" s="59">
        <v>0</v>
      </c>
      <c r="E327" s="53"/>
      <c r="F327" s="56">
        <v>0</v>
      </c>
    </row>
    <row r="328" spans="1:6" ht="25.5" hidden="1">
      <c r="A328" s="57"/>
      <c r="B328" s="57">
        <v>1319</v>
      </c>
      <c r="C328" s="58" t="s">
        <v>520</v>
      </c>
      <c r="D328" s="59">
        <v>0</v>
      </c>
      <c r="E328" s="53"/>
      <c r="F328" s="56">
        <v>0</v>
      </c>
    </row>
    <row r="329" spans="1:6" ht="25.5" hidden="1">
      <c r="A329" s="57"/>
      <c r="B329" s="57">
        <v>1321</v>
      </c>
      <c r="C329" s="58" t="s">
        <v>521</v>
      </c>
      <c r="D329" s="59">
        <v>0</v>
      </c>
      <c r="E329" s="53"/>
      <c r="F329" s="56">
        <v>0</v>
      </c>
    </row>
    <row r="330" spans="1:6" ht="25.5">
      <c r="A330" s="57"/>
      <c r="B330" s="57">
        <v>1322</v>
      </c>
      <c r="C330" s="58" t="s">
        <v>153</v>
      </c>
      <c r="D330" s="59">
        <v>0</v>
      </c>
      <c r="E330" s="53"/>
      <c r="F330" s="56">
        <v>0</v>
      </c>
    </row>
    <row r="331" spans="1:6" ht="25.5" hidden="1">
      <c r="A331" s="57"/>
      <c r="B331" s="57">
        <v>1323</v>
      </c>
      <c r="C331" s="58" t="s">
        <v>522</v>
      </c>
      <c r="D331" s="59">
        <v>0</v>
      </c>
      <c r="E331" s="53"/>
      <c r="F331" s="56">
        <v>0</v>
      </c>
    </row>
    <row r="332" spans="1:6" ht="38.25" hidden="1">
      <c r="A332" s="57"/>
      <c r="B332" s="57">
        <v>1324</v>
      </c>
      <c r="C332" s="58" t="s">
        <v>523</v>
      </c>
      <c r="D332" s="59">
        <v>0</v>
      </c>
      <c r="E332" s="53"/>
      <c r="F332" s="56">
        <v>0</v>
      </c>
    </row>
    <row r="333" spans="1:6" ht="38.25" hidden="1">
      <c r="A333" s="57"/>
      <c r="B333" s="57">
        <v>1325</v>
      </c>
      <c r="C333" s="58" t="s">
        <v>524</v>
      </c>
      <c r="D333" s="59">
        <v>0</v>
      </c>
      <c r="E333" s="53"/>
      <c r="F333" s="56">
        <v>0</v>
      </c>
    </row>
    <row r="334" spans="1:6" ht="25.5" hidden="1">
      <c r="A334" s="57"/>
      <c r="B334" s="57">
        <v>1326</v>
      </c>
      <c r="C334" s="58" t="s">
        <v>525</v>
      </c>
      <c r="D334" s="59">
        <v>0</v>
      </c>
      <c r="E334" s="53"/>
      <c r="F334" s="56">
        <v>0</v>
      </c>
    </row>
    <row r="335" spans="1:6" ht="38.25" hidden="1">
      <c r="A335" s="57"/>
      <c r="B335" s="57">
        <v>1327</v>
      </c>
      <c r="C335" s="58" t="s">
        <v>526</v>
      </c>
      <c r="D335" s="59">
        <v>0</v>
      </c>
      <c r="E335" s="53"/>
      <c r="F335" s="56">
        <v>0</v>
      </c>
    </row>
    <row r="336" spans="1:6" ht="38.25" hidden="1">
      <c r="A336" s="57"/>
      <c r="B336" s="57">
        <v>1328</v>
      </c>
      <c r="C336" s="58" t="s">
        <v>527</v>
      </c>
      <c r="D336" s="59">
        <v>0</v>
      </c>
      <c r="E336" s="53"/>
      <c r="F336" s="56">
        <v>0</v>
      </c>
    </row>
    <row r="337" spans="1:6" ht="38.25" hidden="1">
      <c r="A337" s="57"/>
      <c r="B337" s="57">
        <v>1329</v>
      </c>
      <c r="C337" s="58" t="s">
        <v>528</v>
      </c>
      <c r="D337" s="59">
        <v>0</v>
      </c>
      <c r="E337" s="53"/>
      <c r="F337" s="56">
        <v>0</v>
      </c>
    </row>
    <row r="338" spans="1:6" hidden="1">
      <c r="A338" s="57"/>
      <c r="B338" s="57">
        <v>1401</v>
      </c>
      <c r="C338" s="58" t="s">
        <v>529</v>
      </c>
      <c r="D338" s="59">
        <v>0</v>
      </c>
      <c r="E338" s="53"/>
      <c r="F338" s="56">
        <v>0</v>
      </c>
    </row>
    <row r="339" spans="1:6" hidden="1">
      <c r="A339" s="57"/>
      <c r="B339" s="57">
        <v>1403</v>
      </c>
      <c r="C339" s="58" t="s">
        <v>530</v>
      </c>
      <c r="D339" s="59">
        <v>0</v>
      </c>
      <c r="E339" s="53"/>
      <c r="F339" s="56">
        <v>0</v>
      </c>
    </row>
    <row r="340" spans="1:6">
      <c r="A340" s="57"/>
      <c r="B340" s="57">
        <v>1411</v>
      </c>
      <c r="C340" s="58" t="s">
        <v>154</v>
      </c>
      <c r="D340" s="59">
        <v>0</v>
      </c>
      <c r="E340" s="53"/>
      <c r="F340" s="56">
        <v>0</v>
      </c>
    </row>
    <row r="341" spans="1:6" hidden="1">
      <c r="A341" s="57"/>
      <c r="B341" s="57">
        <v>1417</v>
      </c>
      <c r="C341" s="58" t="s">
        <v>531</v>
      </c>
      <c r="D341" s="59">
        <v>0</v>
      </c>
      <c r="E341" s="53"/>
      <c r="F341" s="56">
        <v>0</v>
      </c>
    </row>
    <row r="342" spans="1:6" hidden="1">
      <c r="A342" s="57"/>
      <c r="B342" s="57">
        <v>1420</v>
      </c>
      <c r="C342" s="58" t="s">
        <v>532</v>
      </c>
      <c r="D342" s="59">
        <v>0</v>
      </c>
      <c r="E342" s="53"/>
      <c r="F342" s="56">
        <v>0</v>
      </c>
    </row>
    <row r="343" spans="1:6" hidden="1">
      <c r="A343" s="57"/>
      <c r="B343" s="57">
        <v>1421</v>
      </c>
      <c r="C343" s="58" t="s">
        <v>533</v>
      </c>
      <c r="D343" s="59">
        <v>0</v>
      </c>
      <c r="E343" s="53"/>
      <c r="F343" s="56">
        <v>0</v>
      </c>
    </row>
    <row r="344" spans="1:6" hidden="1">
      <c r="A344" s="57"/>
      <c r="B344" s="57">
        <v>1424</v>
      </c>
      <c r="C344" s="58" t="s">
        <v>534</v>
      </c>
      <c r="D344" s="59">
        <v>0</v>
      </c>
      <c r="E344" s="53"/>
      <c r="F344" s="56">
        <v>0</v>
      </c>
    </row>
    <row r="345" spans="1:6" ht="25.5" hidden="1">
      <c r="A345" s="57"/>
      <c r="B345" s="57">
        <v>1428</v>
      </c>
      <c r="C345" s="58" t="s">
        <v>535</v>
      </c>
      <c r="D345" s="59">
        <v>0</v>
      </c>
      <c r="E345" s="53"/>
      <c r="F345" s="56">
        <v>0</v>
      </c>
    </row>
    <row r="346" spans="1:6" hidden="1">
      <c r="A346" s="57"/>
      <c r="B346" s="57">
        <v>1429</v>
      </c>
      <c r="C346" s="58" t="s">
        <v>536</v>
      </c>
      <c r="D346" s="59">
        <v>0</v>
      </c>
      <c r="E346" s="53"/>
      <c r="F346" s="56">
        <v>0</v>
      </c>
    </row>
    <row r="347" spans="1:6" ht="25.5" hidden="1">
      <c r="A347" s="57"/>
      <c r="B347" s="57">
        <v>1430</v>
      </c>
      <c r="C347" s="58" t="s">
        <v>537</v>
      </c>
      <c r="D347" s="59">
        <v>0</v>
      </c>
      <c r="E347" s="53"/>
      <c r="F347" s="56">
        <v>0</v>
      </c>
    </row>
    <row r="348" spans="1:6" ht="25.5" hidden="1">
      <c r="A348" s="57"/>
      <c r="B348" s="57">
        <v>1431</v>
      </c>
      <c r="C348" s="58" t="s">
        <v>538</v>
      </c>
      <c r="D348" s="59">
        <v>0</v>
      </c>
      <c r="E348" s="53"/>
      <c r="F348" s="56">
        <v>0</v>
      </c>
    </row>
    <row r="349" spans="1:6" ht="25.5" hidden="1">
      <c r="A349" s="57"/>
      <c r="B349" s="57">
        <v>4310</v>
      </c>
      <c r="C349" s="58" t="s">
        <v>539</v>
      </c>
      <c r="D349" s="61">
        <v>0</v>
      </c>
      <c r="E349" s="53"/>
      <c r="F349" s="56">
        <v>0</v>
      </c>
    </row>
    <row r="350" spans="1:6" ht="25.5" hidden="1">
      <c r="A350" s="57"/>
      <c r="B350" s="57">
        <v>4311</v>
      </c>
      <c r="C350" s="58" t="s">
        <v>540</v>
      </c>
      <c r="D350" s="61">
        <v>0</v>
      </c>
      <c r="E350" s="53"/>
      <c r="F350" s="56">
        <v>0</v>
      </c>
    </row>
    <row r="351" spans="1:6" ht="38.25" hidden="1">
      <c r="A351" s="57"/>
      <c r="B351" s="57">
        <v>4324</v>
      </c>
      <c r="C351" s="58" t="s">
        <v>541</v>
      </c>
      <c r="D351" s="61">
        <v>0</v>
      </c>
      <c r="E351" s="53"/>
      <c r="F351" s="56">
        <v>0</v>
      </c>
    </row>
    <row r="352" spans="1:6" ht="25.5" hidden="1">
      <c r="A352" s="57"/>
      <c r="B352" s="57">
        <v>4430</v>
      </c>
      <c r="C352" s="58" t="s">
        <v>542</v>
      </c>
      <c r="D352" s="61">
        <v>0</v>
      </c>
      <c r="E352" s="53"/>
      <c r="F352" s="56">
        <v>0</v>
      </c>
    </row>
    <row r="353" spans="1:6" ht="51" hidden="1">
      <c r="A353" s="57"/>
      <c r="B353" s="57">
        <v>4431</v>
      </c>
      <c r="C353" s="58" t="s">
        <v>543</v>
      </c>
      <c r="D353" s="61">
        <v>0</v>
      </c>
      <c r="E353" s="53"/>
      <c r="F353" s="56">
        <v>0</v>
      </c>
    </row>
    <row r="354" spans="1:6" ht="25.5" hidden="1">
      <c r="A354" s="57"/>
      <c r="B354" s="57">
        <v>4705</v>
      </c>
      <c r="C354" s="58" t="s">
        <v>544</v>
      </c>
      <c r="D354" s="61">
        <v>0</v>
      </c>
      <c r="E354" s="53"/>
      <c r="F354" s="56">
        <v>0</v>
      </c>
    </row>
    <row r="355" spans="1:6" ht="25.5" hidden="1">
      <c r="A355" s="57"/>
      <c r="B355" s="57">
        <v>5057</v>
      </c>
      <c r="C355" s="58" t="s">
        <v>545</v>
      </c>
      <c r="D355" s="62">
        <v>0</v>
      </c>
      <c r="E355" s="53"/>
      <c r="F355" s="56">
        <v>0</v>
      </c>
    </row>
    <row r="356" spans="1:6" ht="38.25" hidden="1">
      <c r="A356" s="57"/>
      <c r="B356" s="57">
        <v>5067</v>
      </c>
      <c r="C356" s="58" t="s">
        <v>546</v>
      </c>
      <c r="D356" s="62">
        <v>0</v>
      </c>
      <c r="E356" s="53"/>
      <c r="F356" s="56">
        <v>0</v>
      </c>
    </row>
    <row r="357" spans="1:6" ht="25.5" hidden="1">
      <c r="A357" s="57"/>
      <c r="B357" s="57">
        <v>5232</v>
      </c>
      <c r="C357" s="58" t="s">
        <v>547</v>
      </c>
      <c r="D357" s="62">
        <v>0</v>
      </c>
      <c r="E357" s="53"/>
      <c r="F357" s="56">
        <v>0</v>
      </c>
    </row>
    <row r="358" spans="1:6" ht="25.5" hidden="1">
      <c r="A358" s="57"/>
      <c r="B358" s="57">
        <v>4952</v>
      </c>
      <c r="C358" s="58" t="s">
        <v>548</v>
      </c>
      <c r="D358" s="61">
        <v>0</v>
      </c>
      <c r="E358" s="53"/>
      <c r="F358" s="56">
        <v>0</v>
      </c>
    </row>
    <row r="359" spans="1:6" ht="25.5" hidden="1">
      <c r="A359" s="57"/>
      <c r="B359" s="57">
        <v>4955</v>
      </c>
      <c r="C359" s="58" t="s">
        <v>549</v>
      </c>
      <c r="D359" s="61">
        <v>0</v>
      </c>
      <c r="E359" s="53"/>
      <c r="F359" s="56">
        <v>0</v>
      </c>
    </row>
    <row r="360" spans="1:6" ht="38.25" hidden="1">
      <c r="A360" s="57"/>
      <c r="B360" s="57">
        <v>4956</v>
      </c>
      <c r="C360" s="58" t="s">
        <v>550</v>
      </c>
      <c r="D360" s="61">
        <v>0</v>
      </c>
      <c r="E360" s="53"/>
      <c r="F360" s="56">
        <v>0</v>
      </c>
    </row>
    <row r="361" spans="1:6" ht="25.5" hidden="1">
      <c r="A361" s="57"/>
      <c r="B361" s="57">
        <v>5452</v>
      </c>
      <c r="C361" s="58" t="s">
        <v>551</v>
      </c>
      <c r="D361" s="62">
        <v>0</v>
      </c>
      <c r="E361" s="53"/>
      <c r="F361" s="56">
        <v>0</v>
      </c>
    </row>
    <row r="362" spans="1:6" ht="25.5" hidden="1">
      <c r="A362" s="57"/>
      <c r="B362" s="57">
        <v>5455</v>
      </c>
      <c r="C362" s="58" t="s">
        <v>552</v>
      </c>
      <c r="D362" s="62">
        <v>0</v>
      </c>
      <c r="E362" s="53"/>
      <c r="F362" s="56">
        <v>0</v>
      </c>
    </row>
    <row r="363" spans="1:6" ht="38.25" hidden="1">
      <c r="A363" s="57"/>
      <c r="B363" s="57">
        <v>5466</v>
      </c>
      <c r="C363" s="58" t="s">
        <v>553</v>
      </c>
      <c r="D363" s="62">
        <v>0</v>
      </c>
      <c r="E363" s="53"/>
      <c r="F363" s="56">
        <v>0</v>
      </c>
    </row>
    <row r="364" spans="1:6" ht="25.5" hidden="1">
      <c r="A364" s="57"/>
      <c r="B364" s="57">
        <v>5705</v>
      </c>
      <c r="C364" s="58" t="s">
        <v>554</v>
      </c>
      <c r="D364" s="62">
        <v>0</v>
      </c>
      <c r="E364" s="53"/>
      <c r="F364" s="56">
        <v>0</v>
      </c>
    </row>
    <row r="365" spans="1:6" ht="27">
      <c r="A365" s="51" t="s">
        <v>555</v>
      </c>
      <c r="B365" s="53"/>
      <c r="C365" s="63" t="s">
        <v>556</v>
      </c>
      <c r="D365" s="54">
        <v>-2299333</v>
      </c>
      <c r="E365" s="55">
        <v>5</v>
      </c>
      <c r="F365" s="56">
        <v>0</v>
      </c>
    </row>
    <row r="366" spans="1:6">
      <c r="A366" s="57"/>
      <c r="B366" s="57">
        <v>1201</v>
      </c>
      <c r="C366" s="58" t="s">
        <v>557</v>
      </c>
      <c r="D366" s="59">
        <v>-2299333</v>
      </c>
      <c r="E366" s="53"/>
      <c r="F366" s="56">
        <v>0</v>
      </c>
    </row>
    <row r="367" spans="1:6" hidden="1">
      <c r="A367" s="57"/>
      <c r="B367" s="57">
        <v>1202</v>
      </c>
      <c r="C367" s="58" t="s">
        <v>558</v>
      </c>
      <c r="D367" s="59">
        <v>0</v>
      </c>
      <c r="E367" s="53"/>
      <c r="F367" s="56">
        <v>0</v>
      </c>
    </row>
    <row r="368" spans="1:6" ht="25.5" hidden="1">
      <c r="A368" s="57"/>
      <c r="B368" s="57">
        <v>1204</v>
      </c>
      <c r="C368" s="58" t="s">
        <v>559</v>
      </c>
      <c r="D368" s="59">
        <v>0</v>
      </c>
      <c r="E368" s="53"/>
      <c r="F368" s="56">
        <v>0</v>
      </c>
    </row>
    <row r="369" spans="1:6" ht="25.5">
      <c r="A369" s="57"/>
      <c r="B369" s="57">
        <v>1208</v>
      </c>
      <c r="C369" s="58" t="s">
        <v>560</v>
      </c>
      <c r="D369" s="59">
        <v>0</v>
      </c>
      <c r="E369" s="53"/>
      <c r="F369" s="56">
        <v>0</v>
      </c>
    </row>
    <row r="370" spans="1:6" ht="25.5">
      <c r="A370" s="57"/>
      <c r="B370" s="57">
        <v>1209</v>
      </c>
      <c r="C370" s="58" t="s">
        <v>561</v>
      </c>
      <c r="D370" s="59">
        <v>0</v>
      </c>
      <c r="E370" s="53"/>
      <c r="F370" s="56">
        <v>0</v>
      </c>
    </row>
    <row r="371" spans="1:6" hidden="1">
      <c r="A371" s="57"/>
      <c r="B371" s="57">
        <v>1452</v>
      </c>
      <c r="C371" s="58" t="s">
        <v>562</v>
      </c>
      <c r="D371" s="59">
        <v>0</v>
      </c>
      <c r="E371" s="53"/>
      <c r="F371" s="56">
        <v>0</v>
      </c>
    </row>
    <row r="372" spans="1:6" ht="25.5" hidden="1">
      <c r="A372" s="57"/>
      <c r="B372" s="57">
        <v>1456</v>
      </c>
      <c r="C372" s="58" t="s">
        <v>563</v>
      </c>
      <c r="D372" s="59">
        <v>0</v>
      </c>
      <c r="E372" s="53"/>
      <c r="F372" s="56">
        <v>0</v>
      </c>
    </row>
    <row r="373" spans="1:6" ht="25.5" hidden="1">
      <c r="A373" s="57"/>
      <c r="B373" s="57">
        <v>1457</v>
      </c>
      <c r="C373" s="58" t="s">
        <v>564</v>
      </c>
      <c r="D373" s="59">
        <v>0</v>
      </c>
      <c r="E373" s="53"/>
      <c r="F373" s="56">
        <v>0</v>
      </c>
    </row>
    <row r="374" spans="1:6" ht="25.5" hidden="1">
      <c r="A374" s="57"/>
      <c r="B374" s="57">
        <v>3561</v>
      </c>
      <c r="C374" s="58" t="s">
        <v>565</v>
      </c>
      <c r="D374" s="60">
        <v>0</v>
      </c>
      <c r="E374" s="53"/>
      <c r="F374" s="56">
        <v>0</v>
      </c>
    </row>
    <row r="375" spans="1:6" ht="25.5" hidden="1">
      <c r="A375" s="57"/>
      <c r="B375" s="57">
        <v>4709</v>
      </c>
      <c r="C375" s="58" t="s">
        <v>566</v>
      </c>
      <c r="D375" s="61">
        <v>0</v>
      </c>
      <c r="E375" s="53"/>
      <c r="F375" s="56">
        <v>0</v>
      </c>
    </row>
    <row r="376" spans="1:6" ht="25.5">
      <c r="A376" s="57"/>
      <c r="B376" s="57">
        <v>4733</v>
      </c>
      <c r="C376" s="58" t="s">
        <v>567</v>
      </c>
      <c r="D376" s="61">
        <v>0</v>
      </c>
      <c r="E376" s="53"/>
      <c r="F376" s="56">
        <v>0</v>
      </c>
    </row>
    <row r="377" spans="1:6" ht="25.5" hidden="1">
      <c r="A377" s="57"/>
      <c r="B377" s="57">
        <v>4954</v>
      </c>
      <c r="C377" s="58" t="s">
        <v>568</v>
      </c>
      <c r="D377" s="61">
        <v>0</v>
      </c>
      <c r="E377" s="53"/>
      <c r="F377" s="56">
        <v>0</v>
      </c>
    </row>
    <row r="378" spans="1:6" hidden="1">
      <c r="A378" s="57"/>
      <c r="B378" s="57">
        <v>5464</v>
      </c>
      <c r="C378" s="58" t="s">
        <v>569</v>
      </c>
      <c r="D378" s="62">
        <v>0</v>
      </c>
      <c r="E378" s="53"/>
      <c r="F378" s="56">
        <v>0</v>
      </c>
    </row>
    <row r="379" spans="1:6" ht="25.5">
      <c r="A379" s="57"/>
      <c r="B379" s="57">
        <v>5709</v>
      </c>
      <c r="C379" s="58" t="s">
        <v>570</v>
      </c>
      <c r="D379" s="62">
        <v>0</v>
      </c>
      <c r="E379" s="53"/>
      <c r="F379" s="56">
        <v>0</v>
      </c>
    </row>
    <row r="380" spans="1:6" ht="25.5">
      <c r="A380" s="57"/>
      <c r="B380" s="57">
        <v>5733</v>
      </c>
      <c r="C380" s="58" t="s">
        <v>571</v>
      </c>
      <c r="D380" s="62">
        <v>0</v>
      </c>
      <c r="E380" s="53"/>
      <c r="F380" s="56">
        <v>0</v>
      </c>
    </row>
    <row r="381" spans="1:6" ht="27" hidden="1">
      <c r="A381" s="51" t="s">
        <v>572</v>
      </c>
      <c r="B381" s="53"/>
      <c r="C381" s="63" t="s">
        <v>573</v>
      </c>
      <c r="D381" s="54">
        <v>0</v>
      </c>
      <c r="E381" s="55">
        <v>6</v>
      </c>
      <c r="F381" s="56">
        <v>0</v>
      </c>
    </row>
    <row r="382" spans="1:6" hidden="1">
      <c r="A382" s="64"/>
      <c r="B382" s="65" t="s">
        <v>574</v>
      </c>
      <c r="C382" s="64" t="s">
        <v>575</v>
      </c>
      <c r="D382" s="59">
        <v>0</v>
      </c>
      <c r="E382" s="65"/>
      <c r="F382" s="56">
        <v>0</v>
      </c>
    </row>
    <row r="383" spans="1:6" ht="13.5" hidden="1">
      <c r="A383" s="51" t="s">
        <v>576</v>
      </c>
      <c r="B383" s="53"/>
      <c r="C383" s="63" t="s">
        <v>577</v>
      </c>
      <c r="D383" s="54">
        <v>0</v>
      </c>
      <c r="E383" s="55">
        <v>7</v>
      </c>
      <c r="F383" s="56">
        <v>0</v>
      </c>
    </row>
    <row r="384" spans="1:6" hidden="1">
      <c r="A384" s="57"/>
      <c r="B384" s="57">
        <v>1405</v>
      </c>
      <c r="C384" s="58" t="s">
        <v>578</v>
      </c>
      <c r="D384" s="59">
        <v>0</v>
      </c>
      <c r="E384" s="53"/>
      <c r="F384" s="56">
        <v>0</v>
      </c>
    </row>
    <row r="385" spans="1:6" hidden="1">
      <c r="A385" s="57"/>
      <c r="B385" s="57">
        <v>1407</v>
      </c>
      <c r="C385" s="58" t="s">
        <v>579</v>
      </c>
      <c r="D385" s="59">
        <v>0</v>
      </c>
      <c r="E385" s="53"/>
      <c r="F385" s="56">
        <v>0</v>
      </c>
    </row>
    <row r="386" spans="1:6" hidden="1">
      <c r="A386" s="57"/>
      <c r="B386" s="57">
        <v>1409</v>
      </c>
      <c r="C386" s="58" t="s">
        <v>580</v>
      </c>
      <c r="D386" s="59">
        <v>0</v>
      </c>
      <c r="E386" s="53"/>
      <c r="F386" s="56">
        <v>0</v>
      </c>
    </row>
    <row r="387" spans="1:6" hidden="1">
      <c r="A387" s="57"/>
      <c r="B387" s="57">
        <v>1422</v>
      </c>
      <c r="C387" s="58" t="s">
        <v>581</v>
      </c>
      <c r="D387" s="59">
        <v>0</v>
      </c>
      <c r="E387" s="53"/>
      <c r="F387" s="56">
        <v>0</v>
      </c>
    </row>
    <row r="388" spans="1:6" hidden="1">
      <c r="A388" s="57"/>
      <c r="B388" s="57">
        <v>1423</v>
      </c>
      <c r="C388" s="58" t="s">
        <v>582</v>
      </c>
      <c r="D388" s="59">
        <v>0</v>
      </c>
      <c r="E388" s="53"/>
      <c r="F388" s="56">
        <v>0</v>
      </c>
    </row>
    <row r="389" spans="1:6" hidden="1">
      <c r="A389" s="57"/>
      <c r="B389" s="57">
        <v>1425</v>
      </c>
      <c r="C389" s="58" t="s">
        <v>583</v>
      </c>
      <c r="D389" s="59">
        <v>0</v>
      </c>
      <c r="E389" s="53"/>
      <c r="F389" s="56">
        <v>0</v>
      </c>
    </row>
    <row r="390" spans="1:6" hidden="1">
      <c r="A390" s="57"/>
      <c r="B390" s="57">
        <v>1445</v>
      </c>
      <c r="C390" s="58" t="s">
        <v>584</v>
      </c>
      <c r="D390" s="59">
        <v>0</v>
      </c>
      <c r="E390" s="53"/>
      <c r="F390" s="56">
        <v>0</v>
      </c>
    </row>
    <row r="391" spans="1:6" hidden="1">
      <c r="A391" s="57"/>
      <c r="B391" s="57">
        <v>1551</v>
      </c>
      <c r="C391" s="58" t="s">
        <v>585</v>
      </c>
      <c r="D391" s="59">
        <v>0</v>
      </c>
      <c r="E391" s="53"/>
      <c r="F391" s="56">
        <v>0</v>
      </c>
    </row>
    <row r="392" spans="1:6" hidden="1">
      <c r="A392" s="57"/>
      <c r="B392" s="57">
        <v>1552</v>
      </c>
      <c r="C392" s="58" t="s">
        <v>586</v>
      </c>
      <c r="D392" s="59">
        <v>0</v>
      </c>
      <c r="E392" s="53"/>
      <c r="F392" s="56">
        <v>0</v>
      </c>
    </row>
    <row r="393" spans="1:6" ht="25.5" hidden="1">
      <c r="A393" s="64"/>
      <c r="B393" s="65" t="s">
        <v>587</v>
      </c>
      <c r="C393" s="66" t="s">
        <v>588</v>
      </c>
      <c r="D393" s="59">
        <v>0</v>
      </c>
      <c r="E393" s="65"/>
      <c r="F393" s="56">
        <v>0</v>
      </c>
    </row>
    <row r="394" spans="1:6" ht="25.5" hidden="1">
      <c r="A394" s="64"/>
      <c r="B394" s="65" t="s">
        <v>589</v>
      </c>
      <c r="C394" s="66" t="s">
        <v>590</v>
      </c>
      <c r="D394" s="59">
        <v>0</v>
      </c>
      <c r="E394" s="65"/>
      <c r="F394" s="56">
        <v>0</v>
      </c>
    </row>
    <row r="395" spans="1:6" hidden="1">
      <c r="A395" s="64"/>
      <c r="B395" s="65" t="s">
        <v>591</v>
      </c>
      <c r="C395" s="66" t="s">
        <v>592</v>
      </c>
      <c r="D395" s="59">
        <v>0</v>
      </c>
      <c r="E395" s="65"/>
      <c r="F395" s="56">
        <v>0</v>
      </c>
    </row>
    <row r="396" spans="1:6" hidden="1">
      <c r="A396" s="57"/>
      <c r="B396" s="57">
        <v>1880</v>
      </c>
      <c r="C396" s="58" t="s">
        <v>593</v>
      </c>
      <c r="D396" s="59">
        <v>0</v>
      </c>
      <c r="E396" s="53"/>
      <c r="F396" s="56">
        <v>0</v>
      </c>
    </row>
    <row r="397" spans="1:6" ht="13.5" hidden="1">
      <c r="A397" s="51" t="s">
        <v>594</v>
      </c>
      <c r="B397" s="53"/>
      <c r="C397" s="63" t="s">
        <v>595</v>
      </c>
      <c r="D397" s="71">
        <v>0</v>
      </c>
      <c r="E397" s="55">
        <v>8</v>
      </c>
      <c r="F397" s="56">
        <v>0</v>
      </c>
    </row>
    <row r="398" spans="1:6" hidden="1">
      <c r="A398" s="57"/>
      <c r="B398" s="57">
        <v>1853</v>
      </c>
      <c r="C398" s="57" t="s">
        <v>596</v>
      </c>
      <c r="D398" s="59">
        <v>0</v>
      </c>
      <c r="E398" s="53"/>
      <c r="F398" s="56">
        <v>0</v>
      </c>
    </row>
    <row r="399" spans="1:6" hidden="1">
      <c r="A399" s="57"/>
      <c r="B399" s="57">
        <v>4471</v>
      </c>
      <c r="C399" s="57" t="s">
        <v>597</v>
      </c>
      <c r="D399" s="61">
        <v>0</v>
      </c>
      <c r="E399" s="53"/>
      <c r="F399" s="56">
        <v>0</v>
      </c>
    </row>
    <row r="400" spans="1:6" hidden="1">
      <c r="A400" s="57"/>
      <c r="B400" s="57">
        <v>4472</v>
      </c>
      <c r="C400" s="57" t="s">
        <v>598</v>
      </c>
      <c r="D400" s="61">
        <v>0</v>
      </c>
      <c r="E400" s="53"/>
      <c r="F400" s="56">
        <v>0</v>
      </c>
    </row>
    <row r="401" spans="1:6" hidden="1">
      <c r="A401" s="57"/>
      <c r="B401" s="57">
        <v>4923</v>
      </c>
      <c r="C401" s="57" t="s">
        <v>599</v>
      </c>
      <c r="D401" s="61">
        <v>0</v>
      </c>
      <c r="E401" s="53"/>
      <c r="F401" s="56">
        <v>0</v>
      </c>
    </row>
    <row r="402" spans="1:6">
      <c r="A402" s="51">
        <v>3</v>
      </c>
      <c r="B402" s="53"/>
      <c r="C402" s="51" t="s">
        <v>205</v>
      </c>
      <c r="D402" s="54">
        <v>0</v>
      </c>
      <c r="E402" s="51" t="s">
        <v>600</v>
      </c>
      <c r="F402" s="56">
        <v>0</v>
      </c>
    </row>
    <row r="403" spans="1:6" ht="13.5">
      <c r="A403" s="51" t="s">
        <v>601</v>
      </c>
      <c r="B403" s="53"/>
      <c r="C403" s="63" t="s">
        <v>602</v>
      </c>
      <c r="D403" s="54">
        <v>0</v>
      </c>
      <c r="E403" s="55">
        <v>10</v>
      </c>
      <c r="F403" s="56">
        <v>0</v>
      </c>
    </row>
    <row r="404" spans="1:6" ht="25.5">
      <c r="A404" s="57"/>
      <c r="B404" s="57">
        <v>2011</v>
      </c>
      <c r="C404" s="57" t="s">
        <v>603</v>
      </c>
      <c r="D404" s="60">
        <v>0</v>
      </c>
      <c r="E404" s="53"/>
      <c r="F404" s="56">
        <v>0</v>
      </c>
    </row>
    <row r="405" spans="1:6">
      <c r="A405" s="57"/>
      <c r="B405" s="57">
        <v>2012</v>
      </c>
      <c r="C405" s="57" t="s">
        <v>604</v>
      </c>
      <c r="D405" s="60">
        <v>0</v>
      </c>
      <c r="E405" s="53"/>
      <c r="F405" s="56">
        <v>0</v>
      </c>
    </row>
    <row r="406" spans="1:6">
      <c r="A406" s="57"/>
      <c r="B406" s="57">
        <v>2013</v>
      </c>
      <c r="C406" s="57" t="s">
        <v>172</v>
      </c>
      <c r="D406" s="60">
        <v>0</v>
      </c>
      <c r="E406" s="53"/>
      <c r="F406" s="56">
        <v>0</v>
      </c>
    </row>
    <row r="407" spans="1:6" ht="25.5" hidden="1">
      <c r="A407" s="57"/>
      <c r="B407" s="57">
        <v>2014</v>
      </c>
      <c r="C407" s="57" t="s">
        <v>605</v>
      </c>
      <c r="D407" s="60">
        <v>0</v>
      </c>
      <c r="E407" s="53"/>
      <c r="F407" s="56">
        <v>0</v>
      </c>
    </row>
    <row r="408" spans="1:6" ht="25.5" hidden="1">
      <c r="A408" s="57"/>
      <c r="B408" s="57">
        <v>2016</v>
      </c>
      <c r="C408" s="57" t="s">
        <v>606</v>
      </c>
      <c r="D408" s="60">
        <v>0</v>
      </c>
      <c r="E408" s="53"/>
      <c r="F408" s="56">
        <v>0</v>
      </c>
    </row>
    <row r="409" spans="1:6" ht="25.5" hidden="1">
      <c r="A409" s="57"/>
      <c r="B409" s="57">
        <v>2021</v>
      </c>
      <c r="C409" s="57" t="s">
        <v>607</v>
      </c>
      <c r="D409" s="60">
        <v>0</v>
      </c>
      <c r="E409" s="53"/>
      <c r="F409" s="56">
        <v>0</v>
      </c>
    </row>
    <row r="410" spans="1:6" hidden="1">
      <c r="A410" s="57"/>
      <c r="B410" s="57">
        <v>2022</v>
      </c>
      <c r="C410" s="57" t="s">
        <v>608</v>
      </c>
      <c r="D410" s="60">
        <v>0</v>
      </c>
      <c r="E410" s="53"/>
      <c r="F410" s="56">
        <v>0</v>
      </c>
    </row>
    <row r="411" spans="1:6">
      <c r="A411" s="57"/>
      <c r="B411" s="57">
        <v>2023</v>
      </c>
      <c r="C411" s="57" t="s">
        <v>609</v>
      </c>
      <c r="D411" s="60">
        <v>0</v>
      </c>
      <c r="E411" s="53"/>
      <c r="F411" s="56">
        <v>0</v>
      </c>
    </row>
    <row r="412" spans="1:6" ht="25.5" hidden="1">
      <c r="A412" s="57"/>
      <c r="B412" s="57">
        <v>2024</v>
      </c>
      <c r="C412" s="57" t="s">
        <v>610</v>
      </c>
      <c r="D412" s="60">
        <v>0</v>
      </c>
      <c r="E412" s="53"/>
      <c r="F412" s="56">
        <v>0</v>
      </c>
    </row>
    <row r="413" spans="1:6" hidden="1">
      <c r="A413" s="57"/>
      <c r="B413" s="57">
        <v>2121</v>
      </c>
      <c r="C413" s="57" t="s">
        <v>611</v>
      </c>
      <c r="D413" s="60">
        <v>0</v>
      </c>
      <c r="E413" s="53"/>
      <c r="F413" s="56">
        <v>0</v>
      </c>
    </row>
    <row r="414" spans="1:6" hidden="1">
      <c r="A414" s="57"/>
      <c r="B414" s="57">
        <v>2122</v>
      </c>
      <c r="C414" s="57" t="s">
        <v>612</v>
      </c>
      <c r="D414" s="60">
        <v>0</v>
      </c>
      <c r="E414" s="53"/>
      <c r="F414" s="56">
        <v>0</v>
      </c>
    </row>
    <row r="415" spans="1:6" hidden="1">
      <c r="A415" s="57"/>
      <c r="B415" s="57">
        <v>2123</v>
      </c>
      <c r="C415" s="58" t="s">
        <v>613</v>
      </c>
      <c r="D415" s="60">
        <v>0</v>
      </c>
      <c r="E415" s="53"/>
      <c r="F415" s="56">
        <v>0</v>
      </c>
    </row>
    <row r="416" spans="1:6" hidden="1">
      <c r="A416" s="57"/>
      <c r="B416" s="57">
        <v>2124</v>
      </c>
      <c r="C416" s="58" t="s">
        <v>614</v>
      </c>
      <c r="D416" s="60">
        <v>0</v>
      </c>
      <c r="E416" s="53"/>
      <c r="F416" s="56">
        <v>0</v>
      </c>
    </row>
    <row r="417" spans="1:6" hidden="1">
      <c r="A417" s="57"/>
      <c r="B417" s="57">
        <v>2125</v>
      </c>
      <c r="C417" s="58" t="s">
        <v>615</v>
      </c>
      <c r="D417" s="60">
        <v>0</v>
      </c>
      <c r="E417" s="53"/>
      <c r="F417" s="56">
        <v>0</v>
      </c>
    </row>
    <row r="418" spans="1:6" ht="25.5" hidden="1">
      <c r="A418" s="57"/>
      <c r="B418" s="57">
        <v>2126</v>
      </c>
      <c r="C418" s="58" t="s">
        <v>616</v>
      </c>
      <c r="D418" s="60">
        <v>0</v>
      </c>
      <c r="E418" s="53"/>
      <c r="F418" s="56">
        <v>0</v>
      </c>
    </row>
    <row r="419" spans="1:6" hidden="1">
      <c r="A419" s="57"/>
      <c r="B419" s="57">
        <v>2127</v>
      </c>
      <c r="C419" s="58" t="s">
        <v>617</v>
      </c>
      <c r="D419" s="60">
        <v>0</v>
      </c>
      <c r="E419" s="53"/>
      <c r="F419" s="56">
        <v>0</v>
      </c>
    </row>
    <row r="420" spans="1:6" ht="25.5" hidden="1">
      <c r="A420" s="57"/>
      <c r="B420" s="57">
        <v>2128</v>
      </c>
      <c r="C420" s="58" t="s">
        <v>618</v>
      </c>
      <c r="D420" s="60">
        <v>0</v>
      </c>
      <c r="E420" s="53"/>
      <c r="F420" s="56">
        <v>0</v>
      </c>
    </row>
    <row r="421" spans="1:6" ht="25.5" hidden="1">
      <c r="A421" s="57"/>
      <c r="B421" s="57">
        <v>2129</v>
      </c>
      <c r="C421" s="58" t="s">
        <v>619</v>
      </c>
      <c r="D421" s="60">
        <v>0</v>
      </c>
      <c r="E421" s="53"/>
      <c r="F421" s="56">
        <v>0</v>
      </c>
    </row>
    <row r="422" spans="1:6" hidden="1">
      <c r="A422" s="57"/>
      <c r="B422" s="57">
        <v>2130</v>
      </c>
      <c r="C422" s="58" t="s">
        <v>620</v>
      </c>
      <c r="D422" s="60">
        <v>0</v>
      </c>
      <c r="E422" s="53"/>
      <c r="F422" s="56">
        <v>0</v>
      </c>
    </row>
    <row r="423" spans="1:6" ht="25.5" hidden="1">
      <c r="A423" s="57"/>
      <c r="B423" s="57">
        <v>2131</v>
      </c>
      <c r="C423" s="58" t="s">
        <v>621</v>
      </c>
      <c r="D423" s="60">
        <v>0</v>
      </c>
      <c r="E423" s="53"/>
      <c r="F423" s="56">
        <v>0</v>
      </c>
    </row>
    <row r="424" spans="1:6" hidden="1">
      <c r="A424" s="57"/>
      <c r="B424" s="57">
        <v>2133</v>
      </c>
      <c r="C424" s="58" t="s">
        <v>622</v>
      </c>
      <c r="D424" s="60">
        <v>0</v>
      </c>
      <c r="E424" s="53"/>
      <c r="F424" s="56">
        <v>0</v>
      </c>
    </row>
    <row r="425" spans="1:6" hidden="1">
      <c r="A425" s="57"/>
      <c r="B425" s="57">
        <v>2135</v>
      </c>
      <c r="C425" s="58" t="s">
        <v>623</v>
      </c>
      <c r="D425" s="60">
        <v>0</v>
      </c>
      <c r="E425" s="53"/>
      <c r="F425" s="56">
        <v>0</v>
      </c>
    </row>
    <row r="426" spans="1:6" ht="25.5" hidden="1">
      <c r="A426" s="57"/>
      <c r="B426" s="57">
        <v>2136</v>
      </c>
      <c r="C426" s="58" t="s">
        <v>624</v>
      </c>
      <c r="D426" s="60">
        <v>0</v>
      </c>
      <c r="E426" s="53"/>
      <c r="F426" s="56">
        <v>0</v>
      </c>
    </row>
    <row r="427" spans="1:6" ht="25.5" hidden="1">
      <c r="A427" s="57"/>
      <c r="B427" s="57">
        <v>2137</v>
      </c>
      <c r="C427" s="58" t="s">
        <v>625</v>
      </c>
      <c r="D427" s="60">
        <v>0</v>
      </c>
      <c r="E427" s="53"/>
      <c r="F427" s="56">
        <v>0</v>
      </c>
    </row>
    <row r="428" spans="1:6" hidden="1">
      <c r="A428" s="57"/>
      <c r="B428" s="57">
        <v>2138</v>
      </c>
      <c r="C428" s="58" t="s">
        <v>626</v>
      </c>
      <c r="D428" s="60">
        <v>0</v>
      </c>
      <c r="E428" s="53"/>
      <c r="F428" s="56">
        <v>0</v>
      </c>
    </row>
    <row r="429" spans="1:6" ht="38.25" hidden="1">
      <c r="A429" s="57"/>
      <c r="B429" s="57">
        <v>2205</v>
      </c>
      <c r="C429" s="58" t="s">
        <v>627</v>
      </c>
      <c r="D429" s="60">
        <v>0</v>
      </c>
      <c r="E429" s="53"/>
      <c r="F429" s="56">
        <v>0</v>
      </c>
    </row>
    <row r="430" spans="1:6" ht="38.25" hidden="1">
      <c r="A430" s="57"/>
      <c r="B430" s="57">
        <v>2206</v>
      </c>
      <c r="C430" s="58" t="s">
        <v>628</v>
      </c>
      <c r="D430" s="60">
        <v>0</v>
      </c>
      <c r="E430" s="53"/>
      <c r="F430" s="56">
        <v>0</v>
      </c>
    </row>
    <row r="431" spans="1:6" ht="38.25" hidden="1">
      <c r="A431" s="57"/>
      <c r="B431" s="57">
        <v>2207</v>
      </c>
      <c r="C431" s="58" t="s">
        <v>629</v>
      </c>
      <c r="D431" s="60">
        <v>0</v>
      </c>
      <c r="E431" s="53"/>
      <c r="F431" s="56">
        <v>0</v>
      </c>
    </row>
    <row r="432" spans="1:6" ht="38.25" hidden="1">
      <c r="A432" s="57"/>
      <c r="B432" s="57">
        <v>2208</v>
      </c>
      <c r="C432" s="58" t="s">
        <v>630</v>
      </c>
      <c r="D432" s="60">
        <v>0</v>
      </c>
      <c r="E432" s="53"/>
      <c r="F432" s="56">
        <v>0</v>
      </c>
    </row>
    <row r="433" spans="1:6" hidden="1">
      <c r="A433" s="57"/>
      <c r="B433" s="57">
        <v>2211</v>
      </c>
      <c r="C433" s="58" t="s">
        <v>631</v>
      </c>
      <c r="D433" s="60">
        <v>0</v>
      </c>
      <c r="E433" s="53"/>
      <c r="F433" s="56">
        <v>0</v>
      </c>
    </row>
    <row r="434" spans="1:6" ht="25.5" hidden="1">
      <c r="A434" s="57"/>
      <c r="B434" s="57">
        <v>2212</v>
      </c>
      <c r="C434" s="58" t="s">
        <v>632</v>
      </c>
      <c r="D434" s="60">
        <v>0</v>
      </c>
      <c r="E434" s="53"/>
      <c r="F434" s="56">
        <v>0</v>
      </c>
    </row>
    <row r="435" spans="1:6" ht="38.25" hidden="1">
      <c r="A435" s="57"/>
      <c r="B435" s="57">
        <v>2213</v>
      </c>
      <c r="C435" s="58" t="s">
        <v>633</v>
      </c>
      <c r="D435" s="60">
        <v>0</v>
      </c>
      <c r="E435" s="53"/>
      <c r="F435" s="56">
        <v>0</v>
      </c>
    </row>
    <row r="436" spans="1:6" hidden="1">
      <c r="A436" s="57"/>
      <c r="B436" s="57">
        <v>2215</v>
      </c>
      <c r="C436" s="58" t="s">
        <v>634</v>
      </c>
      <c r="D436" s="60">
        <v>0</v>
      </c>
      <c r="E436" s="53"/>
      <c r="F436" s="56">
        <v>0</v>
      </c>
    </row>
    <row r="437" spans="1:6" hidden="1">
      <c r="A437" s="57"/>
      <c r="B437" s="57">
        <v>2216</v>
      </c>
      <c r="C437" s="58" t="s">
        <v>635</v>
      </c>
      <c r="D437" s="60">
        <v>0</v>
      </c>
      <c r="E437" s="53"/>
      <c r="F437" s="56">
        <v>0</v>
      </c>
    </row>
    <row r="438" spans="1:6" hidden="1">
      <c r="A438" s="57"/>
      <c r="B438" s="57">
        <v>2217</v>
      </c>
      <c r="C438" s="58" t="s">
        <v>636</v>
      </c>
      <c r="D438" s="60">
        <v>0</v>
      </c>
      <c r="E438" s="53"/>
      <c r="F438" s="56">
        <v>0</v>
      </c>
    </row>
    <row r="439" spans="1:6" hidden="1">
      <c r="A439" s="57"/>
      <c r="B439" s="57">
        <v>2219</v>
      </c>
      <c r="C439" s="58" t="s">
        <v>637</v>
      </c>
      <c r="D439" s="60">
        <v>0</v>
      </c>
      <c r="E439" s="53"/>
      <c r="F439" s="56">
        <v>0</v>
      </c>
    </row>
    <row r="440" spans="1:6" hidden="1">
      <c r="A440" s="57"/>
      <c r="B440" s="57">
        <v>2222</v>
      </c>
      <c r="C440" s="58" t="s">
        <v>638</v>
      </c>
      <c r="D440" s="60">
        <v>0</v>
      </c>
      <c r="E440" s="53"/>
      <c r="F440" s="56">
        <v>0</v>
      </c>
    </row>
    <row r="441" spans="1:6" hidden="1">
      <c r="A441" s="57"/>
      <c r="B441" s="57">
        <v>2223</v>
      </c>
      <c r="C441" s="58" t="s">
        <v>639</v>
      </c>
      <c r="D441" s="60">
        <v>0</v>
      </c>
      <c r="E441" s="53"/>
      <c r="F441" s="56">
        <v>0</v>
      </c>
    </row>
    <row r="442" spans="1:6" hidden="1">
      <c r="A442" s="57"/>
      <c r="B442" s="57">
        <v>2224</v>
      </c>
      <c r="C442" s="58" t="s">
        <v>55</v>
      </c>
      <c r="D442" s="60">
        <v>0</v>
      </c>
      <c r="E442" s="53"/>
      <c r="F442" s="56">
        <v>0</v>
      </c>
    </row>
    <row r="443" spans="1:6" hidden="1">
      <c r="A443" s="57"/>
      <c r="B443" s="57">
        <v>2225</v>
      </c>
      <c r="C443" s="58" t="s">
        <v>640</v>
      </c>
      <c r="D443" s="60">
        <v>0</v>
      </c>
      <c r="E443" s="53"/>
      <c r="F443" s="56">
        <v>0</v>
      </c>
    </row>
    <row r="444" spans="1:6" hidden="1">
      <c r="A444" s="57"/>
      <c r="B444" s="57">
        <v>2226</v>
      </c>
      <c r="C444" s="58" t="s">
        <v>641</v>
      </c>
      <c r="D444" s="60">
        <v>0</v>
      </c>
      <c r="E444" s="53"/>
      <c r="F444" s="56">
        <v>0</v>
      </c>
    </row>
    <row r="445" spans="1:6" hidden="1">
      <c r="A445" s="57"/>
      <c r="B445" s="57">
        <v>2232</v>
      </c>
      <c r="C445" s="58" t="s">
        <v>642</v>
      </c>
      <c r="D445" s="60">
        <v>0</v>
      </c>
      <c r="E445" s="53"/>
      <c r="F445" s="56">
        <v>0</v>
      </c>
    </row>
    <row r="446" spans="1:6" ht="25.5" hidden="1">
      <c r="A446" s="57"/>
      <c r="B446" s="57">
        <v>2233</v>
      </c>
      <c r="C446" s="58" t="s">
        <v>643</v>
      </c>
      <c r="D446" s="60">
        <v>0</v>
      </c>
      <c r="E446" s="53"/>
      <c r="F446" s="56">
        <v>0</v>
      </c>
    </row>
    <row r="447" spans="1:6" ht="25.5" hidden="1">
      <c r="A447" s="57"/>
      <c r="B447" s="57">
        <v>2234</v>
      </c>
      <c r="C447" s="58" t="s">
        <v>644</v>
      </c>
      <c r="D447" s="60">
        <v>0</v>
      </c>
      <c r="E447" s="53"/>
      <c r="F447" s="56">
        <v>0</v>
      </c>
    </row>
    <row r="448" spans="1:6" ht="25.5" hidden="1">
      <c r="A448" s="57"/>
      <c r="B448" s="57">
        <v>2235</v>
      </c>
      <c r="C448" s="58" t="s">
        <v>645</v>
      </c>
      <c r="D448" s="60">
        <v>0</v>
      </c>
      <c r="E448" s="53"/>
      <c r="F448" s="56">
        <v>0</v>
      </c>
    </row>
    <row r="449" spans="1:6" ht="25.5" hidden="1">
      <c r="A449" s="57"/>
      <c r="B449" s="57">
        <v>2236</v>
      </c>
      <c r="C449" s="58" t="s">
        <v>646</v>
      </c>
      <c r="D449" s="60">
        <v>0</v>
      </c>
      <c r="E449" s="53"/>
      <c r="F449" s="56">
        <v>0</v>
      </c>
    </row>
    <row r="450" spans="1:6" ht="25.5" hidden="1">
      <c r="A450" s="57"/>
      <c r="B450" s="57">
        <v>4263</v>
      </c>
      <c r="C450" s="58" t="s">
        <v>647</v>
      </c>
      <c r="D450" s="61">
        <v>0</v>
      </c>
      <c r="E450" s="53"/>
      <c r="F450" s="56">
        <v>0</v>
      </c>
    </row>
    <row r="451" spans="1:6" ht="25.5" hidden="1">
      <c r="A451" s="57"/>
      <c r="B451" s="57">
        <v>4264</v>
      </c>
      <c r="C451" s="58" t="s">
        <v>648</v>
      </c>
      <c r="D451" s="61">
        <v>0</v>
      </c>
      <c r="E451" s="53"/>
      <c r="F451" s="56">
        <v>0</v>
      </c>
    </row>
    <row r="452" spans="1:6" ht="25.5" hidden="1">
      <c r="A452" s="57"/>
      <c r="B452" s="57">
        <v>4432</v>
      </c>
      <c r="C452" s="58" t="s">
        <v>649</v>
      </c>
      <c r="D452" s="61">
        <v>0</v>
      </c>
      <c r="E452" s="53"/>
      <c r="F452" s="56">
        <v>0</v>
      </c>
    </row>
    <row r="453" spans="1:6" ht="25.5" hidden="1">
      <c r="A453" s="57"/>
      <c r="B453" s="57">
        <v>5136</v>
      </c>
      <c r="C453" s="58" t="s">
        <v>650</v>
      </c>
      <c r="D453" s="62">
        <v>0</v>
      </c>
      <c r="E453" s="53"/>
      <c r="F453" s="56">
        <v>0</v>
      </c>
    </row>
    <row r="454" spans="1:6" ht="25.5" hidden="1">
      <c r="A454" s="57"/>
      <c r="B454" s="57">
        <v>5137</v>
      </c>
      <c r="C454" s="58" t="s">
        <v>650</v>
      </c>
      <c r="D454" s="62">
        <v>0</v>
      </c>
      <c r="E454" s="53"/>
      <c r="F454" s="56">
        <v>0</v>
      </c>
    </row>
    <row r="455" spans="1:6" ht="25.5" hidden="1">
      <c r="A455" s="57"/>
      <c r="B455" s="57">
        <v>5233</v>
      </c>
      <c r="C455" s="58" t="s">
        <v>651</v>
      </c>
      <c r="D455" s="62">
        <v>0</v>
      </c>
      <c r="E455" s="53"/>
      <c r="F455" s="56">
        <v>0</v>
      </c>
    </row>
    <row r="456" spans="1:6" ht="25.5" hidden="1">
      <c r="A456" s="57"/>
      <c r="B456" s="57">
        <v>5234</v>
      </c>
      <c r="C456" s="58" t="s">
        <v>652</v>
      </c>
      <c r="D456" s="62">
        <v>0</v>
      </c>
      <c r="E456" s="53"/>
      <c r="F456" s="56">
        <v>0</v>
      </c>
    </row>
    <row r="457" spans="1:6" ht="13.5">
      <c r="A457" s="51" t="s">
        <v>653</v>
      </c>
      <c r="B457" s="53"/>
      <c r="C457" s="63" t="s">
        <v>654</v>
      </c>
      <c r="D457" s="54">
        <v>0</v>
      </c>
      <c r="E457" s="55">
        <v>11</v>
      </c>
      <c r="F457" s="56">
        <v>0</v>
      </c>
    </row>
    <row r="458" spans="1:6">
      <c r="A458" s="57"/>
      <c r="B458" s="57">
        <v>2255</v>
      </c>
      <c r="C458" s="57" t="s">
        <v>655</v>
      </c>
      <c r="D458" s="60">
        <v>0</v>
      </c>
      <c r="E458" s="53"/>
      <c r="F458" s="56">
        <v>0</v>
      </c>
    </row>
    <row r="459" spans="1:6" ht="13.5">
      <c r="A459" s="51" t="s">
        <v>656</v>
      </c>
      <c r="B459" s="53"/>
      <c r="C459" s="63" t="s">
        <v>657</v>
      </c>
      <c r="D459" s="54">
        <v>0</v>
      </c>
      <c r="E459" s="55">
        <v>12</v>
      </c>
      <c r="F459" s="56">
        <v>0</v>
      </c>
    </row>
    <row r="460" spans="1:6">
      <c r="A460" s="57"/>
      <c r="B460" s="57">
        <v>2201</v>
      </c>
      <c r="C460" s="58" t="s">
        <v>658</v>
      </c>
      <c r="D460" s="60">
        <v>0</v>
      </c>
      <c r="E460" s="39"/>
      <c r="F460" s="56">
        <v>0</v>
      </c>
    </row>
    <row r="461" spans="1:6">
      <c r="A461" s="57"/>
      <c r="B461" s="57">
        <v>2202</v>
      </c>
      <c r="C461" s="58" t="s">
        <v>659</v>
      </c>
      <c r="D461" s="60">
        <v>0</v>
      </c>
      <c r="E461" s="53"/>
      <c r="F461" s="56">
        <v>0</v>
      </c>
    </row>
    <row r="462" spans="1:6">
      <c r="A462" s="57"/>
      <c r="B462" s="57">
        <v>2203</v>
      </c>
      <c r="C462" s="58" t="s">
        <v>660</v>
      </c>
      <c r="D462" s="60">
        <v>0</v>
      </c>
      <c r="E462" s="53"/>
      <c r="F462" s="56">
        <v>0</v>
      </c>
    </row>
    <row r="463" spans="1:6" ht="25.5">
      <c r="A463" s="57"/>
      <c r="B463" s="57">
        <v>2204</v>
      </c>
      <c r="C463" s="58" t="s">
        <v>661</v>
      </c>
      <c r="D463" s="60">
        <v>0</v>
      </c>
      <c r="E463" s="53"/>
      <c r="F463" s="56">
        <v>0</v>
      </c>
    </row>
    <row r="464" spans="1:6" ht="25.5" hidden="1">
      <c r="A464" s="57"/>
      <c r="B464" s="57">
        <v>2209</v>
      </c>
      <c r="C464" s="58" t="s">
        <v>662</v>
      </c>
      <c r="D464" s="60">
        <v>0</v>
      </c>
      <c r="E464" s="53"/>
      <c r="F464" s="56">
        <v>0</v>
      </c>
    </row>
    <row r="465" spans="1:6" hidden="1">
      <c r="A465" s="57"/>
      <c r="B465" s="57">
        <v>2210</v>
      </c>
      <c r="C465" s="58" t="s">
        <v>663</v>
      </c>
      <c r="D465" s="60">
        <v>0</v>
      </c>
      <c r="E465" s="53"/>
      <c r="F465" s="56">
        <v>0</v>
      </c>
    </row>
    <row r="466" spans="1:6" hidden="1">
      <c r="A466" s="57"/>
      <c r="B466" s="57">
        <v>2221</v>
      </c>
      <c r="C466" s="58" t="s">
        <v>664</v>
      </c>
      <c r="D466" s="60">
        <v>0</v>
      </c>
      <c r="E466" s="53"/>
      <c r="F466" s="56">
        <v>0</v>
      </c>
    </row>
    <row r="467" spans="1:6" hidden="1">
      <c r="A467" s="57"/>
      <c r="B467" s="57">
        <v>2227</v>
      </c>
      <c r="C467" s="58" t="s">
        <v>665</v>
      </c>
      <c r="D467" s="60">
        <v>0</v>
      </c>
      <c r="E467" s="53"/>
      <c r="F467" s="56">
        <v>0</v>
      </c>
    </row>
    <row r="468" spans="1:6" hidden="1">
      <c r="A468" s="57"/>
      <c r="B468" s="57">
        <v>2228</v>
      </c>
      <c r="C468" s="58" t="s">
        <v>666</v>
      </c>
      <c r="D468" s="60">
        <v>0</v>
      </c>
      <c r="E468" s="53"/>
      <c r="F468" s="56">
        <v>0</v>
      </c>
    </row>
    <row r="469" spans="1:6" hidden="1">
      <c r="A469" s="57"/>
      <c r="B469" s="57">
        <v>2230</v>
      </c>
      <c r="C469" s="58" t="s">
        <v>667</v>
      </c>
      <c r="D469" s="60">
        <v>0</v>
      </c>
      <c r="E469" s="53"/>
      <c r="F469" s="56">
        <v>0</v>
      </c>
    </row>
    <row r="470" spans="1:6" ht="25.5" hidden="1">
      <c r="A470" s="57"/>
      <c r="B470" s="57">
        <v>2237</v>
      </c>
      <c r="C470" s="58" t="s">
        <v>668</v>
      </c>
      <c r="D470" s="60">
        <v>0</v>
      </c>
      <c r="E470" s="53"/>
      <c r="F470" s="56">
        <v>0</v>
      </c>
    </row>
    <row r="471" spans="1:6" ht="25.5">
      <c r="A471" s="57"/>
      <c r="B471" s="57">
        <v>2240</v>
      </c>
      <c r="C471" s="58" t="s">
        <v>173</v>
      </c>
      <c r="D471" s="60">
        <v>0</v>
      </c>
      <c r="E471" s="53"/>
      <c r="F471" s="56">
        <v>0</v>
      </c>
    </row>
    <row r="472" spans="1:6" hidden="1">
      <c r="A472" s="57"/>
      <c r="B472" s="57">
        <v>2551</v>
      </c>
      <c r="C472" s="58" t="s">
        <v>585</v>
      </c>
      <c r="D472" s="60">
        <v>0</v>
      </c>
      <c r="E472" s="53"/>
      <c r="F472" s="56">
        <v>0</v>
      </c>
    </row>
    <row r="473" spans="1:6" hidden="1">
      <c r="A473" s="57"/>
      <c r="B473" s="57">
        <v>2552</v>
      </c>
      <c r="C473" s="58" t="s">
        <v>586</v>
      </c>
      <c r="D473" s="60">
        <v>0</v>
      </c>
      <c r="E473" s="53"/>
      <c r="F473" s="56">
        <v>0</v>
      </c>
    </row>
    <row r="474" spans="1:6" ht="25.5" hidden="1">
      <c r="A474" s="64"/>
      <c r="B474" s="65" t="s">
        <v>669</v>
      </c>
      <c r="C474" s="66" t="s">
        <v>670</v>
      </c>
      <c r="D474" s="60">
        <v>0</v>
      </c>
      <c r="E474" s="65"/>
      <c r="F474" s="56">
        <v>0</v>
      </c>
    </row>
    <row r="475" spans="1:6" ht="25.5" hidden="1">
      <c r="A475" s="64"/>
      <c r="B475" s="65" t="s">
        <v>671</v>
      </c>
      <c r="C475" s="66" t="s">
        <v>672</v>
      </c>
      <c r="D475" s="60">
        <v>0</v>
      </c>
      <c r="E475" s="65"/>
      <c r="F475" s="56">
        <v>0</v>
      </c>
    </row>
    <row r="476" spans="1:6" ht="25.5" hidden="1">
      <c r="A476" s="64"/>
      <c r="B476" s="65" t="s">
        <v>673</v>
      </c>
      <c r="C476" s="66" t="s">
        <v>674</v>
      </c>
      <c r="D476" s="60">
        <v>0</v>
      </c>
      <c r="E476" s="65"/>
      <c r="F476" s="56">
        <v>0</v>
      </c>
    </row>
    <row r="477" spans="1:6">
      <c r="A477" s="51">
        <v>4</v>
      </c>
      <c r="B477" s="53"/>
      <c r="C477" s="51" t="s">
        <v>206</v>
      </c>
      <c r="D477" s="54">
        <v>-134350</v>
      </c>
      <c r="E477" s="55">
        <v>13</v>
      </c>
      <c r="F477" s="56">
        <v>0</v>
      </c>
    </row>
    <row r="478" spans="1:6" hidden="1">
      <c r="A478" s="57"/>
      <c r="B478" s="57">
        <v>1011</v>
      </c>
      <c r="C478" s="58" t="s">
        <v>675</v>
      </c>
      <c r="D478" s="59">
        <v>0</v>
      </c>
      <c r="E478" s="53"/>
      <c r="F478" s="56">
        <v>0</v>
      </c>
    </row>
    <row r="479" spans="1:6" hidden="1">
      <c r="A479" s="57"/>
      <c r="B479" s="57">
        <v>1012</v>
      </c>
      <c r="C479" s="58" t="s">
        <v>676</v>
      </c>
      <c r="D479" s="59">
        <v>0</v>
      </c>
      <c r="E479" s="53"/>
      <c r="F479" s="56">
        <v>0</v>
      </c>
    </row>
    <row r="480" spans="1:6" ht="25.5" hidden="1">
      <c r="A480" s="57"/>
      <c r="B480" s="57">
        <v>1013</v>
      </c>
      <c r="C480" s="58" t="s">
        <v>677</v>
      </c>
      <c r="D480" s="59">
        <v>0</v>
      </c>
      <c r="E480" s="53"/>
      <c r="F480" s="56">
        <v>0</v>
      </c>
    </row>
    <row r="481" spans="1:6" hidden="1">
      <c r="A481" s="57"/>
      <c r="B481" s="57">
        <v>1601</v>
      </c>
      <c r="C481" s="58" t="s">
        <v>678</v>
      </c>
      <c r="D481" s="59">
        <v>0</v>
      </c>
      <c r="E481" s="53"/>
      <c r="F481" s="56">
        <v>0</v>
      </c>
    </row>
    <row r="482" spans="1:6">
      <c r="A482" s="57"/>
      <c r="B482" s="57">
        <v>1602</v>
      </c>
      <c r="C482" s="58" t="s">
        <v>679</v>
      </c>
      <c r="D482" s="59">
        <v>-204</v>
      </c>
      <c r="E482" s="53"/>
      <c r="F482" s="56">
        <v>0</v>
      </c>
    </row>
    <row r="483" spans="1:6" hidden="1">
      <c r="A483" s="57"/>
      <c r="B483" s="57">
        <v>1603</v>
      </c>
      <c r="C483" s="58" t="s">
        <v>680</v>
      </c>
      <c r="D483" s="59">
        <v>0</v>
      </c>
      <c r="E483" s="53"/>
      <c r="F483" s="56">
        <v>0</v>
      </c>
    </row>
    <row r="484" spans="1:6" ht="25.5" hidden="1">
      <c r="A484" s="57"/>
      <c r="B484" s="57">
        <v>1604</v>
      </c>
      <c r="C484" s="58" t="s">
        <v>681</v>
      </c>
      <c r="D484" s="59">
        <v>0</v>
      </c>
      <c r="E484" s="53"/>
      <c r="F484" s="56">
        <v>0</v>
      </c>
    </row>
    <row r="485" spans="1:6" hidden="1">
      <c r="A485" s="57"/>
      <c r="B485" s="57">
        <v>1610</v>
      </c>
      <c r="C485" s="58" t="s">
        <v>682</v>
      </c>
      <c r="D485" s="59">
        <v>0</v>
      </c>
      <c r="E485" s="53"/>
      <c r="F485" s="56">
        <v>0</v>
      </c>
    </row>
    <row r="486" spans="1:6" hidden="1">
      <c r="A486" s="57"/>
      <c r="B486" s="57">
        <v>1792</v>
      </c>
      <c r="C486" s="58" t="s">
        <v>683</v>
      </c>
      <c r="D486" s="59">
        <v>0</v>
      </c>
      <c r="E486" s="53"/>
      <c r="F486" s="56">
        <v>0</v>
      </c>
    </row>
    <row r="487" spans="1:6">
      <c r="A487" s="57"/>
      <c r="B487" s="57">
        <v>1793</v>
      </c>
      <c r="C487" s="58" t="s">
        <v>166</v>
      </c>
      <c r="D487" s="59">
        <v>180</v>
      </c>
      <c r="E487" s="53"/>
      <c r="F487" s="56">
        <v>0</v>
      </c>
    </row>
    <row r="488" spans="1:6">
      <c r="A488" s="57"/>
      <c r="B488" s="57">
        <v>1799</v>
      </c>
      <c r="C488" s="58" t="s">
        <v>175</v>
      </c>
      <c r="D488" s="59">
        <v>0</v>
      </c>
      <c r="E488" s="53"/>
      <c r="F488" s="56">
        <v>0</v>
      </c>
    </row>
    <row r="489" spans="1:6">
      <c r="A489" s="57"/>
      <c r="B489" s="57">
        <v>1854</v>
      </c>
      <c r="C489" s="58" t="s">
        <v>169</v>
      </c>
      <c r="D489" s="59">
        <v>1</v>
      </c>
      <c r="E489" s="53"/>
      <c r="F489" s="56">
        <v>0</v>
      </c>
    </row>
    <row r="490" spans="1:6">
      <c r="A490" s="57"/>
      <c r="B490" s="57">
        <v>1855</v>
      </c>
      <c r="C490" s="58" t="s">
        <v>684</v>
      </c>
      <c r="D490" s="59">
        <v>0</v>
      </c>
      <c r="E490" s="53"/>
      <c r="F490" s="56">
        <v>0</v>
      </c>
    </row>
    <row r="491" spans="1:6">
      <c r="A491" s="57"/>
      <c r="B491" s="57">
        <v>1856</v>
      </c>
      <c r="C491" s="58" t="s">
        <v>170</v>
      </c>
      <c r="D491" s="59">
        <v>-2653</v>
      </c>
      <c r="E491" s="53"/>
      <c r="F491" s="56">
        <v>0</v>
      </c>
    </row>
    <row r="492" spans="1:6">
      <c r="A492" s="57"/>
      <c r="B492" s="57">
        <v>1860</v>
      </c>
      <c r="C492" s="58" t="s">
        <v>171</v>
      </c>
      <c r="D492" s="59">
        <v>0</v>
      </c>
      <c r="E492" s="53"/>
      <c r="F492" s="56">
        <v>0</v>
      </c>
    </row>
    <row r="493" spans="1:6">
      <c r="A493" s="57"/>
      <c r="B493" s="57">
        <v>1861</v>
      </c>
      <c r="C493" s="58" t="s">
        <v>685</v>
      </c>
      <c r="D493" s="59">
        <v>0</v>
      </c>
      <c r="E493" s="53"/>
      <c r="F493" s="56">
        <v>0</v>
      </c>
    </row>
    <row r="494" spans="1:6">
      <c r="A494" s="57"/>
      <c r="B494" s="57">
        <v>1867</v>
      </c>
      <c r="C494" s="58" t="s">
        <v>686</v>
      </c>
      <c r="D494" s="59">
        <v>436</v>
      </c>
      <c r="E494" s="53"/>
      <c r="F494" s="56">
        <v>0</v>
      </c>
    </row>
    <row r="495" spans="1:6" hidden="1">
      <c r="A495" s="57"/>
      <c r="B495" s="57">
        <v>1870</v>
      </c>
      <c r="C495" s="58" t="s">
        <v>592</v>
      </c>
      <c r="D495" s="59">
        <v>0</v>
      </c>
      <c r="E495" s="53"/>
      <c r="F495" s="56">
        <v>0</v>
      </c>
    </row>
    <row r="496" spans="1:6" ht="25.5" hidden="1">
      <c r="A496" s="57"/>
      <c r="B496" s="57">
        <v>1876</v>
      </c>
      <c r="C496" s="58" t="s">
        <v>687</v>
      </c>
      <c r="D496" s="59">
        <v>0</v>
      </c>
      <c r="E496" s="53"/>
      <c r="F496" s="56">
        <v>0</v>
      </c>
    </row>
    <row r="497" spans="1:6" ht="25.5" hidden="1">
      <c r="A497" s="57"/>
      <c r="B497" s="57">
        <v>1877</v>
      </c>
      <c r="C497" s="58" t="s">
        <v>688</v>
      </c>
      <c r="D497" s="59">
        <v>0</v>
      </c>
      <c r="E497" s="53"/>
      <c r="F497" s="56">
        <v>0</v>
      </c>
    </row>
    <row r="498" spans="1:6" ht="25.5" hidden="1">
      <c r="A498" s="57"/>
      <c r="B498" s="57">
        <v>1878</v>
      </c>
      <c r="C498" s="58" t="s">
        <v>689</v>
      </c>
      <c r="D498" s="59">
        <v>14078</v>
      </c>
      <c r="E498" s="53"/>
      <c r="F498" s="56">
        <v>0</v>
      </c>
    </row>
    <row r="499" spans="1:6" hidden="1">
      <c r="A499" s="57"/>
      <c r="B499" s="57">
        <v>1879</v>
      </c>
      <c r="C499" s="58" t="s">
        <v>690</v>
      </c>
      <c r="D499" s="59">
        <v>0</v>
      </c>
      <c r="E499" s="53"/>
      <c r="F499" s="56">
        <v>0</v>
      </c>
    </row>
    <row r="500" spans="1:6" hidden="1">
      <c r="A500" s="57"/>
      <c r="B500" s="57">
        <v>1891</v>
      </c>
      <c r="C500" s="58" t="s">
        <v>691</v>
      </c>
      <c r="D500" s="59">
        <v>0</v>
      </c>
      <c r="E500" s="53"/>
      <c r="F500" s="56">
        <v>0</v>
      </c>
    </row>
    <row r="501" spans="1:6" hidden="1">
      <c r="A501" s="57"/>
      <c r="B501" s="57">
        <v>1892</v>
      </c>
      <c r="C501" s="58" t="s">
        <v>692</v>
      </c>
      <c r="D501" s="59">
        <v>0</v>
      </c>
      <c r="E501" s="53"/>
      <c r="F501" s="56">
        <v>0</v>
      </c>
    </row>
    <row r="502" spans="1:6" hidden="1">
      <c r="A502" s="57"/>
      <c r="B502" s="57">
        <v>1893</v>
      </c>
      <c r="C502" s="58" t="s">
        <v>693</v>
      </c>
      <c r="D502" s="59">
        <v>0</v>
      </c>
      <c r="E502" s="53"/>
      <c r="F502" s="56">
        <v>0</v>
      </c>
    </row>
    <row r="503" spans="1:6">
      <c r="A503" s="57"/>
      <c r="B503" s="57">
        <v>1894</v>
      </c>
      <c r="C503" s="58" t="s">
        <v>200</v>
      </c>
      <c r="D503" s="59">
        <v>0</v>
      </c>
      <c r="E503" s="53"/>
      <c r="F503" s="56">
        <v>0</v>
      </c>
    </row>
    <row r="504" spans="1:6" hidden="1">
      <c r="A504" s="57"/>
      <c r="B504" s="57">
        <v>1895</v>
      </c>
      <c r="C504" s="58" t="s">
        <v>694</v>
      </c>
      <c r="D504" s="59">
        <v>0</v>
      </c>
      <c r="E504" s="53"/>
      <c r="F504" s="56">
        <v>0</v>
      </c>
    </row>
    <row r="505" spans="1:6" ht="25.5" hidden="1">
      <c r="A505" s="57"/>
      <c r="B505" s="57">
        <v>1899</v>
      </c>
      <c r="C505" s="58" t="s">
        <v>695</v>
      </c>
      <c r="D505" s="59">
        <v>0</v>
      </c>
      <c r="E505" s="53"/>
      <c r="F505" s="56">
        <v>0</v>
      </c>
    </row>
    <row r="506" spans="1:6" ht="25.5" hidden="1">
      <c r="A506" s="57"/>
      <c r="B506" s="57">
        <v>2770</v>
      </c>
      <c r="C506" s="58" t="s">
        <v>696</v>
      </c>
      <c r="D506" s="60">
        <v>0</v>
      </c>
      <c r="E506" s="53"/>
      <c r="F506" s="56">
        <v>0</v>
      </c>
    </row>
    <row r="507" spans="1:6" hidden="1">
      <c r="A507" s="57"/>
      <c r="B507" s="57">
        <v>2792</v>
      </c>
      <c r="C507" s="58" t="s">
        <v>697</v>
      </c>
      <c r="D507" s="60">
        <v>0</v>
      </c>
      <c r="E507" s="53"/>
      <c r="F507" s="56">
        <v>0</v>
      </c>
    </row>
    <row r="508" spans="1:6" hidden="1">
      <c r="A508" s="57"/>
      <c r="B508" s="57">
        <v>2793</v>
      </c>
      <c r="C508" s="58" t="s">
        <v>698</v>
      </c>
      <c r="D508" s="60">
        <v>0</v>
      </c>
      <c r="E508" s="53"/>
      <c r="F508" s="56">
        <v>0</v>
      </c>
    </row>
    <row r="509" spans="1:6" hidden="1">
      <c r="A509" s="57"/>
      <c r="B509" s="57">
        <v>2794</v>
      </c>
      <c r="C509" s="58" t="s">
        <v>699</v>
      </c>
      <c r="D509" s="60">
        <v>0</v>
      </c>
      <c r="E509" s="53"/>
      <c r="F509" s="56">
        <v>0</v>
      </c>
    </row>
    <row r="510" spans="1:6">
      <c r="A510" s="57"/>
      <c r="B510" s="57">
        <v>2799</v>
      </c>
      <c r="C510" s="58" t="s">
        <v>175</v>
      </c>
      <c r="D510" s="60">
        <v>0</v>
      </c>
      <c r="E510" s="53"/>
      <c r="F510" s="56">
        <v>0</v>
      </c>
    </row>
    <row r="511" spans="1:6" ht="25.5">
      <c r="A511" s="57"/>
      <c r="B511" s="57">
        <v>2811</v>
      </c>
      <c r="C511" s="58" t="s">
        <v>176</v>
      </c>
      <c r="D511" s="60">
        <v>0</v>
      </c>
      <c r="E511" s="53"/>
      <c r="F511" s="56">
        <v>0</v>
      </c>
    </row>
    <row r="512" spans="1:6" hidden="1">
      <c r="A512" s="57"/>
      <c r="B512" s="57">
        <v>2812</v>
      </c>
      <c r="C512" s="58" t="s">
        <v>700</v>
      </c>
      <c r="D512" s="60">
        <v>0</v>
      </c>
      <c r="E512" s="53"/>
      <c r="F512" s="56">
        <v>0</v>
      </c>
    </row>
    <row r="513" spans="1:6" ht="25.5" hidden="1">
      <c r="A513" s="57"/>
      <c r="B513" s="57">
        <v>2813</v>
      </c>
      <c r="C513" s="58" t="s">
        <v>701</v>
      </c>
      <c r="D513" s="60">
        <v>0</v>
      </c>
      <c r="E513" s="53"/>
      <c r="F513" s="56">
        <v>0</v>
      </c>
    </row>
    <row r="514" spans="1:6" ht="25.5" hidden="1">
      <c r="A514" s="57"/>
      <c r="B514" s="57">
        <v>2814</v>
      </c>
      <c r="C514" s="58" t="s">
        <v>702</v>
      </c>
      <c r="D514" s="60">
        <v>0</v>
      </c>
      <c r="E514" s="53"/>
      <c r="F514" s="56">
        <v>0</v>
      </c>
    </row>
    <row r="515" spans="1:6" ht="25.5" hidden="1">
      <c r="A515" s="57"/>
      <c r="B515" s="57">
        <v>2815</v>
      </c>
      <c r="C515" s="58" t="s">
        <v>703</v>
      </c>
      <c r="D515" s="60">
        <v>0</v>
      </c>
      <c r="E515" s="53"/>
      <c r="F515" s="56">
        <v>0</v>
      </c>
    </row>
    <row r="516" spans="1:6" ht="25.5" hidden="1">
      <c r="A516" s="57"/>
      <c r="B516" s="57">
        <v>2816</v>
      </c>
      <c r="C516" s="58" t="s">
        <v>704</v>
      </c>
      <c r="D516" s="60">
        <v>0</v>
      </c>
      <c r="E516" s="53"/>
      <c r="F516" s="56">
        <v>0</v>
      </c>
    </row>
    <row r="517" spans="1:6" ht="25.5" hidden="1">
      <c r="A517" s="57"/>
      <c r="B517" s="57">
        <v>2817</v>
      </c>
      <c r="C517" s="58" t="s">
        <v>705</v>
      </c>
      <c r="D517" s="60">
        <v>0</v>
      </c>
      <c r="E517" s="53"/>
      <c r="F517" s="56">
        <v>0</v>
      </c>
    </row>
    <row r="518" spans="1:6" hidden="1">
      <c r="A518" s="57"/>
      <c r="B518" s="57">
        <v>2818</v>
      </c>
      <c r="C518" s="58" t="s">
        <v>706</v>
      </c>
      <c r="D518" s="60">
        <v>0</v>
      </c>
      <c r="E518" s="53"/>
      <c r="F518" s="56">
        <v>0</v>
      </c>
    </row>
    <row r="519" spans="1:6" ht="25.5" hidden="1">
      <c r="A519" s="57"/>
      <c r="B519" s="57">
        <v>2819</v>
      </c>
      <c r="C519" s="58" t="s">
        <v>707</v>
      </c>
      <c r="D519" s="60">
        <v>0</v>
      </c>
      <c r="E519" s="53"/>
      <c r="F519" s="56">
        <v>0</v>
      </c>
    </row>
    <row r="520" spans="1:6" ht="25.5" hidden="1">
      <c r="A520" s="57"/>
      <c r="B520" s="57">
        <v>2820</v>
      </c>
      <c r="C520" s="58" t="s">
        <v>60</v>
      </c>
      <c r="D520" s="60">
        <v>0</v>
      </c>
      <c r="E520" s="53"/>
      <c r="F520" s="56">
        <v>0</v>
      </c>
    </row>
    <row r="521" spans="1:6" ht="25.5" hidden="1">
      <c r="A521" s="57"/>
      <c r="B521" s="57">
        <v>2831</v>
      </c>
      <c r="C521" s="58" t="s">
        <v>708</v>
      </c>
      <c r="D521" s="60">
        <v>0</v>
      </c>
      <c r="E521" s="53"/>
      <c r="F521" s="56">
        <v>0</v>
      </c>
    </row>
    <row r="522" spans="1:6" hidden="1">
      <c r="A522" s="57"/>
      <c r="B522" s="57">
        <v>2832</v>
      </c>
      <c r="C522" s="58" t="s">
        <v>709</v>
      </c>
      <c r="D522" s="60">
        <v>0</v>
      </c>
      <c r="E522" s="53"/>
      <c r="F522" s="56">
        <v>0</v>
      </c>
    </row>
    <row r="523" spans="1:6" ht="25.5" hidden="1">
      <c r="A523" s="57"/>
      <c r="B523" s="57">
        <v>2833</v>
      </c>
      <c r="C523" s="58" t="s">
        <v>710</v>
      </c>
      <c r="D523" s="60">
        <v>0</v>
      </c>
      <c r="E523" s="53"/>
      <c r="F523" s="56">
        <v>0</v>
      </c>
    </row>
    <row r="524" spans="1:6" ht="25.5" hidden="1">
      <c r="A524" s="57"/>
      <c r="B524" s="57">
        <v>2834</v>
      </c>
      <c r="C524" s="58" t="s">
        <v>711</v>
      </c>
      <c r="D524" s="60">
        <v>0</v>
      </c>
      <c r="E524" s="53"/>
      <c r="F524" s="56">
        <v>0</v>
      </c>
    </row>
    <row r="525" spans="1:6" ht="25.5" hidden="1">
      <c r="A525" s="57"/>
      <c r="B525" s="57">
        <v>2835</v>
      </c>
      <c r="C525" s="58" t="s">
        <v>712</v>
      </c>
      <c r="D525" s="60">
        <v>0</v>
      </c>
      <c r="E525" s="53"/>
      <c r="F525" s="56">
        <v>0</v>
      </c>
    </row>
    <row r="526" spans="1:6" ht="25.5" hidden="1">
      <c r="A526" s="57"/>
      <c r="B526" s="57">
        <v>2836</v>
      </c>
      <c r="C526" s="58" t="s">
        <v>713</v>
      </c>
      <c r="D526" s="60">
        <v>0</v>
      </c>
      <c r="E526" s="53"/>
      <c r="F526" s="56">
        <v>0</v>
      </c>
    </row>
    <row r="527" spans="1:6" hidden="1">
      <c r="A527" s="57"/>
      <c r="B527" s="57">
        <v>2838</v>
      </c>
      <c r="C527" s="58" t="s">
        <v>714</v>
      </c>
      <c r="D527" s="60">
        <v>0</v>
      </c>
      <c r="E527" s="53"/>
      <c r="F527" s="56">
        <v>0</v>
      </c>
    </row>
    <row r="528" spans="1:6" ht="25.5" hidden="1">
      <c r="A528" s="57"/>
      <c r="B528" s="57">
        <v>2839</v>
      </c>
      <c r="C528" s="58" t="s">
        <v>715</v>
      </c>
      <c r="D528" s="60">
        <v>0</v>
      </c>
      <c r="E528" s="53"/>
      <c r="F528" s="56">
        <v>0</v>
      </c>
    </row>
    <row r="529" spans="1:6">
      <c r="A529" s="57"/>
      <c r="B529" s="57">
        <v>2851</v>
      </c>
      <c r="C529" s="58" t="s">
        <v>168</v>
      </c>
      <c r="D529" s="60">
        <v>0</v>
      </c>
      <c r="E529" s="53"/>
      <c r="F529" s="56">
        <v>0</v>
      </c>
    </row>
    <row r="530" spans="1:6">
      <c r="A530" s="57"/>
      <c r="B530" s="57">
        <v>2854</v>
      </c>
      <c r="C530" s="58" t="s">
        <v>169</v>
      </c>
      <c r="D530" s="60">
        <v>178</v>
      </c>
      <c r="E530" s="53"/>
      <c r="F530" s="56">
        <v>0</v>
      </c>
    </row>
    <row r="531" spans="1:6">
      <c r="A531" s="57"/>
      <c r="B531" s="57">
        <v>2855</v>
      </c>
      <c r="C531" s="58" t="s">
        <v>716</v>
      </c>
      <c r="D531" s="60">
        <v>0</v>
      </c>
      <c r="E531" s="53"/>
      <c r="F531" s="56">
        <v>0</v>
      </c>
    </row>
    <row r="532" spans="1:6">
      <c r="A532" s="57"/>
      <c r="B532" s="57">
        <v>2856</v>
      </c>
      <c r="C532" s="58" t="s">
        <v>717</v>
      </c>
      <c r="D532" s="60">
        <v>0</v>
      </c>
      <c r="E532" s="53"/>
      <c r="F532" s="56">
        <v>0</v>
      </c>
    </row>
    <row r="533" spans="1:6">
      <c r="A533" s="57"/>
      <c r="B533" s="57">
        <v>2860</v>
      </c>
      <c r="C533" s="58" t="s">
        <v>177</v>
      </c>
      <c r="D533" s="60">
        <v>0</v>
      </c>
      <c r="E533" s="53"/>
      <c r="F533" s="56">
        <v>0</v>
      </c>
    </row>
    <row r="534" spans="1:6">
      <c r="A534" s="57"/>
      <c r="B534" s="57">
        <v>2861</v>
      </c>
      <c r="C534" s="58" t="s">
        <v>718</v>
      </c>
      <c r="D534" s="60">
        <v>1951</v>
      </c>
      <c r="E534" s="53"/>
      <c r="F534" s="56">
        <v>0</v>
      </c>
    </row>
    <row r="535" spans="1:6">
      <c r="A535" s="57"/>
      <c r="B535" s="57">
        <v>2862</v>
      </c>
      <c r="C535" s="58" t="s">
        <v>719</v>
      </c>
      <c r="D535" s="60">
        <v>0</v>
      </c>
      <c r="E535" s="53"/>
      <c r="F535" s="56">
        <v>0</v>
      </c>
    </row>
    <row r="536" spans="1:6">
      <c r="A536" s="57"/>
      <c r="B536" s="57">
        <v>2863</v>
      </c>
      <c r="C536" s="58" t="s">
        <v>720</v>
      </c>
      <c r="D536" s="60">
        <v>0</v>
      </c>
      <c r="E536" s="53"/>
      <c r="F536" s="56">
        <v>0</v>
      </c>
    </row>
    <row r="537" spans="1:6">
      <c r="A537" s="57"/>
      <c r="B537" s="57">
        <v>2864</v>
      </c>
      <c r="C537" s="58" t="s">
        <v>721</v>
      </c>
      <c r="D537" s="60">
        <v>0</v>
      </c>
      <c r="E537" s="53"/>
      <c r="F537" s="56">
        <v>0</v>
      </c>
    </row>
    <row r="538" spans="1:6">
      <c r="A538" s="57"/>
      <c r="B538" s="57">
        <v>2867</v>
      </c>
      <c r="C538" s="58" t="s">
        <v>722</v>
      </c>
      <c r="D538" s="60">
        <v>458</v>
      </c>
      <c r="E538" s="53"/>
      <c r="F538" s="56">
        <v>0</v>
      </c>
    </row>
    <row r="539" spans="1:6">
      <c r="A539" s="57"/>
      <c r="B539" s="57">
        <v>2868</v>
      </c>
      <c r="C539" s="58" t="s">
        <v>723</v>
      </c>
      <c r="D539" s="60">
        <v>0</v>
      </c>
      <c r="E539" s="53"/>
      <c r="F539" s="56">
        <v>0</v>
      </c>
    </row>
    <row r="540" spans="1:6">
      <c r="A540" s="57"/>
      <c r="B540" s="57">
        <v>2869</v>
      </c>
      <c r="C540" s="58" t="s">
        <v>724</v>
      </c>
      <c r="D540" s="60">
        <v>0</v>
      </c>
      <c r="E540" s="53"/>
      <c r="F540" s="56">
        <v>0</v>
      </c>
    </row>
    <row r="541" spans="1:6">
      <c r="A541" s="57"/>
      <c r="B541" s="57">
        <v>2870</v>
      </c>
      <c r="C541" s="58" t="s">
        <v>592</v>
      </c>
      <c r="D541" s="60">
        <v>0</v>
      </c>
      <c r="E541" s="53"/>
      <c r="F541" s="56">
        <v>0</v>
      </c>
    </row>
    <row r="542" spans="1:6" ht="25.5" hidden="1">
      <c r="A542" s="57"/>
      <c r="B542" s="57">
        <v>2875</v>
      </c>
      <c r="C542" s="58" t="s">
        <v>725</v>
      </c>
      <c r="D542" s="60">
        <v>0</v>
      </c>
      <c r="E542" s="53"/>
      <c r="F542" s="56">
        <v>0</v>
      </c>
    </row>
    <row r="543" spans="1:6" hidden="1">
      <c r="A543" s="57"/>
      <c r="B543" s="57">
        <v>2891</v>
      </c>
      <c r="C543" s="58" t="s">
        <v>726</v>
      </c>
      <c r="D543" s="60">
        <v>0</v>
      </c>
      <c r="E543" s="53"/>
      <c r="F543" s="56">
        <v>0</v>
      </c>
    </row>
    <row r="544" spans="1:6" hidden="1">
      <c r="A544" s="57"/>
      <c r="B544" s="57">
        <v>2892</v>
      </c>
      <c r="C544" s="58" t="s">
        <v>727</v>
      </c>
      <c r="D544" s="60">
        <v>0</v>
      </c>
      <c r="E544" s="53"/>
      <c r="F544" s="56">
        <v>0</v>
      </c>
    </row>
    <row r="545" spans="1:6" hidden="1">
      <c r="A545" s="57"/>
      <c r="B545" s="57">
        <v>2893</v>
      </c>
      <c r="C545" s="58" t="s">
        <v>728</v>
      </c>
      <c r="D545" s="60">
        <v>0</v>
      </c>
      <c r="E545" s="53"/>
      <c r="F545" s="56">
        <v>0</v>
      </c>
    </row>
    <row r="546" spans="1:6" hidden="1">
      <c r="A546" s="57"/>
      <c r="B546" s="57">
        <v>2894</v>
      </c>
      <c r="C546" s="58" t="s">
        <v>201</v>
      </c>
      <c r="D546" s="60">
        <v>0</v>
      </c>
      <c r="E546" s="53"/>
      <c r="F546" s="56">
        <v>0</v>
      </c>
    </row>
    <row r="547" spans="1:6" hidden="1">
      <c r="A547" s="57"/>
      <c r="B547" s="57">
        <v>2895</v>
      </c>
      <c r="C547" s="58" t="s">
        <v>729</v>
      </c>
      <c r="D547" s="60">
        <v>0</v>
      </c>
      <c r="E547" s="53"/>
      <c r="F547" s="56">
        <v>0</v>
      </c>
    </row>
    <row r="548" spans="1:6" ht="25.5" hidden="1">
      <c r="A548" s="57"/>
      <c r="B548" s="57">
        <v>2899</v>
      </c>
      <c r="C548" s="58" t="s">
        <v>730</v>
      </c>
      <c r="D548" s="60">
        <v>0</v>
      </c>
      <c r="E548" s="53"/>
      <c r="F548" s="56">
        <v>0</v>
      </c>
    </row>
    <row r="549" spans="1:6" hidden="1">
      <c r="A549" s="57"/>
      <c r="B549" s="57">
        <v>3200</v>
      </c>
      <c r="C549" s="58" t="s">
        <v>731</v>
      </c>
      <c r="D549" s="60">
        <v>0</v>
      </c>
      <c r="E549" s="53"/>
      <c r="F549" s="56">
        <v>0</v>
      </c>
    </row>
    <row r="550" spans="1:6" hidden="1">
      <c r="A550" s="57"/>
      <c r="B550" s="57">
        <v>3510</v>
      </c>
      <c r="C550" s="58" t="s">
        <v>121</v>
      </c>
      <c r="D550" s="60">
        <v>0</v>
      </c>
      <c r="E550" s="53"/>
      <c r="F550" s="56">
        <v>0</v>
      </c>
    </row>
    <row r="551" spans="1:6" hidden="1">
      <c r="A551" s="57"/>
      <c r="B551" s="57">
        <v>3540</v>
      </c>
      <c r="C551" s="58" t="s">
        <v>732</v>
      </c>
      <c r="D551" s="60">
        <v>0</v>
      </c>
      <c r="E551" s="53"/>
      <c r="F551" s="56">
        <v>0</v>
      </c>
    </row>
    <row r="552" spans="1:6">
      <c r="A552" s="57"/>
      <c r="B552" s="57">
        <v>3580</v>
      </c>
      <c r="C552" s="58" t="s">
        <v>733</v>
      </c>
      <c r="D552" s="60">
        <v>0</v>
      </c>
      <c r="E552" s="53"/>
      <c r="F552" s="56">
        <v>0</v>
      </c>
    </row>
    <row r="553" spans="1:6" ht="25.5" hidden="1">
      <c r="A553" s="57"/>
      <c r="B553" s="57">
        <v>3582</v>
      </c>
      <c r="C553" s="58" t="s">
        <v>734</v>
      </c>
      <c r="D553" s="60">
        <v>0</v>
      </c>
      <c r="E553" s="53"/>
      <c r="F553" s="56">
        <v>0</v>
      </c>
    </row>
    <row r="554" spans="1:6" ht="25.5" hidden="1">
      <c r="A554" s="57"/>
      <c r="B554" s="57">
        <v>3585</v>
      </c>
      <c r="C554" s="58" t="s">
        <v>735</v>
      </c>
      <c r="D554" s="60">
        <v>0</v>
      </c>
      <c r="E554" s="53"/>
      <c r="F554" s="56">
        <v>0</v>
      </c>
    </row>
    <row r="555" spans="1:6" ht="25.5" hidden="1">
      <c r="A555" s="57"/>
      <c r="B555" s="57">
        <v>3586</v>
      </c>
      <c r="C555" s="58" t="s">
        <v>736</v>
      </c>
      <c r="D555" s="60">
        <v>0</v>
      </c>
      <c r="E555" s="53"/>
      <c r="F555" s="56">
        <v>0</v>
      </c>
    </row>
    <row r="556" spans="1:6" hidden="1">
      <c r="A556" s="57"/>
      <c r="B556" s="57">
        <v>3589</v>
      </c>
      <c r="C556" s="58" t="s">
        <v>737</v>
      </c>
      <c r="D556" s="60">
        <v>0</v>
      </c>
      <c r="E556" s="53"/>
      <c r="F556" s="56">
        <v>0</v>
      </c>
    </row>
    <row r="557" spans="1:6" hidden="1">
      <c r="A557" s="57"/>
      <c r="B557" s="57">
        <v>3590</v>
      </c>
      <c r="C557" s="58" t="s">
        <v>738</v>
      </c>
      <c r="D557" s="60">
        <v>0</v>
      </c>
      <c r="E557" s="53"/>
      <c r="F557" s="56">
        <v>0</v>
      </c>
    </row>
    <row r="558" spans="1:6">
      <c r="A558" s="64"/>
      <c r="B558" s="64">
        <v>3599</v>
      </c>
      <c r="C558" s="66" t="s">
        <v>739</v>
      </c>
      <c r="D558" s="72">
        <v>12081</v>
      </c>
      <c r="E558" s="65"/>
      <c r="F558" s="56">
        <v>0</v>
      </c>
    </row>
    <row r="559" spans="1:6">
      <c r="A559" s="57"/>
      <c r="B559" s="57">
        <v>4510</v>
      </c>
      <c r="C559" s="58" t="s">
        <v>740</v>
      </c>
      <c r="D559" s="61">
        <v>0</v>
      </c>
      <c r="E559" s="53"/>
      <c r="F559" s="56">
        <v>0</v>
      </c>
    </row>
    <row r="560" spans="1:6">
      <c r="A560" s="57"/>
      <c r="B560" s="57">
        <v>4530</v>
      </c>
      <c r="C560" s="58" t="s">
        <v>61</v>
      </c>
      <c r="D560" s="61">
        <v>9</v>
      </c>
      <c r="E560" s="53"/>
      <c r="F560" s="56">
        <v>0</v>
      </c>
    </row>
    <row r="561" spans="1:6" hidden="1">
      <c r="A561" s="57"/>
      <c r="B561" s="57">
        <v>4540</v>
      </c>
      <c r="C561" s="58" t="s">
        <v>741</v>
      </c>
      <c r="D561" s="61">
        <v>0</v>
      </c>
      <c r="E561" s="53"/>
      <c r="F561" s="56">
        <v>0</v>
      </c>
    </row>
    <row r="562" spans="1:6" ht="25.5" hidden="1">
      <c r="A562" s="57"/>
      <c r="B562" s="57">
        <v>4560</v>
      </c>
      <c r="C562" s="58" t="s">
        <v>742</v>
      </c>
      <c r="D562" s="61">
        <v>0</v>
      </c>
      <c r="E562" s="53"/>
      <c r="F562" s="56">
        <v>0</v>
      </c>
    </row>
    <row r="563" spans="1:6" ht="25.5" hidden="1">
      <c r="A563" s="57"/>
      <c r="B563" s="57">
        <v>4570</v>
      </c>
      <c r="C563" s="58" t="s">
        <v>743</v>
      </c>
      <c r="D563" s="61">
        <v>0</v>
      </c>
      <c r="E563" s="53"/>
      <c r="F563" s="56">
        <v>0</v>
      </c>
    </row>
    <row r="564" spans="1:6" ht="25.5" hidden="1">
      <c r="A564" s="57"/>
      <c r="B564" s="57">
        <v>4580</v>
      </c>
      <c r="C564" s="58" t="s">
        <v>744</v>
      </c>
      <c r="D564" s="61">
        <v>0</v>
      </c>
      <c r="E564" s="53"/>
      <c r="F564" s="56">
        <v>0</v>
      </c>
    </row>
    <row r="565" spans="1:6" hidden="1">
      <c r="A565" s="57"/>
      <c r="B565" s="57">
        <v>4590</v>
      </c>
      <c r="C565" s="58" t="s">
        <v>745</v>
      </c>
      <c r="D565" s="61">
        <v>0</v>
      </c>
      <c r="E565" s="53"/>
      <c r="F565" s="56">
        <v>0</v>
      </c>
    </row>
    <row r="566" spans="1:6" hidden="1">
      <c r="A566" s="57"/>
      <c r="B566" s="57">
        <v>4591</v>
      </c>
      <c r="C566" s="58" t="s">
        <v>746</v>
      </c>
      <c r="D566" s="61">
        <v>0</v>
      </c>
      <c r="E566" s="53"/>
      <c r="F566" s="56">
        <v>0</v>
      </c>
    </row>
    <row r="567" spans="1:6" hidden="1">
      <c r="A567" s="57"/>
      <c r="B567" s="57">
        <v>4592</v>
      </c>
      <c r="C567" s="58" t="s">
        <v>747</v>
      </c>
      <c r="D567" s="61">
        <v>0</v>
      </c>
      <c r="E567" s="53"/>
      <c r="F567" s="56">
        <v>0</v>
      </c>
    </row>
    <row r="568" spans="1:6" hidden="1">
      <c r="A568" s="57"/>
      <c r="B568" s="57">
        <v>4593</v>
      </c>
      <c r="C568" s="58" t="s">
        <v>748</v>
      </c>
      <c r="D568" s="61">
        <v>0</v>
      </c>
      <c r="E568" s="53"/>
      <c r="F568" s="56">
        <v>0</v>
      </c>
    </row>
    <row r="569" spans="1:6" ht="25.5" hidden="1">
      <c r="A569" s="57"/>
      <c r="B569" s="57">
        <v>4594</v>
      </c>
      <c r="C569" s="58" t="s">
        <v>749</v>
      </c>
      <c r="D569" s="61">
        <v>0</v>
      </c>
      <c r="E569" s="53"/>
      <c r="F569" s="56">
        <v>0</v>
      </c>
    </row>
    <row r="570" spans="1:6" s="1" customFormat="1" ht="25.5" hidden="1">
      <c r="A570" s="73"/>
      <c r="B570" s="73">
        <v>4704</v>
      </c>
      <c r="C570" s="74" t="s">
        <v>750</v>
      </c>
      <c r="D570" s="61">
        <v>0</v>
      </c>
      <c r="E570" s="75"/>
      <c r="F570" s="56">
        <v>0</v>
      </c>
    </row>
    <row r="571" spans="1:6" s="1" customFormat="1" hidden="1">
      <c r="A571" s="73"/>
      <c r="B571" s="73">
        <v>4710</v>
      </c>
      <c r="C571" s="74" t="s">
        <v>751</v>
      </c>
      <c r="D571" s="61">
        <v>0</v>
      </c>
      <c r="E571" s="75"/>
      <c r="F571" s="56">
        <v>0</v>
      </c>
    </row>
    <row r="572" spans="1:6" ht="25.5" hidden="1">
      <c r="A572" s="57"/>
      <c r="B572" s="57">
        <v>4732</v>
      </c>
      <c r="C572" s="58" t="s">
        <v>752</v>
      </c>
      <c r="D572" s="61">
        <v>0</v>
      </c>
      <c r="E572" s="53"/>
      <c r="F572" s="56">
        <v>0</v>
      </c>
    </row>
    <row r="573" spans="1:6" hidden="1">
      <c r="A573" s="57"/>
      <c r="B573" s="57">
        <v>4734</v>
      </c>
      <c r="C573" s="58" t="s">
        <v>753</v>
      </c>
      <c r="D573" s="61">
        <v>0</v>
      </c>
      <c r="E573" s="53"/>
      <c r="F573" s="56">
        <v>0</v>
      </c>
    </row>
    <row r="574" spans="1:6" hidden="1">
      <c r="A574" s="57"/>
      <c r="B574" s="57">
        <v>4853</v>
      </c>
      <c r="C574" s="58" t="s">
        <v>754</v>
      </c>
      <c r="D574" s="61">
        <v>0</v>
      </c>
      <c r="E574" s="53"/>
      <c r="F574" s="56">
        <v>0</v>
      </c>
    </row>
    <row r="575" spans="1:6" hidden="1">
      <c r="A575" s="57"/>
      <c r="B575" s="57">
        <v>4891</v>
      </c>
      <c r="C575" s="58" t="s">
        <v>755</v>
      </c>
      <c r="D575" s="61">
        <v>0</v>
      </c>
      <c r="E575" s="53"/>
      <c r="F575" s="56">
        <v>0</v>
      </c>
    </row>
    <row r="576" spans="1:6" hidden="1">
      <c r="A576" s="57"/>
      <c r="B576" s="57">
        <v>4892</v>
      </c>
      <c r="C576" s="58" t="s">
        <v>756</v>
      </c>
      <c r="D576" s="61">
        <v>0</v>
      </c>
      <c r="E576" s="53"/>
      <c r="F576" s="56">
        <v>0</v>
      </c>
    </row>
    <row r="577" spans="1:6" hidden="1">
      <c r="A577" s="57"/>
      <c r="B577" s="57">
        <v>4893</v>
      </c>
      <c r="C577" s="58" t="s">
        <v>757</v>
      </c>
      <c r="D577" s="61">
        <v>0</v>
      </c>
      <c r="E577" s="53"/>
      <c r="F577" s="56">
        <v>0</v>
      </c>
    </row>
    <row r="578" spans="1:6" hidden="1">
      <c r="A578" s="57"/>
      <c r="B578" s="57">
        <v>4894</v>
      </c>
      <c r="C578" s="58" t="s">
        <v>758</v>
      </c>
      <c r="D578" s="61">
        <v>0</v>
      </c>
      <c r="E578" s="53"/>
      <c r="F578" s="56">
        <v>0</v>
      </c>
    </row>
    <row r="579" spans="1:6">
      <c r="A579" s="57"/>
      <c r="B579" s="57">
        <v>4895</v>
      </c>
      <c r="C579" s="58" t="s">
        <v>189</v>
      </c>
      <c r="D579" s="61">
        <v>0</v>
      </c>
      <c r="E579" s="53"/>
      <c r="F579" s="56">
        <v>0</v>
      </c>
    </row>
    <row r="580" spans="1:6" ht="25.5">
      <c r="A580" s="57"/>
      <c r="B580" s="57">
        <v>4896</v>
      </c>
      <c r="C580" s="58" t="s">
        <v>759</v>
      </c>
      <c r="D580" s="61">
        <v>0</v>
      </c>
      <c r="E580" s="53"/>
      <c r="F580" s="56">
        <v>0</v>
      </c>
    </row>
    <row r="581" spans="1:6">
      <c r="A581" s="57"/>
      <c r="B581" s="57">
        <v>4900</v>
      </c>
      <c r="C581" s="58" t="s">
        <v>190</v>
      </c>
      <c r="D581" s="61">
        <v>0</v>
      </c>
      <c r="E581" s="53"/>
      <c r="F581" s="56">
        <v>0</v>
      </c>
    </row>
    <row r="582" spans="1:6">
      <c r="A582" s="57"/>
      <c r="B582" s="57">
        <v>4921</v>
      </c>
      <c r="C582" s="58" t="s">
        <v>760</v>
      </c>
      <c r="D582" s="61">
        <v>0</v>
      </c>
      <c r="E582" s="53"/>
      <c r="F582" s="56">
        <v>0</v>
      </c>
    </row>
    <row r="583" spans="1:6">
      <c r="A583" s="57"/>
      <c r="B583" s="57">
        <v>4922</v>
      </c>
      <c r="C583" s="58" t="s">
        <v>761</v>
      </c>
      <c r="D583" s="61">
        <v>2</v>
      </c>
      <c r="E583" s="53"/>
      <c r="F583" s="56">
        <v>0</v>
      </c>
    </row>
    <row r="584" spans="1:6" hidden="1">
      <c r="A584" s="57"/>
      <c r="B584" s="57">
        <v>4940</v>
      </c>
      <c r="C584" s="58" t="s">
        <v>762</v>
      </c>
      <c r="D584" s="61">
        <v>0</v>
      </c>
      <c r="E584" s="53"/>
      <c r="F584" s="56">
        <v>0</v>
      </c>
    </row>
    <row r="585" spans="1:6" ht="25.5" hidden="1">
      <c r="A585" s="57"/>
      <c r="B585" s="57">
        <v>4953</v>
      </c>
      <c r="C585" s="58" t="s">
        <v>763</v>
      </c>
      <c r="D585" s="61">
        <v>0</v>
      </c>
      <c r="E585" s="53"/>
      <c r="F585" s="56">
        <v>0</v>
      </c>
    </row>
    <row r="586" spans="1:6" ht="25.5" hidden="1">
      <c r="A586" s="57"/>
      <c r="B586" s="57">
        <v>4957</v>
      </c>
      <c r="C586" s="58" t="s">
        <v>764</v>
      </c>
      <c r="D586" s="61">
        <v>0</v>
      </c>
      <c r="E586" s="53"/>
      <c r="F586" s="56">
        <v>0</v>
      </c>
    </row>
    <row r="587" spans="1:6" ht="25.5" hidden="1">
      <c r="A587" s="57"/>
      <c r="B587" s="57">
        <v>4958</v>
      </c>
      <c r="C587" s="58" t="s">
        <v>765</v>
      </c>
      <c r="D587" s="61">
        <v>0</v>
      </c>
      <c r="E587" s="53"/>
      <c r="F587" s="56">
        <v>0</v>
      </c>
    </row>
    <row r="588" spans="1:6" ht="25.5">
      <c r="A588" s="57"/>
      <c r="B588" s="57">
        <v>4959</v>
      </c>
      <c r="C588" s="58" t="s">
        <v>64</v>
      </c>
      <c r="D588" s="61">
        <v>0</v>
      </c>
      <c r="E588" s="53"/>
      <c r="F588" s="56">
        <v>0</v>
      </c>
    </row>
    <row r="589" spans="1:6" ht="25.5">
      <c r="A589" s="57"/>
      <c r="B589" s="57">
        <v>5453</v>
      </c>
      <c r="C589" s="58" t="s">
        <v>766</v>
      </c>
      <c r="D589" s="62">
        <v>0</v>
      </c>
      <c r="E589" s="53"/>
      <c r="F589" s="56">
        <v>0</v>
      </c>
    </row>
    <row r="590" spans="1:6" ht="25.5">
      <c r="A590" s="57"/>
      <c r="B590" s="57">
        <v>5457</v>
      </c>
      <c r="C590" s="58" t="s">
        <v>767</v>
      </c>
      <c r="D590" s="62">
        <v>0</v>
      </c>
      <c r="E590" s="53"/>
      <c r="F590" s="56">
        <v>0</v>
      </c>
    </row>
    <row r="591" spans="1:6" ht="25.5">
      <c r="A591" s="57"/>
      <c r="B591" s="57">
        <v>5459</v>
      </c>
      <c r="C591" s="58" t="s">
        <v>768</v>
      </c>
      <c r="D591" s="62">
        <v>-14078</v>
      </c>
      <c r="E591" s="53"/>
      <c r="F591" s="56">
        <v>0</v>
      </c>
    </row>
    <row r="592" spans="1:6">
      <c r="A592" s="57"/>
      <c r="B592" s="57">
        <v>5465</v>
      </c>
      <c r="C592" s="58" t="s">
        <v>769</v>
      </c>
      <c r="D592" s="62">
        <v>0</v>
      </c>
      <c r="E592" s="53"/>
      <c r="F592" s="56">
        <v>0</v>
      </c>
    </row>
    <row r="593" spans="1:6">
      <c r="A593" s="57"/>
      <c r="B593" s="57">
        <v>5468</v>
      </c>
      <c r="C593" s="58" t="s">
        <v>770</v>
      </c>
      <c r="D593" s="62">
        <v>0</v>
      </c>
      <c r="E593" s="53"/>
      <c r="F593" s="56">
        <v>0</v>
      </c>
    </row>
    <row r="594" spans="1:6">
      <c r="A594" s="57"/>
      <c r="B594" s="57">
        <v>5510</v>
      </c>
      <c r="C594" s="58" t="s">
        <v>65</v>
      </c>
      <c r="D594" s="62">
        <v>0</v>
      </c>
      <c r="E594" s="53"/>
      <c r="F594" s="56">
        <v>0</v>
      </c>
    </row>
    <row r="595" spans="1:6">
      <c r="A595" s="57"/>
      <c r="B595" s="57">
        <v>5530</v>
      </c>
      <c r="C595" s="58" t="s">
        <v>66</v>
      </c>
      <c r="D595" s="62">
        <v>-121</v>
      </c>
      <c r="E595" s="53"/>
      <c r="F595" s="56">
        <v>0</v>
      </c>
    </row>
    <row r="596" spans="1:6" hidden="1">
      <c r="A596" s="57"/>
      <c r="B596" s="57">
        <v>5540</v>
      </c>
      <c r="C596" s="58" t="s">
        <v>771</v>
      </c>
      <c r="D596" s="62">
        <v>0</v>
      </c>
      <c r="E596" s="53"/>
      <c r="F596" s="56">
        <v>0</v>
      </c>
    </row>
    <row r="597" spans="1:6" ht="25.5" hidden="1">
      <c r="A597" s="57"/>
      <c r="B597" s="57">
        <v>5560</v>
      </c>
      <c r="C597" s="58" t="s">
        <v>772</v>
      </c>
      <c r="D597" s="62">
        <v>0</v>
      </c>
      <c r="E597" s="53"/>
      <c r="F597" s="56">
        <v>0</v>
      </c>
    </row>
    <row r="598" spans="1:6" ht="25.5" hidden="1">
      <c r="A598" s="57"/>
      <c r="B598" s="57">
        <v>5570</v>
      </c>
      <c r="C598" s="58" t="s">
        <v>773</v>
      </c>
      <c r="D598" s="62">
        <v>0</v>
      </c>
      <c r="E598" s="53"/>
      <c r="F598" s="56">
        <v>0</v>
      </c>
    </row>
    <row r="599" spans="1:6" ht="25.5" hidden="1">
      <c r="A599" s="57"/>
      <c r="B599" s="57">
        <v>5580</v>
      </c>
      <c r="C599" s="58" t="s">
        <v>774</v>
      </c>
      <c r="D599" s="62">
        <v>0</v>
      </c>
      <c r="E599" s="53"/>
      <c r="F599" s="56">
        <v>0</v>
      </c>
    </row>
    <row r="600" spans="1:6" hidden="1">
      <c r="A600" s="57"/>
      <c r="B600" s="57">
        <v>5590</v>
      </c>
      <c r="C600" s="58" t="s">
        <v>775</v>
      </c>
      <c r="D600" s="62">
        <v>0</v>
      </c>
      <c r="E600" s="53"/>
      <c r="F600" s="56">
        <v>0</v>
      </c>
    </row>
    <row r="601" spans="1:6" hidden="1">
      <c r="A601" s="57"/>
      <c r="B601" s="57">
        <v>5591</v>
      </c>
      <c r="C601" s="58" t="s">
        <v>776</v>
      </c>
      <c r="D601" s="62">
        <v>0</v>
      </c>
      <c r="E601" s="53"/>
      <c r="F601" s="56">
        <v>0</v>
      </c>
    </row>
    <row r="602" spans="1:6" hidden="1">
      <c r="A602" s="57"/>
      <c r="B602" s="57">
        <v>5592</v>
      </c>
      <c r="C602" s="58" t="s">
        <v>777</v>
      </c>
      <c r="D602" s="62">
        <v>0</v>
      </c>
      <c r="E602" s="53"/>
      <c r="F602" s="56">
        <v>0</v>
      </c>
    </row>
    <row r="603" spans="1:6" hidden="1">
      <c r="A603" s="57"/>
      <c r="B603" s="57">
        <v>5593</v>
      </c>
      <c r="C603" s="58" t="s">
        <v>778</v>
      </c>
      <c r="D603" s="62">
        <v>0</v>
      </c>
      <c r="E603" s="53"/>
      <c r="F603" s="56">
        <v>0</v>
      </c>
    </row>
    <row r="604" spans="1:6" ht="25.5" hidden="1">
      <c r="A604" s="57"/>
      <c r="B604" s="57">
        <v>5594</v>
      </c>
      <c r="C604" s="58" t="s">
        <v>779</v>
      </c>
      <c r="D604" s="62">
        <v>0</v>
      </c>
      <c r="E604" s="53"/>
      <c r="F604" s="56">
        <v>0</v>
      </c>
    </row>
    <row r="605" spans="1:6" s="1" customFormat="1" ht="25.5" hidden="1">
      <c r="A605" s="73"/>
      <c r="B605" s="73">
        <v>5704</v>
      </c>
      <c r="C605" s="74" t="s">
        <v>780</v>
      </c>
      <c r="D605" s="62">
        <v>0</v>
      </c>
      <c r="E605" s="75"/>
      <c r="F605" s="56">
        <v>0</v>
      </c>
    </row>
    <row r="606" spans="1:6" s="1" customFormat="1" hidden="1">
      <c r="A606" s="73"/>
      <c r="B606" s="73">
        <v>5710</v>
      </c>
      <c r="C606" s="74" t="s">
        <v>781</v>
      </c>
      <c r="D606" s="62">
        <v>0</v>
      </c>
      <c r="E606" s="75"/>
      <c r="F606" s="56">
        <v>0</v>
      </c>
    </row>
    <row r="607" spans="1:6">
      <c r="A607" s="57"/>
      <c r="B607" s="57">
        <v>5721</v>
      </c>
      <c r="C607" s="58" t="s">
        <v>782</v>
      </c>
      <c r="D607" s="62">
        <v>-113253</v>
      </c>
      <c r="E607" s="53"/>
      <c r="F607" s="56">
        <v>0</v>
      </c>
    </row>
    <row r="608" spans="1:6">
      <c r="A608" s="57"/>
      <c r="B608" s="57">
        <v>5722</v>
      </c>
      <c r="C608" s="58" t="s">
        <v>68</v>
      </c>
      <c r="D608" s="62">
        <v>-1081</v>
      </c>
      <c r="E608" s="53"/>
      <c r="F608" s="56">
        <v>0</v>
      </c>
    </row>
    <row r="609" spans="1:6">
      <c r="A609" s="57"/>
      <c r="B609" s="57">
        <v>5729</v>
      </c>
      <c r="C609" s="58" t="s">
        <v>69</v>
      </c>
      <c r="D609" s="62">
        <v>-489</v>
      </c>
      <c r="E609" s="53"/>
      <c r="F609" s="56">
        <v>0</v>
      </c>
    </row>
    <row r="610" spans="1:6" ht="25.5">
      <c r="A610" s="57"/>
      <c r="B610" s="57">
        <v>5732</v>
      </c>
      <c r="C610" s="58" t="s">
        <v>783</v>
      </c>
      <c r="D610" s="62">
        <v>0</v>
      </c>
      <c r="E610" s="53"/>
      <c r="F610" s="56">
        <v>0</v>
      </c>
    </row>
    <row r="611" spans="1:6">
      <c r="A611" s="57"/>
      <c r="B611" s="57">
        <v>5734</v>
      </c>
      <c r="C611" s="58" t="s">
        <v>784</v>
      </c>
      <c r="D611" s="62">
        <v>0</v>
      </c>
      <c r="E611" s="53"/>
      <c r="F611" s="56">
        <v>0</v>
      </c>
    </row>
    <row r="612" spans="1:6">
      <c r="A612" s="57"/>
      <c r="B612" s="57">
        <v>5741</v>
      </c>
      <c r="C612" s="58" t="s">
        <v>194</v>
      </c>
      <c r="D612" s="62">
        <v>0</v>
      </c>
      <c r="E612" s="53"/>
      <c r="F612" s="56">
        <v>0</v>
      </c>
    </row>
    <row r="613" spans="1:6">
      <c r="A613" s="57"/>
      <c r="B613" s="57">
        <v>5742</v>
      </c>
      <c r="C613" s="58" t="s">
        <v>70</v>
      </c>
      <c r="D613" s="62">
        <v>-6474</v>
      </c>
      <c r="E613" s="53"/>
      <c r="F613" s="56">
        <v>0</v>
      </c>
    </row>
    <row r="614" spans="1:6">
      <c r="A614" s="57"/>
      <c r="B614" s="57">
        <v>5743</v>
      </c>
      <c r="C614" s="58" t="s">
        <v>71</v>
      </c>
      <c r="D614" s="62">
        <v>0</v>
      </c>
      <c r="E614" s="53"/>
      <c r="F614" s="56">
        <v>0</v>
      </c>
    </row>
    <row r="615" spans="1:6">
      <c r="A615" s="57"/>
      <c r="B615" s="57">
        <v>5744</v>
      </c>
      <c r="C615" s="58" t="s">
        <v>195</v>
      </c>
      <c r="D615" s="62">
        <v>0</v>
      </c>
      <c r="E615" s="53"/>
      <c r="F615" s="56">
        <v>0</v>
      </c>
    </row>
    <row r="616" spans="1:6">
      <c r="A616" s="57"/>
      <c r="B616" s="57">
        <v>5745</v>
      </c>
      <c r="C616" s="58" t="s">
        <v>72</v>
      </c>
      <c r="D616" s="62">
        <v>-1275</v>
      </c>
      <c r="E616" s="53"/>
      <c r="F616" s="56">
        <v>0</v>
      </c>
    </row>
    <row r="617" spans="1:6">
      <c r="A617" s="57"/>
      <c r="B617" s="57">
        <v>5746</v>
      </c>
      <c r="C617" s="58" t="s">
        <v>73</v>
      </c>
      <c r="D617" s="62">
        <v>-5284</v>
      </c>
      <c r="E617" s="53"/>
      <c r="F617" s="56">
        <v>0</v>
      </c>
    </row>
    <row r="618" spans="1:6">
      <c r="A618" s="57"/>
      <c r="B618" s="57">
        <v>5747</v>
      </c>
      <c r="C618" s="58" t="s">
        <v>74</v>
      </c>
      <c r="D618" s="62">
        <v>-1288</v>
      </c>
      <c r="E618" s="53"/>
      <c r="F618" s="56">
        <v>0</v>
      </c>
    </row>
    <row r="619" spans="1:6">
      <c r="A619" s="57"/>
      <c r="B619" s="57">
        <v>5748</v>
      </c>
      <c r="C619" s="58" t="s">
        <v>75</v>
      </c>
      <c r="D619" s="62">
        <v>-1231</v>
      </c>
      <c r="E619" s="53"/>
      <c r="F619" s="56">
        <v>0</v>
      </c>
    </row>
    <row r="620" spans="1:6">
      <c r="A620" s="57"/>
      <c r="B620" s="57">
        <v>5749</v>
      </c>
      <c r="C620" s="58" t="s">
        <v>76</v>
      </c>
      <c r="D620" s="62">
        <v>-878</v>
      </c>
      <c r="E620" s="53"/>
      <c r="F620" s="56">
        <v>0</v>
      </c>
    </row>
    <row r="621" spans="1:6">
      <c r="A621" s="57"/>
      <c r="B621" s="57">
        <v>5750</v>
      </c>
      <c r="C621" s="58" t="s">
        <v>77</v>
      </c>
      <c r="D621" s="62">
        <v>-1736</v>
      </c>
      <c r="E621" s="53"/>
      <c r="F621" s="56">
        <v>0</v>
      </c>
    </row>
    <row r="622" spans="1:6">
      <c r="A622" s="57"/>
      <c r="B622" s="57">
        <v>5752</v>
      </c>
      <c r="C622" s="58" t="s">
        <v>78</v>
      </c>
      <c r="D622" s="62">
        <v>-109</v>
      </c>
      <c r="E622" s="53"/>
      <c r="F622" s="56">
        <v>0</v>
      </c>
    </row>
    <row r="623" spans="1:6">
      <c r="A623" s="57"/>
      <c r="B623" s="57">
        <v>5753</v>
      </c>
      <c r="C623" s="58" t="s">
        <v>79</v>
      </c>
      <c r="D623" s="62">
        <v>-3002</v>
      </c>
      <c r="E623" s="53"/>
      <c r="F623" s="56">
        <v>0</v>
      </c>
    </row>
    <row r="624" spans="1:6" ht="25.5">
      <c r="A624" s="57"/>
      <c r="B624" s="57">
        <v>5760</v>
      </c>
      <c r="C624" s="58" t="s">
        <v>80</v>
      </c>
      <c r="D624" s="62">
        <v>0</v>
      </c>
      <c r="E624" s="53"/>
      <c r="F624" s="56">
        <v>0</v>
      </c>
    </row>
    <row r="625" spans="1:6">
      <c r="A625" s="57"/>
      <c r="B625" s="57">
        <v>5761</v>
      </c>
      <c r="C625" s="58" t="s">
        <v>81</v>
      </c>
      <c r="D625" s="62">
        <v>0</v>
      </c>
      <c r="E625" s="53"/>
      <c r="F625" s="56">
        <v>0</v>
      </c>
    </row>
    <row r="626" spans="1:6">
      <c r="A626" s="57"/>
      <c r="B626" s="57">
        <v>5763</v>
      </c>
      <c r="C626" s="58" t="s">
        <v>82</v>
      </c>
      <c r="D626" s="62">
        <v>-10262</v>
      </c>
      <c r="E626" s="53"/>
      <c r="F626" s="56">
        <v>0</v>
      </c>
    </row>
    <row r="627" spans="1:6">
      <c r="A627" s="57"/>
      <c r="B627" s="57">
        <v>5764</v>
      </c>
      <c r="C627" s="58" t="s">
        <v>785</v>
      </c>
      <c r="D627" s="62">
        <v>0</v>
      </c>
      <c r="E627" s="53"/>
      <c r="F627" s="56">
        <v>0</v>
      </c>
    </row>
    <row r="628" spans="1:6">
      <c r="A628" s="57"/>
      <c r="B628" s="57">
        <v>5765</v>
      </c>
      <c r="C628" s="58" t="s">
        <v>83</v>
      </c>
      <c r="D628" s="62">
        <v>-102</v>
      </c>
      <c r="E628" s="53"/>
      <c r="F628" s="56">
        <v>0</v>
      </c>
    </row>
    <row r="629" spans="1:6">
      <c r="A629" s="57"/>
      <c r="B629" s="57">
        <v>5766</v>
      </c>
      <c r="C629" s="58" t="s">
        <v>196</v>
      </c>
      <c r="D629" s="62">
        <v>0</v>
      </c>
      <c r="E629" s="53"/>
      <c r="F629" s="56">
        <v>0</v>
      </c>
    </row>
    <row r="630" spans="1:6">
      <c r="A630" s="57"/>
      <c r="B630" s="57">
        <v>5767</v>
      </c>
      <c r="C630" s="58" t="s">
        <v>786</v>
      </c>
      <c r="D630" s="62">
        <v>0</v>
      </c>
      <c r="E630" s="53"/>
      <c r="F630" s="56">
        <v>0</v>
      </c>
    </row>
    <row r="631" spans="1:6">
      <c r="A631" s="57"/>
      <c r="B631" s="57">
        <v>5768</v>
      </c>
      <c r="C631" s="58" t="s">
        <v>84</v>
      </c>
      <c r="D631" s="62">
        <v>-204</v>
      </c>
      <c r="E631" s="53"/>
      <c r="F631" s="56">
        <v>0</v>
      </c>
    </row>
    <row r="632" spans="1:6">
      <c r="A632" s="57"/>
      <c r="B632" s="57">
        <v>5891</v>
      </c>
      <c r="C632" s="58" t="s">
        <v>787</v>
      </c>
      <c r="D632" s="62">
        <v>0</v>
      </c>
      <c r="E632" s="53"/>
      <c r="F632" s="56">
        <v>0</v>
      </c>
    </row>
    <row r="633" spans="1:6">
      <c r="A633" s="57"/>
      <c r="B633" s="57">
        <v>5892</v>
      </c>
      <c r="C633" s="58" t="s">
        <v>788</v>
      </c>
      <c r="D633" s="62">
        <v>0</v>
      </c>
      <c r="E633" s="53"/>
      <c r="F633" s="56">
        <v>0</v>
      </c>
    </row>
    <row r="634" spans="1:6">
      <c r="A634" s="57"/>
      <c r="B634" s="57">
        <v>5893</v>
      </c>
      <c r="C634" s="58" t="s">
        <v>789</v>
      </c>
      <c r="D634" s="62">
        <v>0</v>
      </c>
      <c r="E634" s="53"/>
      <c r="F634" s="56">
        <v>0</v>
      </c>
    </row>
    <row r="635" spans="1:6">
      <c r="A635" s="57"/>
      <c r="B635" s="57">
        <v>5894</v>
      </c>
      <c r="C635" s="58" t="s">
        <v>790</v>
      </c>
      <c r="D635" s="62">
        <v>0</v>
      </c>
      <c r="E635" s="53"/>
      <c r="F635" s="56">
        <v>0</v>
      </c>
    </row>
    <row r="636" spans="1:6">
      <c r="A636" s="57"/>
      <c r="B636" s="57">
        <v>5895</v>
      </c>
      <c r="C636" s="58" t="s">
        <v>199</v>
      </c>
      <c r="D636" s="62">
        <v>0</v>
      </c>
      <c r="E636" s="53"/>
      <c r="F636" s="56">
        <v>0</v>
      </c>
    </row>
    <row r="637" spans="1:6" ht="25.5">
      <c r="A637" s="57"/>
      <c r="B637" s="57">
        <v>5896</v>
      </c>
      <c r="C637" s="58" t="s">
        <v>791</v>
      </c>
      <c r="D637" s="62">
        <v>0</v>
      </c>
      <c r="E637" s="53"/>
      <c r="F637" s="56">
        <v>0</v>
      </c>
    </row>
    <row r="638" spans="1:6">
      <c r="A638" s="57"/>
      <c r="B638" s="57">
        <v>5900</v>
      </c>
      <c r="C638" s="58" t="s">
        <v>190</v>
      </c>
      <c r="D638" s="62">
        <v>0</v>
      </c>
      <c r="E638" s="53"/>
      <c r="F638" s="56">
        <v>0</v>
      </c>
    </row>
    <row r="639" spans="1:6">
      <c r="A639" s="57"/>
      <c r="B639" s="57">
        <v>5921</v>
      </c>
      <c r="C639" s="58" t="s">
        <v>89</v>
      </c>
      <c r="D639" s="62">
        <v>0</v>
      </c>
      <c r="E639" s="53"/>
      <c r="F639" s="56">
        <v>0</v>
      </c>
    </row>
    <row r="640" spans="1:6">
      <c r="A640" s="57"/>
      <c r="B640" s="57">
        <v>5922</v>
      </c>
      <c r="C640" s="58" t="s">
        <v>792</v>
      </c>
      <c r="D640" s="62">
        <v>0</v>
      </c>
      <c r="E640" s="53"/>
      <c r="F640" s="56">
        <v>0</v>
      </c>
    </row>
    <row r="641" spans="1:6">
      <c r="A641" s="57"/>
      <c r="B641" s="57">
        <v>5923</v>
      </c>
      <c r="C641" s="58" t="s">
        <v>90</v>
      </c>
      <c r="D641" s="62">
        <v>0</v>
      </c>
      <c r="E641" s="53"/>
      <c r="F641" s="56">
        <v>0</v>
      </c>
    </row>
    <row r="642" spans="1:6">
      <c r="A642" s="57"/>
      <c r="B642" s="57">
        <v>5924</v>
      </c>
      <c r="C642" s="58" t="s">
        <v>793</v>
      </c>
      <c r="D642" s="62">
        <v>0</v>
      </c>
      <c r="E642" s="53"/>
      <c r="F642" s="56">
        <v>0</v>
      </c>
    </row>
    <row r="643" spans="1:6">
      <c r="A643" s="57"/>
      <c r="B643" s="57">
        <v>5925</v>
      </c>
      <c r="C643" s="58" t="s">
        <v>794</v>
      </c>
      <c r="D643" s="62">
        <v>0</v>
      </c>
      <c r="E643" s="53"/>
      <c r="F643" s="56">
        <v>0</v>
      </c>
    </row>
    <row r="644" spans="1:6">
      <c r="A644" s="57"/>
      <c r="B644" s="57">
        <v>5926</v>
      </c>
      <c r="C644" s="58" t="s">
        <v>795</v>
      </c>
      <c r="D644" s="62">
        <v>0</v>
      </c>
      <c r="E644" s="53"/>
      <c r="F644" s="56">
        <v>0</v>
      </c>
    </row>
    <row r="645" spans="1:6">
      <c r="A645" s="57"/>
      <c r="B645" s="57">
        <v>5940</v>
      </c>
      <c r="C645" s="58" t="s">
        <v>796</v>
      </c>
      <c r="D645" s="62">
        <v>0</v>
      </c>
      <c r="E645" s="53"/>
      <c r="F645" s="56">
        <v>0</v>
      </c>
    </row>
    <row r="646" spans="1:6">
      <c r="A646" s="57"/>
      <c r="B646" s="57"/>
      <c r="C646" s="51" t="s">
        <v>207</v>
      </c>
      <c r="D646" s="54">
        <v>-2282207</v>
      </c>
      <c r="E646" s="51" t="s">
        <v>797</v>
      </c>
      <c r="F646" s="56">
        <v>0</v>
      </c>
    </row>
    <row r="647" spans="1:6">
      <c r="A647" s="57"/>
      <c r="B647" s="57"/>
      <c r="C647" s="57"/>
      <c r="D647" s="76"/>
      <c r="E647" s="53" t="s">
        <v>798</v>
      </c>
      <c r="F647" s="56">
        <v>0</v>
      </c>
    </row>
    <row r="648" spans="1:6">
      <c r="A648" s="51">
        <v>5</v>
      </c>
      <c r="B648" s="53"/>
      <c r="C648" s="51" t="s">
        <v>208</v>
      </c>
      <c r="D648" s="71">
        <v>-29933</v>
      </c>
      <c r="E648" s="55">
        <v>15</v>
      </c>
      <c r="F648" s="56">
        <v>0</v>
      </c>
    </row>
    <row r="649" spans="1:6">
      <c r="A649" s="57"/>
      <c r="B649" s="57">
        <v>1851</v>
      </c>
      <c r="C649" s="57" t="s">
        <v>168</v>
      </c>
      <c r="D649" s="59">
        <v>-258</v>
      </c>
      <c r="E649" s="53"/>
      <c r="F649" s="56">
        <v>0</v>
      </c>
    </row>
    <row r="650" spans="1:6">
      <c r="A650" s="57"/>
      <c r="B650" s="57">
        <v>1857</v>
      </c>
      <c r="C650" s="57" t="s">
        <v>49</v>
      </c>
      <c r="D650" s="59">
        <v>0</v>
      </c>
      <c r="E650" s="53"/>
      <c r="F650" s="56">
        <v>0</v>
      </c>
    </row>
    <row r="651" spans="1:6">
      <c r="A651" s="57"/>
      <c r="B651" s="77">
        <v>2857</v>
      </c>
      <c r="C651" s="77" t="s">
        <v>799</v>
      </c>
      <c r="D651" s="60">
        <v>0</v>
      </c>
      <c r="E651" s="78"/>
      <c r="F651" s="56">
        <v>0</v>
      </c>
    </row>
    <row r="652" spans="1:6">
      <c r="A652" s="57"/>
      <c r="B652" s="57">
        <v>5999</v>
      </c>
      <c r="C652" s="57" t="s">
        <v>91</v>
      </c>
      <c r="D652" s="62">
        <v>-29675</v>
      </c>
      <c r="E652" s="53"/>
      <c r="F652" s="56">
        <v>0</v>
      </c>
    </row>
    <row r="653" spans="1:6">
      <c r="A653" s="57"/>
      <c r="B653" s="57"/>
      <c r="C653" s="57"/>
      <c r="D653" s="76"/>
      <c r="E653" s="53" t="s">
        <v>798</v>
      </c>
      <c r="F653" s="56">
        <v>0</v>
      </c>
    </row>
    <row r="654" spans="1:6" ht="27">
      <c r="A654" s="57"/>
      <c r="B654" s="57"/>
      <c r="C654" s="63" t="s">
        <v>800</v>
      </c>
      <c r="D654" s="71">
        <v>-39</v>
      </c>
      <c r="E654" s="55">
        <v>16</v>
      </c>
      <c r="F654" s="56">
        <v>0</v>
      </c>
    </row>
    <row r="655" spans="1:6">
      <c r="A655" s="57"/>
      <c r="B655" s="57">
        <v>3581</v>
      </c>
      <c r="C655" s="57" t="s">
        <v>801</v>
      </c>
      <c r="D655" s="60">
        <v>0</v>
      </c>
      <c r="E655" s="53"/>
      <c r="F655" s="56">
        <v>0</v>
      </c>
    </row>
    <row r="656" spans="1:6">
      <c r="A656" s="57"/>
      <c r="B656" s="57">
        <v>4703</v>
      </c>
      <c r="C656" s="57" t="s">
        <v>188</v>
      </c>
      <c r="D656" s="61">
        <v>0</v>
      </c>
      <c r="E656" s="53"/>
      <c r="F656" s="56">
        <v>0</v>
      </c>
    </row>
    <row r="657" spans="1:6">
      <c r="A657" s="57"/>
      <c r="B657" s="57">
        <v>4731</v>
      </c>
      <c r="C657" s="57" t="s">
        <v>62</v>
      </c>
      <c r="D657" s="61">
        <v>0</v>
      </c>
      <c r="E657" s="53"/>
      <c r="F657" s="56">
        <v>0</v>
      </c>
    </row>
    <row r="658" spans="1:6">
      <c r="A658" s="57"/>
      <c r="B658" s="57">
        <v>5703</v>
      </c>
      <c r="C658" s="57" t="s">
        <v>67</v>
      </c>
      <c r="D658" s="62">
        <v>-39</v>
      </c>
      <c r="E658" s="53"/>
      <c r="F658" s="56">
        <v>0</v>
      </c>
    </row>
    <row r="659" spans="1:6">
      <c r="A659" s="57"/>
      <c r="B659" s="57">
        <v>5731</v>
      </c>
      <c r="C659" s="57" t="s">
        <v>193</v>
      </c>
      <c r="D659" s="62">
        <v>0</v>
      </c>
      <c r="E659" s="53"/>
      <c r="F659" s="56">
        <v>0</v>
      </c>
    </row>
    <row r="660" spans="1:6">
      <c r="A660" s="57"/>
      <c r="B660" s="57"/>
      <c r="C660" s="57"/>
      <c r="D660" s="76"/>
      <c r="E660" s="53"/>
      <c r="F660" s="56">
        <v>0</v>
      </c>
    </row>
    <row r="661" spans="1:6">
      <c r="A661" s="57"/>
      <c r="B661" s="57"/>
      <c r="C661" s="51" t="s">
        <v>802</v>
      </c>
      <c r="D661" s="71">
        <v>-2312179</v>
      </c>
      <c r="E661" s="51" t="s">
        <v>803</v>
      </c>
      <c r="F661" s="56">
        <v>0</v>
      </c>
    </row>
    <row r="662" spans="1:6">
      <c r="A662" s="57"/>
      <c r="B662" s="57"/>
      <c r="C662" s="57"/>
      <c r="D662" s="76"/>
      <c r="E662" s="53" t="s">
        <v>798</v>
      </c>
      <c r="F662" s="56">
        <v>0</v>
      </c>
    </row>
    <row r="663" spans="1:6" ht="13.5">
      <c r="A663" s="51" t="s">
        <v>804</v>
      </c>
      <c r="B663" s="53"/>
      <c r="C663" s="52" t="s">
        <v>210</v>
      </c>
      <c r="D663" s="76"/>
      <c r="E663" s="53" t="s">
        <v>798</v>
      </c>
      <c r="F663" s="56">
        <v>0</v>
      </c>
    </row>
    <row r="664" spans="1:6">
      <c r="A664" s="57"/>
      <c r="B664" s="57"/>
      <c r="C664" s="57"/>
      <c r="D664" s="76"/>
      <c r="E664" s="53" t="s">
        <v>798</v>
      </c>
      <c r="F664" s="56">
        <v>0</v>
      </c>
    </row>
    <row r="665" spans="1:6" hidden="1">
      <c r="A665" s="51">
        <v>1</v>
      </c>
      <c r="B665" s="53"/>
      <c r="C665" s="51" t="s">
        <v>805</v>
      </c>
      <c r="D665" s="71" t="e">
        <f>SUM(D666:D669)</f>
        <v>#VALUE!</v>
      </c>
      <c r="E665" s="55">
        <v>18</v>
      </c>
      <c r="F665" s="56">
        <v>0</v>
      </c>
    </row>
    <row r="666" spans="1:6" hidden="1">
      <c r="A666" s="57"/>
      <c r="B666" s="57">
        <v>1481</v>
      </c>
      <c r="C666" s="57" t="s">
        <v>44</v>
      </c>
      <c r="D666" s="59" t="e">
        <f>SUMIF('[13]311209'!$A$1:$D$2012,B666,'[13]311209'!$D$1)-SUMIF('[13]30 06 2010'!$A$1:$D$1800,B666,'[13]30 06 2010'!$D$1)</f>
        <v>#VALUE!</v>
      </c>
      <c r="E666" s="53"/>
      <c r="F666" s="56">
        <v>0</v>
      </c>
    </row>
    <row r="667" spans="1:6" ht="25.5" hidden="1">
      <c r="A667" s="57"/>
      <c r="B667" s="57">
        <v>1482</v>
      </c>
      <c r="C667" s="57" t="s">
        <v>806</v>
      </c>
      <c r="D667" s="59" t="e">
        <f>SUMIF('[13]311209'!$A$1:$D$2012,B667,'[13]311209'!$D$1)-SUMIF('[13]30 06 2010'!$A$1:$D$1800,B667,'[13]30 06 2010'!$D$1)</f>
        <v>#VALUE!</v>
      </c>
      <c r="E667" s="53"/>
      <c r="F667" s="56">
        <v>0</v>
      </c>
    </row>
    <row r="668" spans="1:6" ht="25.5" hidden="1">
      <c r="A668" s="57"/>
      <c r="B668" s="57">
        <v>1483</v>
      </c>
      <c r="C668" s="57" t="s">
        <v>807</v>
      </c>
      <c r="D668" s="59" t="e">
        <f>SUMIF('[13]311209'!$A$1:$D$2012,B668,'[13]311209'!$D$1)-SUMIF('[13]30 06 2010'!$A$1:$D$1800,B668,'[13]30 06 2010'!$D$1)</f>
        <v>#VALUE!</v>
      </c>
      <c r="E668" s="53"/>
      <c r="F668" s="56">
        <v>0</v>
      </c>
    </row>
    <row r="669" spans="1:6" ht="25.5" hidden="1">
      <c r="A669" s="57"/>
      <c r="B669" s="57">
        <v>1484</v>
      </c>
      <c r="C669" s="57" t="s">
        <v>808</v>
      </c>
      <c r="D669" s="59" t="e">
        <f>SUMIF('[13]311209'!$A$1:$D$2012,B669,'[13]311209'!$D$1)-SUMIF('[13]30 06 2010'!$A$1:$D$1800,B669,'[13]30 06 2010'!$D$1)</f>
        <v>#VALUE!</v>
      </c>
      <c r="E669" s="53"/>
      <c r="F669" s="56">
        <v>0</v>
      </c>
    </row>
    <row r="670" spans="1:6">
      <c r="A670" s="57"/>
      <c r="B670" s="57"/>
      <c r="C670" s="57"/>
      <c r="D670" s="76"/>
      <c r="E670" s="53" t="s">
        <v>798</v>
      </c>
      <c r="F670" s="56">
        <v>0</v>
      </c>
    </row>
    <row r="671" spans="1:6">
      <c r="A671" s="51">
        <v>2</v>
      </c>
      <c r="B671" s="53"/>
      <c r="C671" s="51" t="s">
        <v>809</v>
      </c>
      <c r="D671" s="71">
        <v>-12715</v>
      </c>
      <c r="E671" s="55">
        <v>19</v>
      </c>
      <c r="F671" s="56">
        <v>0</v>
      </c>
    </row>
    <row r="672" spans="1:6">
      <c r="A672" s="57"/>
      <c r="B672" s="57">
        <v>1651</v>
      </c>
      <c r="C672" s="57" t="s">
        <v>156</v>
      </c>
      <c r="D672" s="59">
        <v>0</v>
      </c>
      <c r="E672" s="53"/>
      <c r="F672" s="56">
        <v>0</v>
      </c>
    </row>
    <row r="673" spans="1:6">
      <c r="A673" s="57"/>
      <c r="B673" s="57">
        <v>1652</v>
      </c>
      <c r="C673" s="57" t="s">
        <v>810</v>
      </c>
      <c r="D673" s="59">
        <v>0</v>
      </c>
      <c r="E673" s="53"/>
      <c r="F673" s="56">
        <v>0</v>
      </c>
    </row>
    <row r="674" spans="1:6">
      <c r="A674" s="57"/>
      <c r="B674" s="57">
        <v>1653</v>
      </c>
      <c r="C674" s="57" t="s">
        <v>157</v>
      </c>
      <c r="D674" s="59">
        <v>0</v>
      </c>
      <c r="E674" s="53"/>
      <c r="F674" s="56">
        <v>0</v>
      </c>
    </row>
    <row r="675" spans="1:6">
      <c r="A675" s="57"/>
      <c r="B675" s="57">
        <v>1654</v>
      </c>
      <c r="C675" s="57" t="s">
        <v>158</v>
      </c>
      <c r="D675" s="59">
        <v>-946</v>
      </c>
      <c r="E675" s="53"/>
      <c r="F675" s="56">
        <v>0</v>
      </c>
    </row>
    <row r="676" spans="1:6">
      <c r="A676" s="57"/>
      <c r="B676" s="57">
        <v>1655</v>
      </c>
      <c r="C676" s="57" t="s">
        <v>811</v>
      </c>
      <c r="D676" s="59">
        <v>0</v>
      </c>
      <c r="E676" s="53"/>
      <c r="F676" s="56">
        <v>0</v>
      </c>
    </row>
    <row r="677" spans="1:6">
      <c r="A677" s="57"/>
      <c r="B677" s="57">
        <v>1656</v>
      </c>
      <c r="C677" s="57" t="s">
        <v>812</v>
      </c>
      <c r="D677" s="59">
        <v>0</v>
      </c>
      <c r="E677" s="53"/>
      <c r="F677" s="56">
        <v>0</v>
      </c>
    </row>
    <row r="678" spans="1:6">
      <c r="A678" s="57"/>
      <c r="B678" s="57">
        <v>1657</v>
      </c>
      <c r="C678" s="57" t="s">
        <v>813</v>
      </c>
      <c r="D678" s="59">
        <v>0</v>
      </c>
      <c r="E678" s="53"/>
      <c r="F678" s="56">
        <v>0</v>
      </c>
    </row>
    <row r="679" spans="1:6">
      <c r="A679" s="57"/>
      <c r="B679" s="57">
        <v>1658</v>
      </c>
      <c r="C679" s="57" t="s">
        <v>159</v>
      </c>
      <c r="D679" s="59">
        <v>0</v>
      </c>
      <c r="E679" s="53"/>
      <c r="F679" s="56">
        <v>0</v>
      </c>
    </row>
    <row r="680" spans="1:6">
      <c r="A680" s="57"/>
      <c r="B680" s="57">
        <v>1659</v>
      </c>
      <c r="C680" s="57" t="s">
        <v>160</v>
      </c>
      <c r="D680" s="59">
        <v>-789</v>
      </c>
      <c r="E680" s="53"/>
      <c r="F680" s="56">
        <v>0</v>
      </c>
    </row>
    <row r="681" spans="1:6">
      <c r="A681" s="57"/>
      <c r="B681" s="57">
        <v>1660</v>
      </c>
      <c r="C681" s="57" t="s">
        <v>814</v>
      </c>
      <c r="D681" s="59">
        <v>0</v>
      </c>
      <c r="E681" s="53"/>
      <c r="F681" s="56">
        <v>0</v>
      </c>
    </row>
    <row r="682" spans="1:6">
      <c r="A682" s="57"/>
      <c r="B682" s="57">
        <v>1661</v>
      </c>
      <c r="C682" s="57" t="s">
        <v>815</v>
      </c>
      <c r="D682" s="59">
        <v>0</v>
      </c>
      <c r="E682" s="53"/>
      <c r="F682" s="56">
        <v>0</v>
      </c>
    </row>
    <row r="683" spans="1:6">
      <c r="A683" s="57"/>
      <c r="B683" s="57">
        <v>1692</v>
      </c>
      <c r="C683" s="57" t="s">
        <v>816</v>
      </c>
      <c r="D683" s="59">
        <v>0</v>
      </c>
      <c r="E683" s="53"/>
      <c r="F683" s="56">
        <v>0</v>
      </c>
    </row>
    <row r="684" spans="1:6">
      <c r="A684" s="57"/>
      <c r="B684" s="57">
        <v>1693</v>
      </c>
      <c r="C684" s="57" t="s">
        <v>161</v>
      </c>
      <c r="D684" s="59">
        <v>1454</v>
      </c>
      <c r="E684" s="53"/>
      <c r="F684" s="56">
        <v>0</v>
      </c>
    </row>
    <row r="685" spans="1:6">
      <c r="A685" s="57"/>
      <c r="B685" s="57">
        <v>1694</v>
      </c>
      <c r="C685" s="57" t="s">
        <v>162</v>
      </c>
      <c r="D685" s="59">
        <v>326</v>
      </c>
      <c r="E685" s="53"/>
      <c r="F685" s="56">
        <v>0</v>
      </c>
    </row>
    <row r="686" spans="1:6" ht="25.5">
      <c r="A686" s="57"/>
      <c r="B686" s="57">
        <v>1695</v>
      </c>
      <c r="C686" s="58" t="s">
        <v>817</v>
      </c>
      <c r="D686" s="59">
        <v>0</v>
      </c>
      <c r="E686" s="53"/>
      <c r="F686" s="56">
        <v>0</v>
      </c>
    </row>
    <row r="687" spans="1:6" ht="25.5">
      <c r="A687" s="57"/>
      <c r="B687" s="57">
        <v>1696</v>
      </c>
      <c r="C687" s="58" t="s">
        <v>818</v>
      </c>
      <c r="D687" s="59">
        <v>0</v>
      </c>
      <c r="E687" s="53"/>
      <c r="F687" s="56">
        <v>0</v>
      </c>
    </row>
    <row r="688" spans="1:6" ht="25.5">
      <c r="A688" s="57"/>
      <c r="B688" s="57">
        <v>1697</v>
      </c>
      <c r="C688" s="58" t="s">
        <v>163</v>
      </c>
      <c r="D688" s="59">
        <v>0</v>
      </c>
      <c r="E688" s="53"/>
      <c r="F688" s="56">
        <v>0</v>
      </c>
    </row>
    <row r="689" spans="1:6">
      <c r="A689" s="57"/>
      <c r="B689" s="57">
        <v>1698</v>
      </c>
      <c r="C689" s="58" t="s">
        <v>164</v>
      </c>
      <c r="D689" s="59">
        <v>0</v>
      </c>
      <c r="E689" s="53"/>
      <c r="F689" s="56">
        <v>0</v>
      </c>
    </row>
    <row r="690" spans="1:6">
      <c r="A690" s="57"/>
      <c r="B690" s="57">
        <v>1699</v>
      </c>
      <c r="C690" s="58" t="s">
        <v>819</v>
      </c>
      <c r="D690" s="59">
        <v>593</v>
      </c>
      <c r="E690" s="53"/>
      <c r="F690" s="56">
        <v>0</v>
      </c>
    </row>
    <row r="691" spans="1:6">
      <c r="A691" s="57"/>
      <c r="B691" s="57">
        <v>4711</v>
      </c>
      <c r="C691" s="58" t="s">
        <v>820</v>
      </c>
      <c r="D691" s="61">
        <v>0</v>
      </c>
      <c r="E691" s="53"/>
      <c r="F691" s="56">
        <v>0</v>
      </c>
    </row>
    <row r="692" spans="1:6" ht="25.5">
      <c r="A692" s="57"/>
      <c r="B692" s="57">
        <v>4712</v>
      </c>
      <c r="C692" s="58" t="s">
        <v>821</v>
      </c>
      <c r="D692" s="61">
        <v>0</v>
      </c>
      <c r="E692" s="53"/>
      <c r="F692" s="56">
        <v>0</v>
      </c>
    </row>
    <row r="693" spans="1:6">
      <c r="A693" s="57"/>
      <c r="B693" s="57">
        <v>4852</v>
      </c>
      <c r="C693" s="58" t="s">
        <v>822</v>
      </c>
      <c r="D693" s="61">
        <v>0</v>
      </c>
      <c r="E693" s="53"/>
      <c r="F693" s="56">
        <v>0</v>
      </c>
    </row>
    <row r="694" spans="1:6">
      <c r="A694" s="57"/>
      <c r="B694" s="57">
        <v>5711</v>
      </c>
      <c r="C694" s="58" t="s">
        <v>823</v>
      </c>
      <c r="D694" s="62">
        <v>0</v>
      </c>
      <c r="E694" s="53"/>
      <c r="F694" s="56">
        <v>0</v>
      </c>
    </row>
    <row r="695" spans="1:6">
      <c r="A695" s="57"/>
      <c r="B695" s="57">
        <v>5712</v>
      </c>
      <c r="C695" s="58" t="s">
        <v>824</v>
      </c>
      <c r="D695" s="62">
        <v>0</v>
      </c>
      <c r="E695" s="53"/>
      <c r="F695" s="56">
        <v>0</v>
      </c>
    </row>
    <row r="696" spans="1:6">
      <c r="A696" s="57"/>
      <c r="B696" s="57">
        <v>5781</v>
      </c>
      <c r="C696" s="58" t="s">
        <v>825</v>
      </c>
      <c r="D696" s="62">
        <v>0</v>
      </c>
      <c r="E696" s="53"/>
      <c r="F696" s="56">
        <v>0</v>
      </c>
    </row>
    <row r="697" spans="1:6">
      <c r="A697" s="57"/>
      <c r="B697" s="57">
        <v>5782</v>
      </c>
      <c r="C697" s="58" t="s">
        <v>85</v>
      </c>
      <c r="D697" s="62">
        <v>-8073</v>
      </c>
      <c r="E697" s="53"/>
      <c r="F697" s="56">
        <v>0</v>
      </c>
    </row>
    <row r="698" spans="1:6">
      <c r="A698" s="57"/>
      <c r="B698" s="57">
        <v>5783</v>
      </c>
      <c r="C698" s="58" t="s">
        <v>86</v>
      </c>
      <c r="D698" s="62">
        <v>-1891</v>
      </c>
      <c r="E698" s="53"/>
      <c r="F698" s="56">
        <v>0</v>
      </c>
    </row>
    <row r="699" spans="1:6" ht="25.5">
      <c r="A699" s="57"/>
      <c r="B699" s="57">
        <v>5784</v>
      </c>
      <c r="C699" s="58" t="s">
        <v>826</v>
      </c>
      <c r="D699" s="62">
        <v>0</v>
      </c>
      <c r="E699" s="53"/>
      <c r="F699" s="56">
        <v>0</v>
      </c>
    </row>
    <row r="700" spans="1:6" ht="25.5">
      <c r="A700" s="57"/>
      <c r="B700" s="57">
        <v>5785</v>
      </c>
      <c r="C700" s="58" t="s">
        <v>827</v>
      </c>
      <c r="D700" s="62">
        <v>0</v>
      </c>
      <c r="E700" s="53"/>
      <c r="F700" s="56">
        <v>0</v>
      </c>
    </row>
    <row r="701" spans="1:6" ht="25.5">
      <c r="A701" s="57"/>
      <c r="B701" s="57">
        <v>5786</v>
      </c>
      <c r="C701" s="58" t="s">
        <v>197</v>
      </c>
      <c r="D701" s="62">
        <v>0</v>
      </c>
      <c r="E701" s="53"/>
      <c r="F701" s="56">
        <v>0</v>
      </c>
    </row>
    <row r="702" spans="1:6">
      <c r="A702" s="57"/>
      <c r="B702" s="57">
        <v>5787</v>
      </c>
      <c r="C702" s="58" t="s">
        <v>198</v>
      </c>
      <c r="D702" s="62">
        <v>0</v>
      </c>
      <c r="E702" s="53"/>
      <c r="F702" s="56">
        <v>0</v>
      </c>
    </row>
    <row r="703" spans="1:6">
      <c r="A703" s="57"/>
      <c r="B703" s="57">
        <v>5788</v>
      </c>
      <c r="C703" s="58" t="s">
        <v>87</v>
      </c>
      <c r="D703" s="62">
        <v>-3389</v>
      </c>
      <c r="E703" s="53"/>
      <c r="F703" s="56">
        <v>0</v>
      </c>
    </row>
    <row r="704" spans="1:6">
      <c r="A704" s="57"/>
      <c r="B704" s="57">
        <v>5852</v>
      </c>
      <c r="C704" s="58" t="s">
        <v>828</v>
      </c>
      <c r="D704" s="62">
        <v>0</v>
      </c>
      <c r="E704" s="53"/>
      <c r="F704" s="56">
        <v>0</v>
      </c>
    </row>
    <row r="705" spans="1:6" ht="25.5">
      <c r="A705" s="57"/>
      <c r="B705" s="57">
        <v>5853</v>
      </c>
      <c r="C705" s="58" t="s">
        <v>829</v>
      </c>
      <c r="D705" s="62">
        <v>0</v>
      </c>
      <c r="E705" s="53"/>
      <c r="F705" s="56">
        <v>0</v>
      </c>
    </row>
    <row r="706" spans="1:6">
      <c r="A706" s="57"/>
      <c r="B706" s="57">
        <v>5854</v>
      </c>
      <c r="C706" s="58" t="s">
        <v>830</v>
      </c>
      <c r="D706" s="62">
        <v>0</v>
      </c>
      <c r="E706" s="53"/>
      <c r="F706" s="56">
        <v>0</v>
      </c>
    </row>
    <row r="707" spans="1:6" hidden="1">
      <c r="A707" s="51">
        <v>3</v>
      </c>
      <c r="B707" s="53"/>
      <c r="C707" s="51" t="s">
        <v>831</v>
      </c>
      <c r="D707" s="71">
        <v>0</v>
      </c>
      <c r="E707" s="55">
        <v>20</v>
      </c>
      <c r="F707" s="56">
        <v>0</v>
      </c>
    </row>
    <row r="708" spans="1:6" hidden="1">
      <c r="A708" s="57"/>
      <c r="B708" s="57">
        <v>1471</v>
      </c>
      <c r="C708" s="58" t="s">
        <v>47</v>
      </c>
      <c r="D708" s="59">
        <v>0</v>
      </c>
      <c r="E708" s="53"/>
      <c r="F708" s="56">
        <v>0</v>
      </c>
    </row>
    <row r="709" spans="1:6" hidden="1">
      <c r="A709" s="57"/>
      <c r="B709" s="57">
        <v>1472</v>
      </c>
      <c r="C709" s="58" t="s">
        <v>832</v>
      </c>
      <c r="D709" s="59">
        <v>0</v>
      </c>
      <c r="E709" s="53"/>
      <c r="F709" s="56">
        <v>0</v>
      </c>
    </row>
    <row r="710" spans="1:6" hidden="1">
      <c r="A710" s="57"/>
      <c r="B710" s="57">
        <v>1475</v>
      </c>
      <c r="C710" s="58" t="s">
        <v>833</v>
      </c>
      <c r="D710" s="59">
        <v>0</v>
      </c>
      <c r="E710" s="53"/>
      <c r="F710" s="56">
        <v>0</v>
      </c>
    </row>
    <row r="711" spans="1:6" ht="25.5" hidden="1">
      <c r="A711" s="57"/>
      <c r="B711" s="57">
        <v>4713</v>
      </c>
      <c r="C711" s="58" t="s">
        <v>834</v>
      </c>
      <c r="D711" s="61">
        <v>0</v>
      </c>
      <c r="E711" s="53"/>
      <c r="F711" s="56">
        <v>0</v>
      </c>
    </row>
    <row r="712" spans="1:6" hidden="1">
      <c r="A712" s="57"/>
      <c r="B712" s="57">
        <v>4851</v>
      </c>
      <c r="C712" s="58" t="s">
        <v>835</v>
      </c>
      <c r="D712" s="61">
        <v>0</v>
      </c>
      <c r="E712" s="53"/>
      <c r="F712" s="56">
        <v>0</v>
      </c>
    </row>
    <row r="713" spans="1:6" ht="25.5" hidden="1">
      <c r="A713" s="57"/>
      <c r="B713" s="57">
        <v>4870</v>
      </c>
      <c r="C713" s="58" t="s">
        <v>836</v>
      </c>
      <c r="D713" s="61">
        <v>0</v>
      </c>
      <c r="E713" s="53"/>
      <c r="F713" s="56">
        <v>0</v>
      </c>
    </row>
    <row r="714" spans="1:6" ht="25.5" hidden="1">
      <c r="A714" s="57"/>
      <c r="B714" s="57">
        <v>5713</v>
      </c>
      <c r="C714" s="58" t="s">
        <v>837</v>
      </c>
      <c r="D714" s="62">
        <v>0</v>
      </c>
      <c r="E714" s="53"/>
      <c r="F714" s="56">
        <v>0</v>
      </c>
    </row>
    <row r="715" spans="1:6" hidden="1">
      <c r="A715" s="57"/>
      <c r="B715" s="57">
        <v>5851</v>
      </c>
      <c r="C715" s="58" t="s">
        <v>838</v>
      </c>
      <c r="D715" s="62">
        <v>0</v>
      </c>
      <c r="E715" s="53"/>
      <c r="F715" s="56">
        <v>0</v>
      </c>
    </row>
    <row r="716" spans="1:6" ht="25.5" hidden="1">
      <c r="A716" s="57"/>
      <c r="B716" s="57">
        <v>5871</v>
      </c>
      <c r="C716" s="58" t="s">
        <v>839</v>
      </c>
      <c r="D716" s="62">
        <v>0</v>
      </c>
      <c r="E716" s="53"/>
      <c r="F716" s="56">
        <v>0</v>
      </c>
    </row>
    <row r="717" spans="1:6" ht="25.5" hidden="1">
      <c r="A717" s="57"/>
      <c r="B717" s="57">
        <v>5872</v>
      </c>
      <c r="C717" s="58" t="s">
        <v>840</v>
      </c>
      <c r="D717" s="62">
        <v>0</v>
      </c>
      <c r="E717" s="53"/>
      <c r="F717" s="56">
        <v>0</v>
      </c>
    </row>
    <row r="718" spans="1:6" hidden="1">
      <c r="A718" s="51">
        <v>4</v>
      </c>
      <c r="B718" s="53"/>
      <c r="C718" s="51" t="s">
        <v>841</v>
      </c>
      <c r="D718" s="71">
        <v>0</v>
      </c>
      <c r="E718" s="55">
        <v>21</v>
      </c>
      <c r="F718" s="56">
        <v>0</v>
      </c>
    </row>
    <row r="719" spans="1:6" hidden="1">
      <c r="A719" s="57"/>
      <c r="B719" s="57">
        <v>1476</v>
      </c>
      <c r="C719" s="57" t="s">
        <v>842</v>
      </c>
      <c r="D719" s="59">
        <v>0</v>
      </c>
      <c r="E719" s="53"/>
      <c r="F719" s="56">
        <v>0</v>
      </c>
    </row>
    <row r="720" spans="1:6" hidden="1">
      <c r="A720" s="57"/>
      <c r="B720" s="57">
        <v>4856</v>
      </c>
      <c r="C720" s="57" t="s">
        <v>843</v>
      </c>
      <c r="D720" s="61">
        <v>0</v>
      </c>
      <c r="E720" s="53"/>
      <c r="F720" s="56">
        <v>0</v>
      </c>
    </row>
    <row r="721" spans="1:6" hidden="1">
      <c r="A721" s="57"/>
      <c r="B721" s="57">
        <v>5856</v>
      </c>
      <c r="C721" s="57" t="s">
        <v>844</v>
      </c>
      <c r="D721" s="62">
        <v>0</v>
      </c>
      <c r="E721" s="53"/>
      <c r="F721" s="56">
        <v>0</v>
      </c>
    </row>
    <row r="722" spans="1:6" hidden="1">
      <c r="A722" s="57"/>
      <c r="B722" s="57"/>
      <c r="C722" s="57"/>
      <c r="D722" s="76"/>
      <c r="E722" s="53"/>
      <c r="F722" s="56">
        <v>0</v>
      </c>
    </row>
    <row r="723" spans="1:6" ht="27" hidden="1">
      <c r="A723" s="57"/>
      <c r="B723" s="57"/>
      <c r="C723" s="63" t="s">
        <v>845</v>
      </c>
      <c r="D723" s="71">
        <v>0</v>
      </c>
      <c r="E723" s="55">
        <v>22</v>
      </c>
      <c r="F723" s="56">
        <v>0</v>
      </c>
    </row>
    <row r="724" spans="1:6" hidden="1">
      <c r="A724" s="57"/>
      <c r="B724" s="57">
        <v>3581</v>
      </c>
      <c r="C724" s="57" t="s">
        <v>801</v>
      </c>
      <c r="D724" s="79"/>
      <c r="E724" s="53"/>
      <c r="F724" s="56">
        <v>0</v>
      </c>
    </row>
    <row r="725" spans="1:6" hidden="1">
      <c r="A725" s="57"/>
      <c r="B725" s="57">
        <v>4703</v>
      </c>
      <c r="C725" s="57" t="s">
        <v>188</v>
      </c>
      <c r="D725" s="79"/>
      <c r="E725" s="53"/>
      <c r="F725" s="56">
        <v>0</v>
      </c>
    </row>
    <row r="726" spans="1:6" hidden="1">
      <c r="A726" s="57"/>
      <c r="B726" s="57">
        <v>4731</v>
      </c>
      <c r="C726" s="57" t="s">
        <v>62</v>
      </c>
      <c r="D726" s="79"/>
      <c r="E726" s="53"/>
      <c r="F726" s="56">
        <v>0</v>
      </c>
    </row>
    <row r="727" spans="1:6" hidden="1">
      <c r="A727" s="57"/>
      <c r="B727" s="57">
        <v>5703</v>
      </c>
      <c r="C727" s="57" t="s">
        <v>67</v>
      </c>
      <c r="D727" s="79"/>
      <c r="E727" s="53"/>
      <c r="F727" s="56">
        <v>0</v>
      </c>
    </row>
    <row r="728" spans="1:6" hidden="1">
      <c r="A728" s="57"/>
      <c r="B728" s="57">
        <v>5731</v>
      </c>
      <c r="C728" s="57" t="s">
        <v>193</v>
      </c>
      <c r="D728" s="79"/>
      <c r="E728" s="53"/>
      <c r="F728" s="56">
        <v>0</v>
      </c>
    </row>
    <row r="729" spans="1:6">
      <c r="A729" s="57"/>
      <c r="B729" s="57"/>
      <c r="C729" s="57"/>
      <c r="D729" s="76"/>
      <c r="E729" s="53" t="s">
        <v>798</v>
      </c>
      <c r="F729" s="56">
        <v>0</v>
      </c>
    </row>
    <row r="730" spans="1:6" ht="25.5">
      <c r="A730" s="57"/>
      <c r="B730" s="57"/>
      <c r="C730" s="51" t="s">
        <v>211</v>
      </c>
      <c r="D730" s="71">
        <v>-12715</v>
      </c>
      <c r="E730" s="51" t="s">
        <v>846</v>
      </c>
      <c r="F730" s="56">
        <v>0</v>
      </c>
    </row>
    <row r="731" spans="1:6">
      <c r="A731" s="57"/>
      <c r="B731" s="57"/>
      <c r="C731" s="57"/>
      <c r="D731" s="76"/>
      <c r="E731" s="53"/>
      <c r="F731" s="56">
        <v>0</v>
      </c>
    </row>
    <row r="732" spans="1:6" ht="13.5">
      <c r="A732" s="51" t="s">
        <v>847</v>
      </c>
      <c r="B732" s="53"/>
      <c r="C732" s="52" t="s">
        <v>212</v>
      </c>
      <c r="D732" s="76"/>
      <c r="E732" s="53"/>
      <c r="F732" s="56">
        <v>0</v>
      </c>
    </row>
    <row r="733" spans="1:6">
      <c r="A733" s="57"/>
      <c r="B733" s="57"/>
      <c r="C733" s="57"/>
      <c r="D733" s="76"/>
      <c r="E733" s="53"/>
      <c r="F733" s="56">
        <v>0</v>
      </c>
    </row>
    <row r="734" spans="1:6" ht="13.5">
      <c r="A734" s="51">
        <v>1</v>
      </c>
      <c r="B734" s="53"/>
      <c r="C734" s="63" t="s">
        <v>848</v>
      </c>
      <c r="D734" s="71">
        <v>0</v>
      </c>
      <c r="E734" s="55">
        <v>24</v>
      </c>
      <c r="F734" s="56">
        <v>0</v>
      </c>
    </row>
    <row r="735" spans="1:6" ht="25.5" hidden="1">
      <c r="A735" s="57"/>
      <c r="B735" s="57">
        <v>2034</v>
      </c>
      <c r="C735" s="58" t="s">
        <v>849</v>
      </c>
      <c r="D735" s="60">
        <v>0</v>
      </c>
      <c r="E735" s="53"/>
      <c r="F735" s="56">
        <v>0</v>
      </c>
    </row>
    <row r="736" spans="1:6" ht="38.25" hidden="1">
      <c r="A736" s="57"/>
      <c r="B736" s="57">
        <v>2035</v>
      </c>
      <c r="C736" s="58" t="s">
        <v>850</v>
      </c>
      <c r="D736" s="60">
        <v>0</v>
      </c>
      <c r="E736" s="53"/>
      <c r="F736" s="56">
        <v>0</v>
      </c>
    </row>
    <row r="737" spans="1:6" ht="25.5" hidden="1">
      <c r="A737" s="57"/>
      <c r="B737" s="57">
        <v>2036</v>
      </c>
      <c r="C737" s="58" t="s">
        <v>851</v>
      </c>
      <c r="D737" s="60">
        <v>0</v>
      </c>
      <c r="E737" s="53"/>
      <c r="F737" s="56">
        <v>0</v>
      </c>
    </row>
    <row r="738" spans="1:6" ht="38.25" hidden="1">
      <c r="A738" s="57"/>
      <c r="B738" s="57">
        <v>2037</v>
      </c>
      <c r="C738" s="58" t="s">
        <v>852</v>
      </c>
      <c r="D738" s="60">
        <v>0</v>
      </c>
      <c r="E738" s="53"/>
      <c r="F738" s="56">
        <v>0</v>
      </c>
    </row>
    <row r="739" spans="1:6" ht="38.25" hidden="1">
      <c r="A739" s="57"/>
      <c r="B739" s="57">
        <v>2038</v>
      </c>
      <c r="C739" s="58" t="s">
        <v>853</v>
      </c>
      <c r="D739" s="60">
        <v>0</v>
      </c>
      <c r="E739" s="53"/>
      <c r="F739" s="56">
        <v>0</v>
      </c>
    </row>
    <row r="740" spans="1:6" ht="25.5" hidden="1">
      <c r="A740" s="57"/>
      <c r="B740" s="57">
        <v>2044</v>
      </c>
      <c r="C740" s="58" t="s">
        <v>51</v>
      </c>
      <c r="D740" s="60">
        <v>0</v>
      </c>
      <c r="E740" s="53"/>
      <c r="F740" s="56">
        <v>0</v>
      </c>
    </row>
    <row r="741" spans="1:6" ht="25.5" hidden="1">
      <c r="A741" s="57"/>
      <c r="B741" s="57">
        <v>2045</v>
      </c>
      <c r="C741" s="58" t="s">
        <v>854</v>
      </c>
      <c r="D741" s="60">
        <v>0</v>
      </c>
      <c r="E741" s="53"/>
      <c r="F741" s="56">
        <v>0</v>
      </c>
    </row>
    <row r="742" spans="1:6" ht="25.5" hidden="1">
      <c r="A742" s="57"/>
      <c r="B742" s="57">
        <v>2046</v>
      </c>
      <c r="C742" s="58" t="s">
        <v>855</v>
      </c>
      <c r="D742" s="60">
        <v>0</v>
      </c>
      <c r="E742" s="53"/>
      <c r="F742" s="56">
        <v>0</v>
      </c>
    </row>
    <row r="743" spans="1:6" ht="25.5" hidden="1">
      <c r="A743" s="57"/>
      <c r="B743" s="57">
        <v>2047</v>
      </c>
      <c r="C743" s="58" t="s">
        <v>856</v>
      </c>
      <c r="D743" s="60">
        <v>0</v>
      </c>
      <c r="E743" s="53"/>
      <c r="F743" s="56">
        <v>0</v>
      </c>
    </row>
    <row r="744" spans="1:6" ht="25.5" hidden="1">
      <c r="A744" s="57"/>
      <c r="B744" s="57">
        <v>2048</v>
      </c>
      <c r="C744" s="58" t="s">
        <v>857</v>
      </c>
      <c r="D744" s="60">
        <v>0</v>
      </c>
      <c r="E744" s="53"/>
      <c r="F744" s="56">
        <v>0</v>
      </c>
    </row>
    <row r="745" spans="1:6" hidden="1">
      <c r="A745" s="57"/>
      <c r="B745" s="57">
        <v>2051</v>
      </c>
      <c r="C745" s="58" t="s">
        <v>858</v>
      </c>
      <c r="D745" s="60">
        <v>0</v>
      </c>
      <c r="E745" s="53"/>
      <c r="F745" s="56">
        <v>0</v>
      </c>
    </row>
    <row r="746" spans="1:6" hidden="1">
      <c r="A746" s="57"/>
      <c r="B746" s="57">
        <v>2052</v>
      </c>
      <c r="C746" s="58" t="s">
        <v>52</v>
      </c>
      <c r="D746" s="60">
        <v>0</v>
      </c>
      <c r="E746" s="53"/>
      <c r="F746" s="56">
        <v>0</v>
      </c>
    </row>
    <row r="747" spans="1:6" hidden="1">
      <c r="A747" s="57"/>
      <c r="B747" s="57">
        <v>2054</v>
      </c>
      <c r="C747" s="58" t="s">
        <v>859</v>
      </c>
      <c r="D747" s="60">
        <v>0</v>
      </c>
      <c r="E747" s="53"/>
      <c r="F747" s="56">
        <v>0</v>
      </c>
    </row>
    <row r="748" spans="1:6" ht="38.25" hidden="1">
      <c r="A748" s="57"/>
      <c r="B748" s="57">
        <v>2055</v>
      </c>
      <c r="C748" s="58" t="s">
        <v>860</v>
      </c>
      <c r="D748" s="60">
        <v>0</v>
      </c>
      <c r="E748" s="53"/>
      <c r="F748" s="56">
        <v>0</v>
      </c>
    </row>
    <row r="749" spans="1:6" hidden="1">
      <c r="A749" s="57"/>
      <c r="B749" s="57">
        <v>2056</v>
      </c>
      <c r="C749" s="58" t="s">
        <v>861</v>
      </c>
      <c r="D749" s="60">
        <v>0</v>
      </c>
      <c r="E749" s="53"/>
      <c r="F749" s="56">
        <v>0</v>
      </c>
    </row>
    <row r="750" spans="1:6" hidden="1">
      <c r="A750" s="57"/>
      <c r="B750" s="57">
        <v>2057</v>
      </c>
      <c r="C750" s="58" t="s">
        <v>862</v>
      </c>
      <c r="D750" s="60">
        <v>0</v>
      </c>
      <c r="E750" s="53"/>
      <c r="F750" s="56">
        <v>0</v>
      </c>
    </row>
    <row r="751" spans="1:6" ht="25.5" hidden="1">
      <c r="A751" s="57"/>
      <c r="B751" s="57">
        <v>2058</v>
      </c>
      <c r="C751" s="58" t="s">
        <v>863</v>
      </c>
      <c r="D751" s="60">
        <v>0</v>
      </c>
      <c r="E751" s="53"/>
      <c r="F751" s="56">
        <v>0</v>
      </c>
    </row>
    <row r="752" spans="1:6" ht="25.5" hidden="1">
      <c r="A752" s="57"/>
      <c r="B752" s="57">
        <v>2059</v>
      </c>
      <c r="C752" s="58" t="s">
        <v>864</v>
      </c>
      <c r="D752" s="60">
        <v>0</v>
      </c>
      <c r="E752" s="53"/>
      <c r="F752" s="56">
        <v>0</v>
      </c>
    </row>
    <row r="753" spans="1:6" ht="25.5" hidden="1">
      <c r="A753" s="57"/>
      <c r="B753" s="57">
        <v>2064</v>
      </c>
      <c r="C753" s="58" t="s">
        <v>865</v>
      </c>
      <c r="D753" s="60">
        <v>0</v>
      </c>
      <c r="E753" s="53"/>
      <c r="F753" s="56">
        <v>0</v>
      </c>
    </row>
    <row r="754" spans="1:6" ht="38.25" hidden="1">
      <c r="A754" s="57"/>
      <c r="B754" s="57">
        <v>2065</v>
      </c>
      <c r="C754" s="58" t="s">
        <v>866</v>
      </c>
      <c r="D754" s="60">
        <v>0</v>
      </c>
      <c r="E754" s="53"/>
      <c r="F754" s="56">
        <v>0</v>
      </c>
    </row>
    <row r="755" spans="1:6" ht="25.5" hidden="1">
      <c r="A755" s="57"/>
      <c r="B755" s="57">
        <v>2066</v>
      </c>
      <c r="C755" s="58" t="s">
        <v>867</v>
      </c>
      <c r="D755" s="60">
        <v>0</v>
      </c>
      <c r="E755" s="53"/>
      <c r="F755" s="56">
        <v>0</v>
      </c>
    </row>
    <row r="756" spans="1:6" ht="25.5" hidden="1">
      <c r="A756" s="57"/>
      <c r="B756" s="57">
        <v>2067</v>
      </c>
      <c r="C756" s="58" t="s">
        <v>868</v>
      </c>
      <c r="D756" s="60">
        <v>0</v>
      </c>
      <c r="E756" s="53"/>
      <c r="F756" s="56">
        <v>0</v>
      </c>
    </row>
    <row r="757" spans="1:6" ht="38.25" hidden="1">
      <c r="A757" s="57"/>
      <c r="B757" s="57">
        <v>2068</v>
      </c>
      <c r="C757" s="58" t="s">
        <v>869</v>
      </c>
      <c r="D757" s="60">
        <v>0</v>
      </c>
      <c r="E757" s="53"/>
      <c r="F757" s="56">
        <v>0</v>
      </c>
    </row>
    <row r="758" spans="1:6" ht="25.5" hidden="1">
      <c r="A758" s="57"/>
      <c r="B758" s="57">
        <v>2111</v>
      </c>
      <c r="C758" s="58" t="s">
        <v>870</v>
      </c>
      <c r="D758" s="60">
        <v>0</v>
      </c>
      <c r="E758" s="53"/>
      <c r="F758" s="56">
        <v>0</v>
      </c>
    </row>
    <row r="759" spans="1:6" hidden="1">
      <c r="A759" s="57"/>
      <c r="B759" s="57">
        <v>2112</v>
      </c>
      <c r="C759" s="58" t="s">
        <v>871</v>
      </c>
      <c r="D759" s="60">
        <v>0</v>
      </c>
      <c r="E759" s="53"/>
      <c r="F759" s="56">
        <v>0</v>
      </c>
    </row>
    <row r="760" spans="1:6" hidden="1">
      <c r="A760" s="57"/>
      <c r="B760" s="57">
        <v>2113</v>
      </c>
      <c r="C760" s="58" t="s">
        <v>872</v>
      </c>
      <c r="D760" s="60">
        <v>0</v>
      </c>
      <c r="E760" s="53"/>
      <c r="F760" s="56">
        <v>0</v>
      </c>
    </row>
    <row r="761" spans="1:6" ht="38.25" hidden="1">
      <c r="A761" s="57"/>
      <c r="B761" s="57">
        <v>4325</v>
      </c>
      <c r="C761" s="58" t="s">
        <v>873</v>
      </c>
      <c r="D761" s="61">
        <v>0</v>
      </c>
      <c r="E761" s="53"/>
      <c r="F761" s="56">
        <v>0</v>
      </c>
    </row>
    <row r="762" spans="1:6" ht="38.25" hidden="1">
      <c r="A762" s="57"/>
      <c r="B762" s="57">
        <v>5037</v>
      </c>
      <c r="C762" s="58" t="s">
        <v>874</v>
      </c>
      <c r="D762" s="62">
        <v>0</v>
      </c>
      <c r="E762" s="53"/>
      <c r="F762" s="56">
        <v>0</v>
      </c>
    </row>
    <row r="763" spans="1:6" ht="25.5" hidden="1">
      <c r="A763" s="57"/>
      <c r="B763" s="57">
        <v>5047</v>
      </c>
      <c r="C763" s="58" t="s">
        <v>875</v>
      </c>
      <c r="D763" s="62">
        <v>0</v>
      </c>
      <c r="E763" s="53"/>
      <c r="F763" s="56">
        <v>0</v>
      </c>
    </row>
    <row r="764" spans="1:6" ht="25.5" hidden="1">
      <c r="A764" s="57"/>
      <c r="B764" s="57">
        <v>5055</v>
      </c>
      <c r="C764" s="58" t="s">
        <v>876</v>
      </c>
      <c r="D764" s="62">
        <v>0</v>
      </c>
      <c r="E764" s="53"/>
      <c r="F764" s="56">
        <v>0</v>
      </c>
    </row>
    <row r="765" spans="1:6" ht="38.25" hidden="1">
      <c r="A765" s="57"/>
      <c r="B765" s="57">
        <v>5065</v>
      </c>
      <c r="C765" s="58" t="s">
        <v>877</v>
      </c>
      <c r="D765" s="62">
        <v>0</v>
      </c>
      <c r="E765" s="53"/>
      <c r="F765" s="56">
        <v>0</v>
      </c>
    </row>
    <row r="766" spans="1:6">
      <c r="A766" s="51">
        <v>2</v>
      </c>
      <c r="B766" s="53"/>
      <c r="C766" s="51" t="s">
        <v>213</v>
      </c>
      <c r="D766" s="71">
        <v>0</v>
      </c>
      <c r="E766" s="51">
        <v>25</v>
      </c>
      <c r="F766" s="56">
        <v>0</v>
      </c>
    </row>
    <row r="767" spans="1:6">
      <c r="A767" s="57"/>
      <c r="B767" s="57">
        <v>3001</v>
      </c>
      <c r="C767" s="57" t="s">
        <v>878</v>
      </c>
      <c r="D767" s="60">
        <v>0</v>
      </c>
      <c r="E767" s="53"/>
      <c r="F767" s="56">
        <v>0</v>
      </c>
    </row>
    <row r="768" spans="1:6" hidden="1">
      <c r="A768" s="57"/>
      <c r="B768" s="57">
        <v>3025</v>
      </c>
      <c r="C768" s="57" t="s">
        <v>879</v>
      </c>
      <c r="D768" s="60">
        <v>0</v>
      </c>
      <c r="E768" s="53"/>
      <c r="F768" s="56">
        <v>0</v>
      </c>
    </row>
    <row r="769" spans="1:6" hidden="1">
      <c r="A769" s="57"/>
      <c r="B769" s="57">
        <v>3051</v>
      </c>
      <c r="C769" s="57" t="s">
        <v>880</v>
      </c>
      <c r="D769" s="60">
        <v>0</v>
      </c>
      <c r="E769" s="53"/>
      <c r="F769" s="56">
        <v>0</v>
      </c>
    </row>
    <row r="770" spans="1:6" hidden="1">
      <c r="A770" s="51">
        <v>3</v>
      </c>
      <c r="B770" s="53"/>
      <c r="C770" s="51" t="s">
        <v>881</v>
      </c>
      <c r="D770" s="71">
        <v>0</v>
      </c>
      <c r="E770" s="55">
        <v>26</v>
      </c>
      <c r="F770" s="56">
        <v>0</v>
      </c>
    </row>
    <row r="771" spans="1:6" hidden="1">
      <c r="A771" s="57"/>
      <c r="B771" s="57">
        <v>2301</v>
      </c>
      <c r="C771" s="57" t="s">
        <v>882</v>
      </c>
      <c r="D771" s="60">
        <v>0</v>
      </c>
      <c r="E771" s="53"/>
      <c r="F771" s="56">
        <v>0</v>
      </c>
    </row>
    <row r="772" spans="1:6" hidden="1">
      <c r="A772" s="57"/>
      <c r="B772" s="57">
        <v>2303</v>
      </c>
      <c r="C772" s="57" t="s">
        <v>56</v>
      </c>
      <c r="D772" s="60">
        <v>0</v>
      </c>
      <c r="E772" s="53"/>
      <c r="F772" s="56">
        <v>0</v>
      </c>
    </row>
    <row r="773" spans="1:6" hidden="1">
      <c r="A773" s="57"/>
      <c r="B773" s="57">
        <v>2306</v>
      </c>
      <c r="C773" s="57" t="s">
        <v>883</v>
      </c>
      <c r="D773" s="60">
        <v>0</v>
      </c>
      <c r="E773" s="53"/>
      <c r="F773" s="56">
        <v>0</v>
      </c>
    </row>
    <row r="774" spans="1:6" hidden="1">
      <c r="A774" s="57"/>
      <c r="B774" s="57">
        <v>2401</v>
      </c>
      <c r="C774" s="57" t="s">
        <v>884</v>
      </c>
      <c r="D774" s="60">
        <v>0</v>
      </c>
      <c r="E774" s="53"/>
      <c r="F774" s="56">
        <v>0</v>
      </c>
    </row>
    <row r="775" spans="1:6" hidden="1">
      <c r="A775" s="57"/>
      <c r="B775" s="57">
        <v>2402</v>
      </c>
      <c r="C775" s="57" t="s">
        <v>885</v>
      </c>
      <c r="D775" s="60">
        <v>0</v>
      </c>
      <c r="E775" s="53"/>
      <c r="F775" s="56">
        <v>0</v>
      </c>
    </row>
    <row r="776" spans="1:6" hidden="1">
      <c r="A776" s="57"/>
      <c r="B776" s="57">
        <v>2405</v>
      </c>
      <c r="C776" s="57" t="s">
        <v>886</v>
      </c>
      <c r="D776" s="60">
        <v>0</v>
      </c>
      <c r="E776" s="53"/>
      <c r="F776" s="56">
        <v>0</v>
      </c>
    </row>
    <row r="777" spans="1:6" hidden="1">
      <c r="A777" s="57"/>
      <c r="B777" s="57">
        <v>2406</v>
      </c>
      <c r="C777" s="57" t="s">
        <v>887</v>
      </c>
      <c r="D777" s="60">
        <v>0</v>
      </c>
      <c r="E777" s="53"/>
      <c r="F777" s="56">
        <v>0</v>
      </c>
    </row>
    <row r="778" spans="1:6" hidden="1">
      <c r="A778" s="57"/>
      <c r="B778" s="57">
        <v>2451</v>
      </c>
      <c r="C778" s="57" t="s">
        <v>888</v>
      </c>
      <c r="D778" s="60">
        <v>0</v>
      </c>
      <c r="E778" s="53"/>
      <c r="F778" s="56">
        <v>0</v>
      </c>
    </row>
    <row r="779" spans="1:6" hidden="1">
      <c r="A779" s="51">
        <v>4</v>
      </c>
      <c r="B779" s="53"/>
      <c r="C779" s="51" t="s">
        <v>889</v>
      </c>
      <c r="D779" s="71">
        <v>0</v>
      </c>
      <c r="E779" s="55">
        <v>27</v>
      </c>
      <c r="F779" s="56">
        <v>0</v>
      </c>
    </row>
    <row r="780" spans="1:6" hidden="1">
      <c r="A780" s="57"/>
      <c r="B780" s="57">
        <v>3003</v>
      </c>
      <c r="C780" s="57" t="s">
        <v>890</v>
      </c>
      <c r="D780" s="60">
        <v>0</v>
      </c>
      <c r="E780" s="53"/>
      <c r="F780" s="56">
        <v>0</v>
      </c>
    </row>
    <row r="781" spans="1:6" hidden="1">
      <c r="A781" s="57"/>
      <c r="B781" s="57">
        <v>3027</v>
      </c>
      <c r="C781" s="57" t="s">
        <v>891</v>
      </c>
      <c r="D781" s="60">
        <v>0</v>
      </c>
      <c r="E781" s="53"/>
      <c r="F781" s="56">
        <v>0</v>
      </c>
    </row>
    <row r="782" spans="1:6" hidden="1">
      <c r="A782" s="57"/>
      <c r="B782" s="57">
        <v>3053</v>
      </c>
      <c r="C782" s="57" t="s">
        <v>892</v>
      </c>
      <c r="D782" s="60">
        <v>0</v>
      </c>
      <c r="E782" s="53"/>
      <c r="F782" s="56">
        <v>0</v>
      </c>
    </row>
    <row r="783" spans="1:6" hidden="1">
      <c r="A783" s="51">
        <v>5</v>
      </c>
      <c r="B783" s="53"/>
      <c r="C783" s="51" t="s">
        <v>893</v>
      </c>
      <c r="D783" s="71">
        <v>0</v>
      </c>
      <c r="E783" s="55">
        <v>28</v>
      </c>
      <c r="F783" s="56">
        <v>0</v>
      </c>
    </row>
    <row r="784" spans="1:6" hidden="1">
      <c r="A784" s="57"/>
      <c r="B784" s="57">
        <v>2853</v>
      </c>
      <c r="C784" s="57" t="s">
        <v>596</v>
      </c>
      <c r="D784" s="60">
        <v>0</v>
      </c>
      <c r="E784" s="53"/>
      <c r="F784" s="56">
        <v>0</v>
      </c>
    </row>
    <row r="785" spans="1:6" ht="25.5" hidden="1">
      <c r="A785" s="80"/>
      <c r="B785" s="81" t="s">
        <v>894</v>
      </c>
      <c r="C785" s="80" t="s">
        <v>895</v>
      </c>
      <c r="D785" s="60">
        <v>0</v>
      </c>
      <c r="E785" s="81"/>
      <c r="F785" s="56">
        <v>0</v>
      </c>
    </row>
    <row r="786" spans="1:6" hidden="1">
      <c r="A786" s="51">
        <v>6</v>
      </c>
      <c r="B786" s="53"/>
      <c r="C786" s="51" t="s">
        <v>896</v>
      </c>
      <c r="D786" s="71">
        <v>0</v>
      </c>
      <c r="E786" s="55">
        <v>29</v>
      </c>
      <c r="F786" s="56">
        <v>0</v>
      </c>
    </row>
    <row r="787" spans="1:6" hidden="1">
      <c r="A787" s="57"/>
      <c r="B787" s="57">
        <v>3002</v>
      </c>
      <c r="C787" s="57" t="s">
        <v>897</v>
      </c>
      <c r="D787" s="60">
        <v>0</v>
      </c>
      <c r="E787" s="53"/>
      <c r="F787" s="56">
        <v>0</v>
      </c>
    </row>
    <row r="788" spans="1:6" hidden="1">
      <c r="A788" s="57"/>
      <c r="B788" s="57">
        <v>3026</v>
      </c>
      <c r="C788" s="57" t="s">
        <v>898</v>
      </c>
      <c r="D788" s="60">
        <v>0</v>
      </c>
      <c r="E788" s="53"/>
      <c r="F788" s="56">
        <v>0</v>
      </c>
    </row>
    <row r="789" spans="1:6" hidden="1">
      <c r="A789" s="57"/>
      <c r="B789" s="57">
        <v>3052</v>
      </c>
      <c r="C789" s="57" t="s">
        <v>899</v>
      </c>
      <c r="D789" s="60">
        <v>0</v>
      </c>
      <c r="E789" s="53"/>
      <c r="F789" s="56">
        <v>0</v>
      </c>
    </row>
    <row r="790" spans="1:6" hidden="1">
      <c r="A790" s="57"/>
      <c r="B790" s="57">
        <v>3101</v>
      </c>
      <c r="C790" s="57" t="s">
        <v>900</v>
      </c>
      <c r="D790" s="60">
        <v>0</v>
      </c>
      <c r="E790" s="53"/>
      <c r="F790" s="56">
        <v>0</v>
      </c>
    </row>
    <row r="791" spans="1:6" hidden="1">
      <c r="A791" s="57"/>
      <c r="B791" s="57"/>
      <c r="C791" s="57"/>
      <c r="D791" s="76"/>
      <c r="E791" s="53"/>
      <c r="F791" s="56">
        <v>0</v>
      </c>
    </row>
    <row r="792" spans="1:6" ht="13.5">
      <c r="A792" s="57"/>
      <c r="B792" s="57"/>
      <c r="C792" s="63" t="s">
        <v>901</v>
      </c>
      <c r="D792" s="71">
        <v>0</v>
      </c>
      <c r="E792" s="55">
        <v>30</v>
      </c>
      <c r="F792" s="56">
        <v>0</v>
      </c>
    </row>
    <row r="793" spans="1:6">
      <c r="A793" s="57"/>
      <c r="B793" s="57">
        <v>3581</v>
      </c>
      <c r="C793" s="57" t="s">
        <v>801</v>
      </c>
      <c r="D793" s="82"/>
      <c r="E793" s="53"/>
      <c r="F793" s="56">
        <v>0</v>
      </c>
    </row>
    <row r="794" spans="1:6">
      <c r="A794" s="57"/>
      <c r="B794" s="57">
        <v>4703</v>
      </c>
      <c r="C794" s="57" t="s">
        <v>188</v>
      </c>
      <c r="D794" s="82"/>
      <c r="E794" s="53"/>
      <c r="F794" s="56">
        <v>0</v>
      </c>
    </row>
    <row r="795" spans="1:6">
      <c r="A795" s="57"/>
      <c r="B795" s="57">
        <v>4731</v>
      </c>
      <c r="C795" s="57" t="s">
        <v>62</v>
      </c>
      <c r="D795" s="82"/>
      <c r="E795" s="53"/>
      <c r="F795" s="56">
        <v>0</v>
      </c>
    </row>
    <row r="796" spans="1:6">
      <c r="A796" s="57"/>
      <c r="B796" s="57">
        <v>5703</v>
      </c>
      <c r="C796" s="57" t="s">
        <v>67</v>
      </c>
      <c r="D796" s="82"/>
      <c r="E796" s="53"/>
      <c r="F796" s="56">
        <v>0</v>
      </c>
    </row>
    <row r="797" spans="1:6">
      <c r="A797" s="57"/>
      <c r="B797" s="57">
        <v>5731</v>
      </c>
      <c r="C797" s="57" t="s">
        <v>193</v>
      </c>
      <c r="D797" s="82"/>
      <c r="E797" s="53"/>
      <c r="F797" s="56">
        <v>0</v>
      </c>
    </row>
    <row r="798" spans="1:6" ht="25.5">
      <c r="A798" s="57"/>
      <c r="B798" s="57"/>
      <c r="C798" s="51" t="s">
        <v>214</v>
      </c>
      <c r="D798" s="71">
        <v>0</v>
      </c>
      <c r="E798" s="51" t="s">
        <v>902</v>
      </c>
      <c r="F798" s="56">
        <v>0</v>
      </c>
    </row>
    <row r="799" spans="1:6">
      <c r="A799" s="57"/>
      <c r="B799" s="57"/>
      <c r="C799" s="57"/>
      <c r="D799" s="76"/>
      <c r="E799" s="53" t="s">
        <v>798</v>
      </c>
      <c r="F799" s="56">
        <v>0</v>
      </c>
    </row>
    <row r="800" spans="1:6" ht="13.5">
      <c r="A800" s="51" t="s">
        <v>903</v>
      </c>
      <c r="B800" s="53"/>
      <c r="C800" s="52" t="s">
        <v>38</v>
      </c>
      <c r="D800" s="76"/>
      <c r="E800" s="53"/>
      <c r="F800" s="56">
        <v>0</v>
      </c>
    </row>
    <row r="801" spans="1:6">
      <c r="A801" s="57"/>
      <c r="B801" s="57"/>
      <c r="C801" s="57"/>
      <c r="D801" s="76"/>
      <c r="E801" s="53"/>
      <c r="F801" s="56">
        <v>0</v>
      </c>
    </row>
    <row r="802" spans="1:6">
      <c r="A802" s="51">
        <v>1</v>
      </c>
      <c r="B802" s="53"/>
      <c r="C802" s="51" t="s">
        <v>215</v>
      </c>
      <c r="D802" s="71">
        <v>5908199</v>
      </c>
      <c r="E802" s="55">
        <v>32</v>
      </c>
      <c r="F802" s="56">
        <v>0</v>
      </c>
    </row>
    <row r="803" spans="1:6">
      <c r="A803" s="57"/>
      <c r="B803" s="57">
        <v>1001</v>
      </c>
      <c r="C803" s="57" t="s">
        <v>150</v>
      </c>
      <c r="D803" s="59">
        <v>0</v>
      </c>
      <c r="E803" s="53"/>
      <c r="F803" s="56">
        <v>0</v>
      </c>
    </row>
    <row r="804" spans="1:6" hidden="1">
      <c r="A804" s="57"/>
      <c r="B804" s="57">
        <v>1002</v>
      </c>
      <c r="C804" s="57" t="s">
        <v>904</v>
      </c>
      <c r="D804" s="59">
        <v>0</v>
      </c>
      <c r="E804" s="53"/>
      <c r="F804" s="56">
        <v>0</v>
      </c>
    </row>
    <row r="805" spans="1:6" hidden="1">
      <c r="A805" s="57"/>
      <c r="B805" s="57">
        <v>1003</v>
      </c>
      <c r="C805" s="57" t="s">
        <v>905</v>
      </c>
      <c r="D805" s="59">
        <v>0</v>
      </c>
      <c r="E805" s="53"/>
      <c r="F805" s="56">
        <v>0</v>
      </c>
    </row>
    <row r="806" spans="1:6" hidden="1">
      <c r="A806" s="57"/>
      <c r="B806" s="57">
        <v>1004</v>
      </c>
      <c r="C806" s="57" t="s">
        <v>906</v>
      </c>
      <c r="D806" s="59">
        <v>0</v>
      </c>
      <c r="E806" s="53"/>
      <c r="F806" s="56">
        <v>0</v>
      </c>
    </row>
    <row r="807" spans="1:6" hidden="1">
      <c r="A807" s="57"/>
      <c r="B807" s="57">
        <v>1005</v>
      </c>
      <c r="C807" s="57" t="s">
        <v>907</v>
      </c>
      <c r="D807" s="59">
        <v>0</v>
      </c>
      <c r="E807" s="53"/>
      <c r="F807" s="56">
        <v>0</v>
      </c>
    </row>
    <row r="808" spans="1:6" hidden="1">
      <c r="A808" s="57"/>
      <c r="B808" s="57">
        <v>1006</v>
      </c>
      <c r="C808" s="57" t="s">
        <v>908</v>
      </c>
      <c r="D808" s="59">
        <v>0</v>
      </c>
      <c r="E808" s="53"/>
      <c r="F808" s="56">
        <v>0</v>
      </c>
    </row>
    <row r="809" spans="1:6" hidden="1">
      <c r="A809" s="57"/>
      <c r="B809" s="57">
        <v>1007</v>
      </c>
      <c r="C809" s="57" t="s">
        <v>909</v>
      </c>
      <c r="D809" s="59">
        <v>0</v>
      </c>
      <c r="E809" s="53"/>
      <c r="F809" s="56">
        <v>0</v>
      </c>
    </row>
    <row r="810" spans="1:6" hidden="1">
      <c r="A810" s="57"/>
      <c r="B810" s="57">
        <v>1008</v>
      </c>
      <c r="C810" s="57" t="s">
        <v>910</v>
      </c>
      <c r="D810" s="59">
        <v>0</v>
      </c>
      <c r="E810" s="53"/>
      <c r="F810" s="56">
        <v>0</v>
      </c>
    </row>
    <row r="811" spans="1:6" ht="25.5" hidden="1">
      <c r="A811" s="57"/>
      <c r="B811" s="57">
        <v>1009</v>
      </c>
      <c r="C811" s="57" t="s">
        <v>911</v>
      </c>
      <c r="D811" s="59">
        <v>0</v>
      </c>
      <c r="E811" s="53"/>
      <c r="F811" s="56">
        <v>0</v>
      </c>
    </row>
    <row r="812" spans="1:6" ht="25.5">
      <c r="A812" s="57"/>
      <c r="B812" s="57">
        <v>1051</v>
      </c>
      <c r="C812" s="57" t="s">
        <v>912</v>
      </c>
      <c r="D812" s="59">
        <v>5908199</v>
      </c>
      <c r="E812" s="53"/>
      <c r="F812" s="56">
        <v>0</v>
      </c>
    </row>
    <row r="813" spans="1:6">
      <c r="A813" s="57"/>
      <c r="B813" s="57">
        <v>1052</v>
      </c>
      <c r="C813" s="57" t="s">
        <v>151</v>
      </c>
      <c r="D813" s="59">
        <v>0</v>
      </c>
      <c r="E813" s="53"/>
      <c r="F813" s="56">
        <v>0</v>
      </c>
    </row>
    <row r="814" spans="1:6" ht="25.5" hidden="1">
      <c r="A814" s="57"/>
      <c r="B814" s="57">
        <v>1054</v>
      </c>
      <c r="C814" s="57" t="s">
        <v>913</v>
      </c>
      <c r="D814" s="59">
        <v>0</v>
      </c>
      <c r="E814" s="53"/>
      <c r="F814" s="56">
        <v>0</v>
      </c>
    </row>
    <row r="815" spans="1:6" hidden="1">
      <c r="A815" s="57"/>
      <c r="B815" s="57">
        <v>1101</v>
      </c>
      <c r="C815" s="58" t="s">
        <v>914</v>
      </c>
      <c r="D815" s="59">
        <v>0</v>
      </c>
      <c r="E815" s="53"/>
      <c r="F815" s="56">
        <v>0</v>
      </c>
    </row>
    <row r="816" spans="1:6" ht="25.5" hidden="1">
      <c r="A816" s="57"/>
      <c r="B816" s="57">
        <v>1102</v>
      </c>
      <c r="C816" s="58" t="s">
        <v>915</v>
      </c>
      <c r="D816" s="59">
        <v>0</v>
      </c>
      <c r="E816" s="53"/>
      <c r="F816" s="56">
        <v>0</v>
      </c>
    </row>
    <row r="817" spans="1:7" ht="25.5" hidden="1">
      <c r="A817" s="57"/>
      <c r="B817" s="57">
        <v>1103</v>
      </c>
      <c r="C817" s="58" t="s">
        <v>916</v>
      </c>
      <c r="D817" s="59">
        <v>0</v>
      </c>
      <c r="E817" s="53"/>
      <c r="F817" s="56">
        <v>0</v>
      </c>
    </row>
    <row r="818" spans="1:7" hidden="1">
      <c r="A818" s="57"/>
      <c r="B818" s="57">
        <v>1251</v>
      </c>
      <c r="C818" s="58" t="s">
        <v>917</v>
      </c>
      <c r="D818" s="59">
        <v>0</v>
      </c>
      <c r="E818" s="53"/>
      <c r="F818" s="56">
        <v>0</v>
      </c>
    </row>
    <row r="819" spans="1:7" hidden="1">
      <c r="A819" s="57"/>
      <c r="B819" s="57">
        <v>1252</v>
      </c>
      <c r="C819" s="58" t="s">
        <v>918</v>
      </c>
      <c r="D819" s="59">
        <v>0</v>
      </c>
      <c r="E819" s="53"/>
      <c r="F819" s="56">
        <v>0</v>
      </c>
    </row>
    <row r="820" spans="1:7" ht="25.5" hidden="1">
      <c r="A820" s="57"/>
      <c r="B820" s="57">
        <v>1253</v>
      </c>
      <c r="C820" s="58" t="s">
        <v>39</v>
      </c>
      <c r="D820" s="59">
        <v>0</v>
      </c>
      <c r="E820" s="53"/>
      <c r="F820" s="56">
        <v>0</v>
      </c>
    </row>
    <row r="821" spans="1:7" hidden="1">
      <c r="A821" s="64"/>
      <c r="B821" s="65" t="s">
        <v>919</v>
      </c>
      <c r="C821" s="66" t="s">
        <v>920</v>
      </c>
      <c r="D821" s="59">
        <v>0</v>
      </c>
      <c r="E821" s="65"/>
      <c r="F821" s="56">
        <v>0</v>
      </c>
    </row>
    <row r="822" spans="1:7" ht="25.5" hidden="1">
      <c r="A822" s="57"/>
      <c r="B822" s="57">
        <v>1301</v>
      </c>
      <c r="C822" s="58" t="s">
        <v>921</v>
      </c>
      <c r="D822" s="59">
        <v>0</v>
      </c>
      <c r="E822" s="53"/>
      <c r="F822" s="56">
        <v>0</v>
      </c>
    </row>
    <row r="823" spans="1:7" ht="25.5" hidden="1">
      <c r="A823" s="64"/>
      <c r="B823" s="65" t="s">
        <v>922</v>
      </c>
      <c r="C823" s="66" t="s">
        <v>923</v>
      </c>
      <c r="D823" s="59">
        <v>0</v>
      </c>
      <c r="E823" s="65"/>
      <c r="F823" s="56">
        <v>0</v>
      </c>
    </row>
    <row r="824" spans="1:7" hidden="1">
      <c r="A824" s="57"/>
      <c r="B824" s="57">
        <v>1303</v>
      </c>
      <c r="C824" s="58" t="s">
        <v>513</v>
      </c>
      <c r="D824" s="59">
        <v>0</v>
      </c>
      <c r="E824" s="53"/>
      <c r="F824" s="56">
        <v>0</v>
      </c>
    </row>
    <row r="825" spans="1:7" hidden="1">
      <c r="A825" s="57"/>
      <c r="B825" s="53">
        <v>1458</v>
      </c>
      <c r="C825" s="58" t="s">
        <v>924</v>
      </c>
      <c r="D825" s="59">
        <v>0</v>
      </c>
      <c r="E825" s="53"/>
      <c r="F825" s="56">
        <v>0</v>
      </c>
    </row>
    <row r="826" spans="1:7">
      <c r="A826" s="51">
        <v>2</v>
      </c>
      <c r="B826" s="53"/>
      <c r="C826" s="51" t="s">
        <v>216</v>
      </c>
      <c r="D826" s="71">
        <v>3583305</v>
      </c>
      <c r="E826" s="55">
        <v>33</v>
      </c>
      <c r="F826" s="56">
        <v>0</v>
      </c>
      <c r="G826" s="44"/>
    </row>
    <row r="827" spans="1:7">
      <c r="A827" s="57"/>
      <c r="B827" s="57">
        <v>1001</v>
      </c>
      <c r="C827" s="57" t="s">
        <v>150</v>
      </c>
      <c r="D827" s="83">
        <v>26723</v>
      </c>
      <c r="E827" s="53"/>
      <c r="F827" s="56">
        <v>0</v>
      </c>
    </row>
    <row r="828" spans="1:7" hidden="1">
      <c r="A828" s="57"/>
      <c r="B828" s="57">
        <v>1002</v>
      </c>
      <c r="C828" s="57" t="s">
        <v>904</v>
      </c>
      <c r="D828" s="83">
        <v>0</v>
      </c>
      <c r="E828" s="53"/>
      <c r="F828" s="56">
        <v>0</v>
      </c>
    </row>
    <row r="829" spans="1:7" hidden="1">
      <c r="A829" s="57"/>
      <c r="B829" s="57">
        <v>1003</v>
      </c>
      <c r="C829" s="57" t="s">
        <v>905</v>
      </c>
      <c r="D829" s="83">
        <v>0</v>
      </c>
      <c r="E829" s="53"/>
      <c r="F829" s="56">
        <v>0</v>
      </c>
    </row>
    <row r="830" spans="1:7" hidden="1">
      <c r="A830" s="57"/>
      <c r="B830" s="57">
        <v>1004</v>
      </c>
      <c r="C830" s="57" t="s">
        <v>906</v>
      </c>
      <c r="D830" s="83">
        <v>0</v>
      </c>
      <c r="E830" s="53"/>
      <c r="F830" s="56">
        <v>0</v>
      </c>
    </row>
    <row r="831" spans="1:7" hidden="1">
      <c r="A831" s="57"/>
      <c r="B831" s="57">
        <v>1005</v>
      </c>
      <c r="C831" s="57" t="s">
        <v>907</v>
      </c>
      <c r="D831" s="83">
        <v>0</v>
      </c>
      <c r="E831" s="53"/>
      <c r="F831" s="56">
        <v>0</v>
      </c>
    </row>
    <row r="832" spans="1:7" hidden="1">
      <c r="A832" s="57"/>
      <c r="B832" s="57">
        <v>1006</v>
      </c>
      <c r="C832" s="57" t="s">
        <v>908</v>
      </c>
      <c r="D832" s="83">
        <v>0</v>
      </c>
      <c r="E832" s="53"/>
      <c r="F832" s="56">
        <v>0</v>
      </c>
    </row>
    <row r="833" spans="1:7" hidden="1">
      <c r="A833" s="57"/>
      <c r="B833" s="57">
        <v>1007</v>
      </c>
      <c r="C833" s="57" t="s">
        <v>909</v>
      </c>
      <c r="D833" s="83">
        <v>0</v>
      </c>
      <c r="E833" s="53"/>
      <c r="F833" s="56">
        <v>0</v>
      </c>
    </row>
    <row r="834" spans="1:7" hidden="1">
      <c r="A834" s="57"/>
      <c r="B834" s="57">
        <v>1008</v>
      </c>
      <c r="C834" s="57" t="s">
        <v>910</v>
      </c>
      <c r="D834" s="83">
        <v>0</v>
      </c>
      <c r="E834" s="53"/>
      <c r="F834" s="56">
        <v>0</v>
      </c>
    </row>
    <row r="835" spans="1:7" ht="25.5" hidden="1">
      <c r="A835" s="57"/>
      <c r="B835" s="57">
        <v>1009</v>
      </c>
      <c r="C835" s="57" t="s">
        <v>911</v>
      </c>
      <c r="D835" s="83">
        <v>0</v>
      </c>
      <c r="E835" s="53"/>
      <c r="F835" s="56">
        <v>0</v>
      </c>
    </row>
    <row r="836" spans="1:7" ht="15.75" customHeight="1">
      <c r="A836" s="57"/>
      <c r="B836" s="57">
        <v>1051</v>
      </c>
      <c r="C836" s="57" t="s">
        <v>912</v>
      </c>
      <c r="D836" s="83">
        <v>3556582</v>
      </c>
      <c r="E836" s="53"/>
      <c r="F836" s="56">
        <v>0</v>
      </c>
    </row>
    <row r="837" spans="1:7">
      <c r="A837" s="57"/>
      <c r="B837" s="57">
        <v>1052</v>
      </c>
      <c r="C837" s="57" t="s">
        <v>151</v>
      </c>
      <c r="D837" s="83">
        <v>0</v>
      </c>
      <c r="E837" s="53"/>
      <c r="F837" s="56">
        <v>0</v>
      </c>
    </row>
    <row r="838" spans="1:7" ht="25.5" hidden="1">
      <c r="A838" s="57"/>
      <c r="B838" s="57">
        <v>1054</v>
      </c>
      <c r="C838" s="57" t="s">
        <v>913</v>
      </c>
      <c r="D838" s="83">
        <v>0</v>
      </c>
      <c r="E838" s="53"/>
      <c r="F838" s="56">
        <v>0</v>
      </c>
    </row>
    <row r="839" spans="1:7" hidden="1">
      <c r="A839" s="57"/>
      <c r="B839" s="57">
        <v>1101</v>
      </c>
      <c r="C839" s="58" t="s">
        <v>914</v>
      </c>
      <c r="D839" s="83">
        <v>0</v>
      </c>
      <c r="E839" s="53"/>
      <c r="F839" s="56">
        <v>0</v>
      </c>
    </row>
    <row r="840" spans="1:7" ht="25.5" hidden="1">
      <c r="A840" s="57"/>
      <c r="B840" s="57">
        <v>1102</v>
      </c>
      <c r="C840" s="58" t="s">
        <v>915</v>
      </c>
      <c r="D840" s="83">
        <v>0</v>
      </c>
      <c r="E840" s="53"/>
      <c r="F840" s="56">
        <v>0</v>
      </c>
    </row>
    <row r="841" spans="1:7" ht="25.5" hidden="1">
      <c r="A841" s="57"/>
      <c r="B841" s="57">
        <v>1103</v>
      </c>
      <c r="C841" s="58" t="s">
        <v>916</v>
      </c>
      <c r="D841" s="83">
        <v>0</v>
      </c>
      <c r="E841" s="53"/>
      <c r="F841" s="56">
        <v>0</v>
      </c>
    </row>
    <row r="842" spans="1:7" hidden="1">
      <c r="A842" s="57"/>
      <c r="B842" s="57">
        <v>1251</v>
      </c>
      <c r="C842" s="58" t="s">
        <v>917</v>
      </c>
      <c r="D842" s="83">
        <v>0</v>
      </c>
      <c r="E842" s="53"/>
      <c r="F842" s="56">
        <v>0</v>
      </c>
    </row>
    <row r="843" spans="1:7" hidden="1">
      <c r="A843" s="57"/>
      <c r="B843" s="57">
        <v>1252</v>
      </c>
      <c r="C843" s="58" t="s">
        <v>918</v>
      </c>
      <c r="D843" s="83">
        <v>0</v>
      </c>
      <c r="E843" s="53"/>
      <c r="F843" s="56">
        <v>0</v>
      </c>
    </row>
    <row r="844" spans="1:7" ht="25.5" hidden="1">
      <c r="A844" s="57"/>
      <c r="B844" s="57">
        <v>1253</v>
      </c>
      <c r="C844" s="58" t="s">
        <v>39</v>
      </c>
      <c r="D844" s="83">
        <v>0</v>
      </c>
      <c r="E844" s="53"/>
      <c r="F844" s="56">
        <v>0</v>
      </c>
    </row>
    <row r="845" spans="1:7" hidden="1">
      <c r="A845" s="64"/>
      <c r="B845" s="65" t="s">
        <v>919</v>
      </c>
      <c r="C845" s="66" t="s">
        <v>920</v>
      </c>
      <c r="D845" s="83">
        <v>0</v>
      </c>
      <c r="E845" s="65"/>
      <c r="F845" s="56">
        <v>0</v>
      </c>
      <c r="G845" s="44"/>
    </row>
    <row r="846" spans="1:7" ht="25.5" hidden="1">
      <c r="A846" s="57"/>
      <c r="B846" s="57">
        <v>1301</v>
      </c>
      <c r="C846" s="58" t="s">
        <v>921</v>
      </c>
      <c r="D846" s="83">
        <v>0</v>
      </c>
      <c r="E846" s="53"/>
      <c r="F846" s="56">
        <v>0</v>
      </c>
    </row>
    <row r="847" spans="1:7" ht="25.5" hidden="1">
      <c r="A847" s="64"/>
      <c r="B847" s="65" t="s">
        <v>922</v>
      </c>
      <c r="C847" s="66" t="s">
        <v>923</v>
      </c>
      <c r="D847" s="83">
        <v>0</v>
      </c>
      <c r="E847" s="65"/>
      <c r="F847" s="56">
        <v>0</v>
      </c>
    </row>
    <row r="848" spans="1:7" hidden="1">
      <c r="A848" s="57"/>
      <c r="B848" s="57">
        <v>1303</v>
      </c>
      <c r="C848" s="58" t="s">
        <v>513</v>
      </c>
      <c r="D848" s="83">
        <v>0</v>
      </c>
      <c r="E848" s="53"/>
      <c r="F848" s="56">
        <v>0</v>
      </c>
    </row>
    <row r="849" spans="1:7" hidden="1">
      <c r="A849" s="57"/>
      <c r="B849" s="57">
        <v>1458</v>
      </c>
      <c r="C849" s="58" t="s">
        <v>924</v>
      </c>
      <c r="D849" s="83">
        <v>0</v>
      </c>
      <c r="E849" s="53"/>
      <c r="F849" s="56">
        <v>0</v>
      </c>
    </row>
    <row r="850" spans="1:7">
      <c r="A850" s="51">
        <v>3</v>
      </c>
      <c r="B850" s="53"/>
      <c r="C850" s="51" t="s">
        <v>217</v>
      </c>
      <c r="D850" s="71">
        <v>-2324894</v>
      </c>
      <c r="E850" s="51" t="s">
        <v>925</v>
      </c>
      <c r="F850" s="56">
        <v>0</v>
      </c>
      <c r="G850" s="84">
        <f>D826-D802</f>
        <v>-2324894</v>
      </c>
    </row>
    <row r="851" spans="1:7">
      <c r="A851" s="57"/>
      <c r="B851" s="57"/>
      <c r="C851" s="57"/>
      <c r="D851" s="76"/>
      <c r="E851" s="53" t="s">
        <v>798</v>
      </c>
      <c r="F851" s="56">
        <v>0</v>
      </c>
      <c r="G851" s="85">
        <f>G850-D850</f>
        <v>0</v>
      </c>
    </row>
    <row r="852" spans="1:7" ht="13.5">
      <c r="A852" s="57"/>
      <c r="B852" s="57"/>
      <c r="C852" s="63" t="s">
        <v>218</v>
      </c>
      <c r="D852" s="71">
        <v>0</v>
      </c>
      <c r="E852" s="55">
        <v>35</v>
      </c>
      <c r="F852" s="56">
        <v>0</v>
      </c>
    </row>
    <row r="853" spans="1:7">
      <c r="A853" s="57"/>
      <c r="B853" s="57">
        <v>3581</v>
      </c>
      <c r="C853" s="57" t="s">
        <v>801</v>
      </c>
      <c r="D853" s="82"/>
      <c r="E853" s="53"/>
      <c r="F853" s="56">
        <v>0</v>
      </c>
      <c r="G853" s="85"/>
    </row>
    <row r="854" spans="1:7">
      <c r="A854" s="57"/>
      <c r="B854" s="57">
        <v>4703</v>
      </c>
      <c r="C854" s="57" t="s">
        <v>188</v>
      </c>
      <c r="D854" s="82"/>
      <c r="E854" s="53"/>
      <c r="F854" s="56">
        <v>0</v>
      </c>
    </row>
    <row r="855" spans="1:7">
      <c r="A855" s="57"/>
      <c r="B855" s="57">
        <v>4731</v>
      </c>
      <c r="C855" s="57" t="s">
        <v>62</v>
      </c>
      <c r="D855" s="82"/>
      <c r="E855" s="53"/>
      <c r="F855" s="56">
        <v>0</v>
      </c>
    </row>
    <row r="856" spans="1:7">
      <c r="A856" s="57"/>
      <c r="B856" s="57">
        <v>5703</v>
      </c>
      <c r="C856" s="57" t="s">
        <v>67</v>
      </c>
      <c r="D856" s="82"/>
      <c r="E856" s="53"/>
      <c r="F856" s="56">
        <v>0</v>
      </c>
    </row>
    <row r="857" spans="1:7">
      <c r="A857" s="57"/>
      <c r="B857" s="57">
        <v>5731</v>
      </c>
      <c r="C857" s="57" t="s">
        <v>193</v>
      </c>
      <c r="D857" s="82"/>
      <c r="E857" s="53"/>
      <c r="F857" s="56">
        <v>0</v>
      </c>
    </row>
    <row r="858" spans="1:7">
      <c r="A858" s="49"/>
      <c r="B858" s="45"/>
      <c r="C858" s="45"/>
      <c r="D858" s="47"/>
      <c r="E858" s="48"/>
    </row>
  </sheetData>
  <autoFilter ref="A3:G857">
    <filterColumn colId="0" showButton="0"/>
  </autoFilter>
  <mergeCells count="1">
    <mergeCell ref="A3:B3"/>
  </mergeCells>
  <pageMargins left="0.28000000000000003" right="0.16" top="1" bottom="1" header="0.5" footer="0.5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6"/>
  <sheetViews>
    <sheetView topLeftCell="A16" workbookViewId="0">
      <selection activeCell="H5" sqref="H5"/>
    </sheetView>
  </sheetViews>
  <sheetFormatPr defaultRowHeight="12.75"/>
  <cols>
    <col min="1" max="1" width="12.42578125" customWidth="1"/>
    <col min="3" max="3" width="21.140625" customWidth="1"/>
    <col min="6" max="6" width="11.7109375" bestFit="1" customWidth="1"/>
  </cols>
  <sheetData>
    <row r="2" spans="1:8">
      <c r="C2" s="92">
        <v>40459</v>
      </c>
    </row>
    <row r="3" spans="1:8">
      <c r="A3" s="91">
        <v>4411171</v>
      </c>
      <c r="B3" s="91" t="s">
        <v>1049</v>
      </c>
      <c r="C3" s="90">
        <v>129457730.38</v>
      </c>
      <c r="D3" s="89"/>
    </row>
    <row r="4" spans="1:8">
      <c r="A4" s="91">
        <v>4411191</v>
      </c>
      <c r="B4" s="91" t="s">
        <v>1049</v>
      </c>
      <c r="C4" s="90">
        <v>9986.2999999999993</v>
      </c>
      <c r="D4" s="89"/>
      <c r="E4" t="s">
        <v>928</v>
      </c>
      <c r="F4" s="88">
        <f>C4+C6+C7+C8</f>
        <v>2422479.17</v>
      </c>
      <c r="H4">
        <f>F4/1000</f>
        <v>2422.4791700000001</v>
      </c>
    </row>
    <row r="5" spans="1:8">
      <c r="A5" s="91">
        <v>4417171</v>
      </c>
      <c r="B5" s="91" t="s">
        <v>1049</v>
      </c>
      <c r="C5" s="90">
        <v>553074.66</v>
      </c>
      <c r="D5" s="89"/>
    </row>
    <row r="6" spans="1:8">
      <c r="A6" s="91">
        <v>4417191</v>
      </c>
      <c r="B6" s="91" t="s">
        <v>1049</v>
      </c>
      <c r="C6" s="90">
        <v>930359.36</v>
      </c>
      <c r="D6" s="89"/>
    </row>
    <row r="7" spans="1:8">
      <c r="A7" s="91">
        <v>4417291</v>
      </c>
      <c r="B7" s="91" t="s">
        <v>1049</v>
      </c>
      <c r="C7" s="90">
        <v>1534.25</v>
      </c>
      <c r="D7" s="89"/>
    </row>
    <row r="8" spans="1:8">
      <c r="A8" s="91">
        <v>4429191</v>
      </c>
      <c r="B8" s="91" t="s">
        <v>1049</v>
      </c>
      <c r="C8" s="90">
        <v>1480599.26</v>
      </c>
      <c r="D8" s="89"/>
    </row>
    <row r="9" spans="1:8">
      <c r="A9" s="91">
        <v>4434171</v>
      </c>
      <c r="B9" s="91" t="s">
        <v>1049</v>
      </c>
      <c r="C9" s="90">
        <v>46794789.850000001</v>
      </c>
      <c r="D9" s="89"/>
    </row>
    <row r="10" spans="1:8">
      <c r="A10" s="91">
        <v>4510141</v>
      </c>
      <c r="B10" s="91" t="s">
        <v>1049</v>
      </c>
      <c r="C10" s="90">
        <v>31840862.82</v>
      </c>
      <c r="D10" s="89"/>
    </row>
    <row r="11" spans="1:8">
      <c r="A11" s="91">
        <v>4530000</v>
      </c>
      <c r="B11" s="91" t="s">
        <v>1049</v>
      </c>
      <c r="C11" s="90">
        <v>2480556.02</v>
      </c>
      <c r="D11" s="89"/>
    </row>
    <row r="12" spans="1:8">
      <c r="A12" s="91">
        <v>4530100</v>
      </c>
      <c r="B12" s="91" t="s">
        <v>1049</v>
      </c>
      <c r="C12" s="90">
        <v>13257147.84</v>
      </c>
      <c r="D12" s="89"/>
    </row>
    <row r="13" spans="1:8">
      <c r="A13" s="91">
        <v>4530200</v>
      </c>
      <c r="B13" s="91" t="s">
        <v>1049</v>
      </c>
      <c r="C13" s="90">
        <v>150147186.52000001</v>
      </c>
      <c r="D13" s="89"/>
    </row>
    <row r="14" spans="1:8">
      <c r="A14" s="91">
        <v>4601151</v>
      </c>
      <c r="B14" s="91" t="s">
        <v>1049</v>
      </c>
      <c r="C14" s="90">
        <v>1200</v>
      </c>
      <c r="D14" s="89"/>
    </row>
    <row r="15" spans="1:8">
      <c r="A15" s="91">
        <v>4601171</v>
      </c>
      <c r="B15" s="91" t="s">
        <v>1049</v>
      </c>
      <c r="C15" s="90">
        <v>7571160.5499999998</v>
      </c>
      <c r="D15" s="89"/>
    </row>
    <row r="16" spans="1:8">
      <c r="A16" s="91">
        <v>4601191</v>
      </c>
      <c r="B16" s="91" t="s">
        <v>1049</v>
      </c>
      <c r="C16" s="90">
        <v>1131393.01</v>
      </c>
      <c r="D16" s="89"/>
    </row>
    <row r="17" spans="1:4">
      <c r="A17" s="91">
        <v>4601241</v>
      </c>
      <c r="B17" s="91" t="s">
        <v>1049</v>
      </c>
      <c r="C17" s="90">
        <v>307654.57</v>
      </c>
      <c r="D17" s="89"/>
    </row>
    <row r="18" spans="1:4">
      <c r="A18" s="91">
        <v>4601291</v>
      </c>
      <c r="B18" s="91" t="s">
        <v>1049</v>
      </c>
      <c r="C18" s="90">
        <v>60152.82</v>
      </c>
      <c r="D18" s="89"/>
    </row>
    <row r="19" spans="1:4">
      <c r="A19" s="91">
        <v>4604171</v>
      </c>
      <c r="B19" s="91" t="s">
        <v>1049</v>
      </c>
      <c r="C19" s="90">
        <v>7444437.2599999998</v>
      </c>
      <c r="D19" s="89"/>
    </row>
    <row r="20" spans="1:4">
      <c r="A20" s="91">
        <v>4604191</v>
      </c>
      <c r="B20" s="91" t="s">
        <v>1049</v>
      </c>
      <c r="C20" s="90">
        <v>47665.68</v>
      </c>
      <c r="D20" s="89"/>
    </row>
    <row r="21" spans="1:4">
      <c r="A21" s="91">
        <v>4604291</v>
      </c>
      <c r="B21" s="91" t="s">
        <v>1049</v>
      </c>
      <c r="C21" s="90">
        <v>39642.620000000003</v>
      </c>
      <c r="D21" s="89"/>
    </row>
    <row r="22" spans="1:4">
      <c r="A22" s="91">
        <v>4606151</v>
      </c>
      <c r="B22" s="91" t="s">
        <v>1049</v>
      </c>
      <c r="C22" s="90">
        <v>12907476.66</v>
      </c>
      <c r="D22" s="89"/>
    </row>
    <row r="23" spans="1:4">
      <c r="A23" s="91">
        <v>4606171</v>
      </c>
      <c r="B23" s="91" t="s">
        <v>1049</v>
      </c>
      <c r="C23" s="90">
        <v>23152105.739999998</v>
      </c>
      <c r="D23" s="89"/>
    </row>
    <row r="24" spans="1:4">
      <c r="A24" s="91">
        <v>4606172</v>
      </c>
      <c r="B24" s="91" t="s">
        <v>1049</v>
      </c>
      <c r="C24" s="90">
        <v>14348723.34</v>
      </c>
      <c r="D24" s="89"/>
    </row>
    <row r="25" spans="1:4">
      <c r="A25" s="91">
        <v>4606173</v>
      </c>
      <c r="B25" s="91" t="s">
        <v>1049</v>
      </c>
      <c r="C25" s="90">
        <v>496684.45</v>
      </c>
      <c r="D25" s="89"/>
    </row>
    <row r="26" spans="1:4">
      <c r="A26" s="91">
        <v>4607171</v>
      </c>
      <c r="B26" s="91" t="s">
        <v>1049</v>
      </c>
      <c r="C26" s="90">
        <v>16000</v>
      </c>
      <c r="D26" s="89"/>
    </row>
    <row r="27" spans="1:4">
      <c r="A27" s="91">
        <v>4607191</v>
      </c>
      <c r="B27" s="91" t="s">
        <v>1049</v>
      </c>
      <c r="C27" s="90">
        <v>29500</v>
      </c>
      <c r="D27" s="89"/>
    </row>
    <row r="28" spans="1:4">
      <c r="A28" s="91">
        <v>4607291</v>
      </c>
      <c r="B28" s="91" t="s">
        <v>1049</v>
      </c>
      <c r="C28" s="90">
        <v>1500</v>
      </c>
      <c r="D28" s="89"/>
    </row>
    <row r="29" spans="1:4">
      <c r="A29" s="91">
        <v>4608141</v>
      </c>
      <c r="B29" s="91" t="s">
        <v>1049</v>
      </c>
      <c r="C29" s="90">
        <v>12302.21</v>
      </c>
      <c r="D29" s="89"/>
    </row>
    <row r="30" spans="1:4">
      <c r="A30" s="91">
        <v>4608151</v>
      </c>
      <c r="B30" s="91" t="s">
        <v>1049</v>
      </c>
      <c r="C30" s="90">
        <v>26785.72</v>
      </c>
      <c r="D30" s="89"/>
    </row>
    <row r="31" spans="1:4">
      <c r="A31" s="91">
        <v>4608161</v>
      </c>
      <c r="B31" s="91" t="s">
        <v>1049</v>
      </c>
      <c r="C31" s="90">
        <v>1000</v>
      </c>
      <c r="D31" s="89"/>
    </row>
    <row r="32" spans="1:4">
      <c r="A32" s="91">
        <v>4608171</v>
      </c>
      <c r="B32" s="91" t="s">
        <v>1049</v>
      </c>
      <c r="C32" s="90">
        <v>1471428.67</v>
      </c>
      <c r="D32" s="89"/>
    </row>
    <row r="33" spans="1:4">
      <c r="A33" s="91">
        <v>4608191</v>
      </c>
      <c r="B33" s="91" t="s">
        <v>1049</v>
      </c>
      <c r="C33" s="90">
        <v>25561.58</v>
      </c>
      <c r="D33" s="89"/>
    </row>
    <row r="34" spans="1:4">
      <c r="A34" s="91">
        <v>4611151</v>
      </c>
      <c r="B34" s="91" t="s">
        <v>1049</v>
      </c>
      <c r="C34" s="90">
        <v>15200</v>
      </c>
      <c r="D34" s="89"/>
    </row>
    <row r="35" spans="1:4">
      <c r="A35" s="91">
        <v>4611171</v>
      </c>
      <c r="B35" s="91" t="s">
        <v>1049</v>
      </c>
      <c r="C35" s="90">
        <v>1126001.5</v>
      </c>
      <c r="D35" s="89"/>
    </row>
    <row r="36" spans="1:4">
      <c r="A36" s="91">
        <v>4611191</v>
      </c>
      <c r="B36" s="91" t="s">
        <v>1049</v>
      </c>
      <c r="C36" s="90">
        <v>1719582.58</v>
      </c>
      <c r="D36" s="89"/>
    </row>
    <row r="37" spans="1:4">
      <c r="A37" s="91">
        <v>4612172</v>
      </c>
      <c r="B37" s="91" t="s">
        <v>1049</v>
      </c>
      <c r="C37" s="90">
        <v>77330.37</v>
      </c>
      <c r="D37" s="89"/>
    </row>
    <row r="38" spans="1:4">
      <c r="A38" s="91">
        <v>4617191</v>
      </c>
      <c r="B38" s="91" t="s">
        <v>1049</v>
      </c>
      <c r="C38" s="90">
        <v>409821.46</v>
      </c>
      <c r="D38" s="89"/>
    </row>
    <row r="39" spans="1:4">
      <c r="A39" s="91">
        <v>4617291</v>
      </c>
      <c r="B39" s="91" t="s">
        <v>1049</v>
      </c>
      <c r="C39" s="90">
        <v>77232.149999999994</v>
      </c>
      <c r="D39" s="89"/>
    </row>
    <row r="40" spans="1:4">
      <c r="A40" s="91">
        <v>4703100</v>
      </c>
      <c r="B40" s="91" t="s">
        <v>1049</v>
      </c>
      <c r="C40" s="90">
        <v>11798524.73</v>
      </c>
      <c r="D40" s="89"/>
    </row>
    <row r="41" spans="1:4">
      <c r="A41" s="91">
        <v>4709111</v>
      </c>
      <c r="B41" s="91" t="s">
        <v>1049</v>
      </c>
      <c r="C41" s="90">
        <v>317841149.60000002</v>
      </c>
      <c r="D41" s="89"/>
    </row>
    <row r="42" spans="1:4">
      <c r="A42" s="91">
        <v>4709131</v>
      </c>
      <c r="B42" s="91" t="s">
        <v>1049</v>
      </c>
      <c r="C42" s="90">
        <v>7782614.3799999999</v>
      </c>
      <c r="D42" s="89"/>
    </row>
    <row r="43" spans="1:4">
      <c r="A43" s="91">
        <v>4731000</v>
      </c>
      <c r="B43" s="91" t="s">
        <v>1049</v>
      </c>
      <c r="C43" s="90">
        <v>1192553.83</v>
      </c>
      <c r="D43" s="89"/>
    </row>
    <row r="44" spans="1:4">
      <c r="A44" s="91">
        <v>4733111</v>
      </c>
      <c r="B44" s="91" t="s">
        <v>1049</v>
      </c>
      <c r="C44" s="90">
        <v>142471085.59999999</v>
      </c>
      <c r="D44" s="89"/>
    </row>
    <row r="45" spans="1:4">
      <c r="A45" s="91">
        <v>4733131</v>
      </c>
      <c r="B45" s="91" t="s">
        <v>1049</v>
      </c>
      <c r="C45" s="90">
        <v>3335238.21</v>
      </c>
      <c r="D45" s="89"/>
    </row>
    <row r="46" spans="1:4">
      <c r="A46" s="91">
        <v>4895100</v>
      </c>
      <c r="B46" s="91" t="s">
        <v>1049</v>
      </c>
      <c r="C46" s="90">
        <v>6000</v>
      </c>
      <c r="D46" s="89"/>
    </row>
    <row r="47" spans="1:4">
      <c r="A47" s="91">
        <v>4895200</v>
      </c>
      <c r="B47" s="91" t="s">
        <v>1049</v>
      </c>
      <c r="C47" s="90">
        <v>2142700</v>
      </c>
      <c r="D47" s="89"/>
    </row>
    <row r="48" spans="1:4">
      <c r="A48" s="91">
        <v>4900140</v>
      </c>
      <c r="B48" s="91" t="s">
        <v>1049</v>
      </c>
      <c r="C48" s="90">
        <v>47117.599999999999</v>
      </c>
      <c r="D48" s="89"/>
    </row>
    <row r="49" spans="1:4">
      <c r="A49" s="91">
        <v>4921000</v>
      </c>
      <c r="B49" s="91" t="s">
        <v>1049</v>
      </c>
      <c r="C49" s="90">
        <v>19296300</v>
      </c>
      <c r="D49" s="89"/>
    </row>
    <row r="50" spans="1:4">
      <c r="A50" s="91">
        <v>4921100</v>
      </c>
      <c r="B50" s="91" t="s">
        <v>1049</v>
      </c>
      <c r="C50" s="90">
        <v>25.3</v>
      </c>
      <c r="D50" s="89"/>
    </row>
    <row r="51" spans="1:4">
      <c r="A51" s="91">
        <v>4921141</v>
      </c>
      <c r="B51" s="91" t="s">
        <v>1049</v>
      </c>
      <c r="C51" s="90">
        <v>29674830</v>
      </c>
      <c r="D51" s="89"/>
    </row>
    <row r="52" spans="1:4">
      <c r="A52" s="91">
        <v>4921191</v>
      </c>
      <c r="B52" s="91" t="s">
        <v>1049</v>
      </c>
      <c r="C52" s="90">
        <v>13393.54</v>
      </c>
      <c r="D52" s="89"/>
    </row>
    <row r="53" spans="1:4">
      <c r="A53" s="91">
        <v>4921241</v>
      </c>
      <c r="B53" s="91" t="s">
        <v>1049</v>
      </c>
      <c r="C53" s="90">
        <v>1295.73</v>
      </c>
      <c r="D53" s="89"/>
    </row>
    <row r="54" spans="1:4">
      <c r="A54" s="91">
        <v>4922100</v>
      </c>
      <c r="B54" s="91" t="s">
        <v>1049</v>
      </c>
      <c r="C54" s="90">
        <v>302930.53000000003</v>
      </c>
      <c r="D54" s="89"/>
    </row>
    <row r="55" spans="1:4">
      <c r="A55" s="91">
        <v>4922200</v>
      </c>
      <c r="B55" s="91" t="s">
        <v>1049</v>
      </c>
      <c r="C55" s="90">
        <v>1719905.67</v>
      </c>
      <c r="D55" s="89"/>
    </row>
    <row r="56" spans="1:4">
      <c r="A56" s="91">
        <v>4959201</v>
      </c>
      <c r="B56" s="91" t="s">
        <v>1049</v>
      </c>
      <c r="C56" s="90">
        <v>287133.3</v>
      </c>
      <c r="D56" s="89"/>
    </row>
    <row r="57" spans="1:4">
      <c r="A57" s="91">
        <v>5126142</v>
      </c>
      <c r="B57" s="91" t="s">
        <v>1049</v>
      </c>
      <c r="C57" s="90">
        <v>2960.11</v>
      </c>
      <c r="D57" s="89"/>
    </row>
    <row r="58" spans="1:4">
      <c r="A58" s="91">
        <v>5126242</v>
      </c>
      <c r="B58" s="91" t="s">
        <v>1049</v>
      </c>
      <c r="C58" s="90">
        <v>592324.6</v>
      </c>
      <c r="D58" s="89"/>
    </row>
    <row r="59" spans="1:4">
      <c r="A59" s="91">
        <v>5215191</v>
      </c>
      <c r="B59" s="91" t="s">
        <v>1049</v>
      </c>
      <c r="C59" s="90">
        <v>559222.56000000006</v>
      </c>
      <c r="D59" s="89"/>
    </row>
    <row r="60" spans="1:4">
      <c r="A60" s="91">
        <v>5215192</v>
      </c>
      <c r="B60" s="91" t="s">
        <v>1049</v>
      </c>
      <c r="C60" s="90">
        <v>11994.04</v>
      </c>
      <c r="D60" s="89"/>
    </row>
    <row r="61" spans="1:4">
      <c r="A61" s="91">
        <v>5217191</v>
      </c>
      <c r="B61" s="91" t="s">
        <v>1049</v>
      </c>
      <c r="C61" s="90">
        <v>503140.6</v>
      </c>
      <c r="D61" s="89"/>
    </row>
    <row r="62" spans="1:4">
      <c r="A62" s="91">
        <v>5217192</v>
      </c>
      <c r="B62" s="91" t="s">
        <v>1049</v>
      </c>
      <c r="C62" s="90">
        <v>22561.4</v>
      </c>
      <c r="D62" s="89"/>
    </row>
    <row r="63" spans="1:4">
      <c r="A63" s="91">
        <v>5217193</v>
      </c>
      <c r="B63" s="91" t="s">
        <v>1049</v>
      </c>
      <c r="C63" s="90">
        <v>65.760000000000005</v>
      </c>
      <c r="D63" s="89"/>
    </row>
    <row r="64" spans="1:4">
      <c r="A64" s="91">
        <v>5250151</v>
      </c>
      <c r="B64" s="91" t="s">
        <v>1049</v>
      </c>
      <c r="C64" s="90">
        <v>201973.56</v>
      </c>
      <c r="D64" s="89"/>
    </row>
    <row r="65" spans="1:4">
      <c r="A65" s="91">
        <v>5305111</v>
      </c>
      <c r="B65" s="91" t="s">
        <v>1049</v>
      </c>
      <c r="C65" s="90">
        <v>2845572.58</v>
      </c>
      <c r="D65" s="89"/>
    </row>
    <row r="66" spans="1:4">
      <c r="A66" s="91">
        <v>5455101</v>
      </c>
      <c r="B66" s="91" t="s">
        <v>1049</v>
      </c>
      <c r="C66" s="90">
        <v>278971</v>
      </c>
      <c r="D66" s="89"/>
    </row>
    <row r="67" spans="1:4">
      <c r="A67" s="91">
        <v>5459201</v>
      </c>
      <c r="B67" s="91" t="s">
        <v>1049</v>
      </c>
      <c r="C67" s="90">
        <v>287133.3</v>
      </c>
      <c r="D67" s="89"/>
    </row>
    <row r="68" spans="1:4">
      <c r="A68" s="91">
        <v>5510141</v>
      </c>
      <c r="B68" s="91" t="s">
        <v>1049</v>
      </c>
      <c r="C68" s="90">
        <v>75171376.150000006</v>
      </c>
      <c r="D68" s="89"/>
    </row>
    <row r="69" spans="1:4">
      <c r="A69" s="91">
        <v>5530000</v>
      </c>
      <c r="B69" s="91" t="s">
        <v>1049</v>
      </c>
      <c r="C69" s="90">
        <v>653681.98</v>
      </c>
      <c r="D69" s="89"/>
    </row>
    <row r="70" spans="1:4">
      <c r="A70" s="91">
        <v>5530100</v>
      </c>
      <c r="B70" s="91" t="s">
        <v>1049</v>
      </c>
      <c r="C70" s="90">
        <v>6726715.1100000003</v>
      </c>
      <c r="D70" s="89"/>
    </row>
    <row r="71" spans="1:4">
      <c r="A71" s="91">
        <v>5530200</v>
      </c>
      <c r="B71" s="91" t="s">
        <v>1049</v>
      </c>
      <c r="C71" s="90">
        <v>151032289.62</v>
      </c>
      <c r="D71" s="89"/>
    </row>
    <row r="72" spans="1:4">
      <c r="A72" s="91">
        <v>5601131</v>
      </c>
      <c r="B72" s="91" t="s">
        <v>1049</v>
      </c>
      <c r="C72" s="90">
        <v>11795.85</v>
      </c>
      <c r="D72" s="89"/>
    </row>
    <row r="73" spans="1:4">
      <c r="A73" s="91">
        <v>5601141</v>
      </c>
      <c r="B73" s="91" t="s">
        <v>1049</v>
      </c>
      <c r="C73" s="90">
        <v>2945.8</v>
      </c>
      <c r="D73" s="89"/>
    </row>
    <row r="74" spans="1:4">
      <c r="A74" s="91">
        <v>5601151</v>
      </c>
      <c r="B74" s="91" t="s">
        <v>1049</v>
      </c>
      <c r="C74" s="90">
        <v>2034469.22</v>
      </c>
      <c r="D74" s="89"/>
    </row>
    <row r="75" spans="1:4">
      <c r="A75" s="91">
        <v>5601200</v>
      </c>
      <c r="B75" s="91" t="s">
        <v>1049</v>
      </c>
      <c r="C75" s="90">
        <v>3849.98</v>
      </c>
      <c r="D75" s="89"/>
    </row>
    <row r="76" spans="1:4">
      <c r="A76" s="91">
        <v>5601241</v>
      </c>
      <c r="B76" s="91" t="s">
        <v>1049</v>
      </c>
      <c r="C76" s="90">
        <v>639273.64</v>
      </c>
      <c r="D76" s="89"/>
    </row>
    <row r="77" spans="1:4">
      <c r="A77" s="91">
        <v>5603141</v>
      </c>
      <c r="B77" s="91" t="s">
        <v>1049</v>
      </c>
      <c r="C77" s="90">
        <v>1375441.79</v>
      </c>
      <c r="D77" s="89"/>
    </row>
    <row r="78" spans="1:4">
      <c r="A78" s="91">
        <v>5603151</v>
      </c>
      <c r="B78" s="91" t="s">
        <v>1049</v>
      </c>
      <c r="C78" s="90">
        <v>121750.74</v>
      </c>
      <c r="D78" s="89"/>
    </row>
    <row r="79" spans="1:4">
      <c r="A79" s="91">
        <v>5608141</v>
      </c>
      <c r="B79" s="91" t="s">
        <v>1049</v>
      </c>
      <c r="C79" s="90">
        <v>107193.01</v>
      </c>
      <c r="D79" s="89"/>
    </row>
    <row r="80" spans="1:4">
      <c r="A80" s="91">
        <v>5608151</v>
      </c>
      <c r="B80" s="91" t="s">
        <v>1049</v>
      </c>
      <c r="C80" s="90">
        <v>133408.01</v>
      </c>
      <c r="D80" s="89"/>
    </row>
    <row r="81" spans="1:4">
      <c r="A81" s="91">
        <v>5608241</v>
      </c>
      <c r="B81" s="91" t="s">
        <v>1049</v>
      </c>
      <c r="C81" s="90">
        <v>23390.38</v>
      </c>
      <c r="D81" s="89"/>
    </row>
    <row r="82" spans="1:4">
      <c r="A82" s="91">
        <v>5609100</v>
      </c>
      <c r="B82" s="91" t="s">
        <v>1049</v>
      </c>
      <c r="C82" s="90">
        <v>27.12</v>
      </c>
      <c r="D82" s="89"/>
    </row>
    <row r="83" spans="1:4">
      <c r="A83" s="91">
        <v>5609141</v>
      </c>
      <c r="B83" s="91" t="s">
        <v>1049</v>
      </c>
      <c r="C83" s="90">
        <v>756689.69</v>
      </c>
      <c r="D83" s="89"/>
    </row>
    <row r="84" spans="1:4">
      <c r="A84" s="91">
        <v>5609151</v>
      </c>
      <c r="B84" s="91" t="s">
        <v>1049</v>
      </c>
      <c r="C84" s="90">
        <v>640693.59</v>
      </c>
      <c r="D84" s="89"/>
    </row>
    <row r="85" spans="1:4">
      <c r="A85" s="91">
        <v>5703100</v>
      </c>
      <c r="B85" s="91" t="s">
        <v>1049</v>
      </c>
      <c r="C85" s="90">
        <v>8591577.7799999993</v>
      </c>
      <c r="D85" s="89"/>
    </row>
    <row r="86" spans="1:4">
      <c r="A86" s="91">
        <v>5709111</v>
      </c>
      <c r="B86" s="91" t="s">
        <v>1049</v>
      </c>
      <c r="C86" s="90">
        <v>262703367.81999999</v>
      </c>
      <c r="D86" s="89"/>
    </row>
    <row r="87" spans="1:4">
      <c r="A87" s="91">
        <v>5709131</v>
      </c>
      <c r="B87" s="91" t="s">
        <v>1049</v>
      </c>
      <c r="C87" s="90">
        <v>4280209.01</v>
      </c>
      <c r="D87" s="89"/>
    </row>
    <row r="88" spans="1:4">
      <c r="A88" s="91">
        <v>5721100</v>
      </c>
      <c r="B88" s="91" t="s">
        <v>1049</v>
      </c>
      <c r="C88" s="90">
        <v>309155781.54000002</v>
      </c>
      <c r="D88" s="89"/>
    </row>
    <row r="89" spans="1:4">
      <c r="A89" s="91">
        <v>5721200</v>
      </c>
      <c r="B89" s="91" t="s">
        <v>1049</v>
      </c>
      <c r="C89" s="90">
        <v>50968205.530000001</v>
      </c>
      <c r="D89" s="89"/>
    </row>
    <row r="90" spans="1:4">
      <c r="A90" s="91">
        <v>5722100</v>
      </c>
      <c r="B90" s="91" t="s">
        <v>1049</v>
      </c>
      <c r="C90" s="90">
        <v>5457907.2800000003</v>
      </c>
      <c r="D90" s="89"/>
    </row>
    <row r="91" spans="1:4">
      <c r="A91" s="91">
        <v>5729100</v>
      </c>
      <c r="B91" s="91" t="s">
        <v>1049</v>
      </c>
      <c r="C91" s="90">
        <v>11274523.68</v>
      </c>
      <c r="D91" s="89"/>
    </row>
    <row r="92" spans="1:4">
      <c r="A92" s="91">
        <v>5729200</v>
      </c>
      <c r="B92" s="91" t="s">
        <v>1049</v>
      </c>
      <c r="C92" s="90">
        <v>2829291.02</v>
      </c>
      <c r="D92" s="89"/>
    </row>
    <row r="93" spans="1:4">
      <c r="A93" s="91">
        <v>5731000</v>
      </c>
      <c r="B93" s="91" t="s">
        <v>1049</v>
      </c>
      <c r="C93" s="90">
        <v>1786210.96</v>
      </c>
      <c r="D93" s="89"/>
    </row>
    <row r="94" spans="1:4">
      <c r="A94" s="91">
        <v>5733111</v>
      </c>
      <c r="B94" s="91" t="s">
        <v>1049</v>
      </c>
      <c r="C94" s="90">
        <v>74165021.109999999</v>
      </c>
      <c r="D94" s="89"/>
    </row>
    <row r="95" spans="1:4">
      <c r="A95" s="91">
        <v>5733131</v>
      </c>
      <c r="B95" s="91" t="s">
        <v>1049</v>
      </c>
      <c r="C95" s="90">
        <v>712840.04</v>
      </c>
      <c r="D95" s="89"/>
    </row>
    <row r="96" spans="1:4">
      <c r="A96" s="91">
        <v>5741100</v>
      </c>
      <c r="B96" s="91" t="s">
        <v>1049</v>
      </c>
      <c r="C96" s="90">
        <v>1470152.2</v>
      </c>
      <c r="D96" s="89"/>
    </row>
    <row r="97" spans="1:4">
      <c r="A97" s="91">
        <v>5742002</v>
      </c>
      <c r="B97" s="91" t="s">
        <v>1049</v>
      </c>
      <c r="C97" s="90">
        <v>213493.67</v>
      </c>
      <c r="D97" s="89"/>
    </row>
    <row r="98" spans="1:4">
      <c r="A98" s="91">
        <v>5742003</v>
      </c>
      <c r="B98" s="91" t="s">
        <v>1049</v>
      </c>
      <c r="C98" s="90">
        <v>1429497.75</v>
      </c>
      <c r="D98" s="89"/>
    </row>
    <row r="99" spans="1:4">
      <c r="A99" s="91">
        <v>5742004</v>
      </c>
      <c r="B99" s="91" t="s">
        <v>1049</v>
      </c>
      <c r="C99" s="90">
        <v>3519777.69</v>
      </c>
      <c r="D99" s="89"/>
    </row>
    <row r="100" spans="1:4">
      <c r="A100" s="91">
        <v>5742005</v>
      </c>
      <c r="B100" s="91" t="s">
        <v>1049</v>
      </c>
      <c r="C100" s="90">
        <v>2318258.62</v>
      </c>
      <c r="D100" s="89"/>
    </row>
    <row r="101" spans="1:4">
      <c r="A101" s="91">
        <v>5742006</v>
      </c>
      <c r="B101" s="91" t="s">
        <v>1049</v>
      </c>
      <c r="C101" s="90">
        <v>367999.19</v>
      </c>
      <c r="D101" s="89"/>
    </row>
    <row r="102" spans="1:4">
      <c r="A102" s="91">
        <v>5742007</v>
      </c>
      <c r="B102" s="91" t="s">
        <v>1049</v>
      </c>
      <c r="C102" s="90">
        <v>368285.71</v>
      </c>
      <c r="D102" s="89"/>
    </row>
    <row r="103" spans="1:4">
      <c r="A103" s="91">
        <v>5742008</v>
      </c>
      <c r="B103" s="91" t="s">
        <v>1049</v>
      </c>
      <c r="C103" s="90">
        <v>1788057.98</v>
      </c>
      <c r="D103" s="89"/>
    </row>
    <row r="104" spans="1:4">
      <c r="A104" s="91">
        <v>5742009</v>
      </c>
      <c r="B104" s="91" t="s">
        <v>1049</v>
      </c>
      <c r="C104" s="90">
        <v>1818526.79</v>
      </c>
      <c r="D104" s="89"/>
    </row>
    <row r="105" spans="1:4">
      <c r="A105" s="91">
        <v>5742010</v>
      </c>
      <c r="B105" s="91" t="s">
        <v>1049</v>
      </c>
      <c r="C105" s="90">
        <v>3673260.6</v>
      </c>
      <c r="D105" s="89"/>
    </row>
    <row r="106" spans="1:4">
      <c r="A106" s="91">
        <v>5742011</v>
      </c>
      <c r="B106" s="91" t="s">
        <v>1049</v>
      </c>
      <c r="C106" s="90">
        <v>1002573.57</v>
      </c>
      <c r="D106" s="89"/>
    </row>
    <row r="107" spans="1:4">
      <c r="A107" s="91">
        <v>5742020</v>
      </c>
      <c r="B107" s="91" t="s">
        <v>1049</v>
      </c>
      <c r="C107" s="90">
        <v>3527578.29</v>
      </c>
      <c r="D107" s="89"/>
    </row>
    <row r="108" spans="1:4">
      <c r="A108" s="91">
        <v>5742030</v>
      </c>
      <c r="B108" s="91" t="s">
        <v>1049</v>
      </c>
      <c r="C108" s="90">
        <v>53832</v>
      </c>
      <c r="D108" s="89"/>
    </row>
    <row r="109" spans="1:4">
      <c r="A109" s="91">
        <v>5742220</v>
      </c>
      <c r="B109" s="91" t="s">
        <v>1049</v>
      </c>
      <c r="C109" s="90">
        <v>6182762.6500000004</v>
      </c>
      <c r="D109" s="89"/>
    </row>
    <row r="110" spans="1:4">
      <c r="A110" s="91">
        <v>5742230</v>
      </c>
      <c r="B110" s="91" t="s">
        <v>1049</v>
      </c>
      <c r="C110" s="90">
        <v>2583328.23</v>
      </c>
      <c r="D110" s="89"/>
    </row>
    <row r="111" spans="1:4">
      <c r="A111" s="91">
        <v>5743100</v>
      </c>
      <c r="B111" s="91" t="s">
        <v>1049</v>
      </c>
      <c r="C111" s="90">
        <v>72285.710000000006</v>
      </c>
      <c r="D111" s="89"/>
    </row>
    <row r="112" spans="1:4">
      <c r="A112" s="91">
        <v>5744100</v>
      </c>
      <c r="B112" s="91" t="s">
        <v>1049</v>
      </c>
      <c r="C112" s="90">
        <v>7589.29</v>
      </c>
      <c r="D112" s="89"/>
    </row>
    <row r="113" spans="1:4">
      <c r="A113" s="91">
        <v>5745100</v>
      </c>
      <c r="B113" s="91" t="s">
        <v>1049</v>
      </c>
      <c r="C113" s="90">
        <v>24317214.109999999</v>
      </c>
      <c r="D113" s="89"/>
    </row>
    <row r="114" spans="1:4">
      <c r="A114" s="91">
        <v>5746100</v>
      </c>
      <c r="B114" s="91" t="s">
        <v>1049</v>
      </c>
      <c r="C114" s="90">
        <v>14393522.34</v>
      </c>
      <c r="D114" s="89"/>
    </row>
    <row r="115" spans="1:4">
      <c r="A115" s="91">
        <v>5747100</v>
      </c>
      <c r="B115" s="91" t="s">
        <v>1049</v>
      </c>
      <c r="C115" s="90">
        <v>757907.35</v>
      </c>
      <c r="D115" s="89"/>
    </row>
    <row r="116" spans="1:4">
      <c r="A116" s="91">
        <v>5747200</v>
      </c>
      <c r="B116" s="91" t="s">
        <v>1049</v>
      </c>
      <c r="C116" s="90">
        <v>4000</v>
      </c>
      <c r="D116" s="89"/>
    </row>
    <row r="117" spans="1:4">
      <c r="A117" s="91">
        <v>5748100</v>
      </c>
      <c r="B117" s="91" t="s">
        <v>1049</v>
      </c>
      <c r="C117" s="90">
        <v>2948545.39</v>
      </c>
      <c r="D117" s="89"/>
    </row>
    <row r="118" spans="1:4">
      <c r="A118" s="91">
        <v>5749100</v>
      </c>
      <c r="B118" s="91" t="s">
        <v>1049</v>
      </c>
      <c r="C118" s="90">
        <v>7189543</v>
      </c>
      <c r="D118" s="89"/>
    </row>
    <row r="119" spans="1:4">
      <c r="A119" s="91">
        <v>5749400</v>
      </c>
      <c r="B119" s="91" t="s">
        <v>1049</v>
      </c>
      <c r="C119" s="90">
        <v>2912193</v>
      </c>
      <c r="D119" s="89"/>
    </row>
    <row r="120" spans="1:4">
      <c r="A120" s="91">
        <v>5749700</v>
      </c>
      <c r="B120" s="91" t="s">
        <v>1049</v>
      </c>
      <c r="C120" s="90">
        <v>3359011.45</v>
      </c>
      <c r="D120" s="89"/>
    </row>
    <row r="121" spans="1:4">
      <c r="A121" s="91">
        <v>5750100</v>
      </c>
      <c r="B121" s="91" t="s">
        <v>1049</v>
      </c>
      <c r="C121" s="90">
        <v>4984446.4000000004</v>
      </c>
      <c r="D121" s="89"/>
    </row>
    <row r="122" spans="1:4">
      <c r="A122" s="91">
        <v>5750200</v>
      </c>
      <c r="B122" s="91" t="s">
        <v>1049</v>
      </c>
      <c r="C122" s="90">
        <v>120204</v>
      </c>
      <c r="D122" s="89"/>
    </row>
    <row r="123" spans="1:4">
      <c r="A123" s="91">
        <v>5752100</v>
      </c>
      <c r="B123" s="91" t="s">
        <v>1049</v>
      </c>
      <c r="C123" s="90">
        <v>512751.65</v>
      </c>
      <c r="D123" s="89"/>
    </row>
    <row r="124" spans="1:4">
      <c r="A124" s="91">
        <v>5753100</v>
      </c>
      <c r="B124" s="91" t="s">
        <v>1049</v>
      </c>
      <c r="C124" s="90">
        <v>330901.2</v>
      </c>
      <c r="D124" s="89"/>
    </row>
    <row r="125" spans="1:4">
      <c r="A125" s="91">
        <v>5753300</v>
      </c>
      <c r="B125" s="91" t="s">
        <v>1049</v>
      </c>
      <c r="C125" s="90">
        <v>5629149.4400000004</v>
      </c>
      <c r="D125" s="89"/>
    </row>
    <row r="126" spans="1:4">
      <c r="A126" s="91">
        <v>5753500</v>
      </c>
      <c r="B126" s="91" t="s">
        <v>1049</v>
      </c>
      <c r="C126" s="90">
        <v>990000</v>
      </c>
      <c r="D126" s="89"/>
    </row>
    <row r="127" spans="1:4">
      <c r="A127" s="91">
        <v>5753600</v>
      </c>
      <c r="B127" s="91" t="s">
        <v>1049</v>
      </c>
      <c r="C127" s="90">
        <v>9914821.6600000001</v>
      </c>
      <c r="D127" s="89"/>
    </row>
    <row r="128" spans="1:4">
      <c r="A128" s="91">
        <v>5753700</v>
      </c>
      <c r="B128" s="91" t="s">
        <v>1049</v>
      </c>
      <c r="C128" s="90">
        <v>1364429.31</v>
      </c>
      <c r="D128" s="89"/>
    </row>
    <row r="129" spans="1:4">
      <c r="A129" s="91">
        <v>5761100</v>
      </c>
      <c r="B129" s="91" t="s">
        <v>1049</v>
      </c>
      <c r="C129" s="90">
        <v>18383835.77</v>
      </c>
      <c r="D129" s="89"/>
    </row>
    <row r="130" spans="1:4">
      <c r="A130" s="91">
        <v>5763100</v>
      </c>
      <c r="B130" s="91" t="s">
        <v>1049</v>
      </c>
      <c r="C130" s="90">
        <v>25469531.100000001</v>
      </c>
      <c r="D130" s="89"/>
    </row>
    <row r="131" spans="1:4">
      <c r="A131" s="91">
        <v>5763200</v>
      </c>
      <c r="B131" s="91" t="s">
        <v>1049</v>
      </c>
      <c r="C131" s="90">
        <v>5247551</v>
      </c>
      <c r="D131" s="89"/>
    </row>
    <row r="132" spans="1:4">
      <c r="A132" s="91">
        <v>5766100</v>
      </c>
      <c r="B132" s="91" t="s">
        <v>1049</v>
      </c>
      <c r="C132" s="90">
        <v>50361</v>
      </c>
      <c r="D132" s="89"/>
    </row>
    <row r="133" spans="1:4">
      <c r="A133" s="91">
        <v>5768100</v>
      </c>
      <c r="B133" s="91" t="s">
        <v>1049</v>
      </c>
      <c r="C133" s="90">
        <v>762955.5</v>
      </c>
      <c r="D133" s="89"/>
    </row>
    <row r="134" spans="1:4">
      <c r="A134" s="91">
        <v>5768200</v>
      </c>
      <c r="B134" s="91" t="s">
        <v>1049</v>
      </c>
      <c r="C134" s="90">
        <v>9184.5</v>
      </c>
      <c r="D134" s="89"/>
    </row>
    <row r="135" spans="1:4">
      <c r="A135" s="91">
        <v>5782100</v>
      </c>
      <c r="B135" s="91" t="s">
        <v>1049</v>
      </c>
      <c r="C135" s="90">
        <v>16810358.800000001</v>
      </c>
      <c r="D135" s="89"/>
    </row>
    <row r="136" spans="1:4">
      <c r="A136" s="91">
        <v>5783100</v>
      </c>
      <c r="B136" s="91" t="s">
        <v>1049</v>
      </c>
      <c r="C136" s="90">
        <v>29028123.969999999</v>
      </c>
      <c r="D136" s="89"/>
    </row>
    <row r="137" spans="1:4">
      <c r="A137" s="91">
        <v>5786100</v>
      </c>
      <c r="B137" s="91" t="s">
        <v>1049</v>
      </c>
      <c r="C137" s="90">
        <v>12395359.35</v>
      </c>
      <c r="D137" s="89"/>
    </row>
    <row r="138" spans="1:4">
      <c r="A138" s="91">
        <v>5787100</v>
      </c>
      <c r="B138" s="91" t="s">
        <v>1049</v>
      </c>
      <c r="C138" s="90">
        <v>1486159.09</v>
      </c>
      <c r="D138" s="89"/>
    </row>
    <row r="139" spans="1:4">
      <c r="A139" s="91">
        <v>5788100</v>
      </c>
      <c r="B139" s="91" t="s">
        <v>1049</v>
      </c>
      <c r="C139" s="90">
        <v>13352210.4</v>
      </c>
      <c r="D139" s="89"/>
    </row>
    <row r="140" spans="1:4">
      <c r="A140" s="91">
        <v>5895100</v>
      </c>
      <c r="B140" s="91" t="s">
        <v>1049</v>
      </c>
      <c r="C140" s="90">
        <v>7000</v>
      </c>
      <c r="D140" s="89"/>
    </row>
    <row r="141" spans="1:4">
      <c r="A141" s="91">
        <v>5895200</v>
      </c>
      <c r="B141" s="91" t="s">
        <v>1049</v>
      </c>
      <c r="C141" s="90">
        <v>2143143.7000000002</v>
      </c>
      <c r="D141" s="89"/>
    </row>
    <row r="142" spans="1:4">
      <c r="A142" s="91">
        <v>5900100</v>
      </c>
      <c r="B142" s="91" t="s">
        <v>1049</v>
      </c>
      <c r="C142" s="90">
        <v>14130</v>
      </c>
      <c r="D142" s="89"/>
    </row>
    <row r="143" spans="1:4">
      <c r="A143" s="91">
        <v>5921100</v>
      </c>
      <c r="B143" s="91" t="s">
        <v>1049</v>
      </c>
      <c r="C143" s="90">
        <v>1725649.43</v>
      </c>
      <c r="D143" s="89"/>
    </row>
    <row r="144" spans="1:4">
      <c r="A144" s="91">
        <v>5921200</v>
      </c>
      <c r="B144" s="91" t="s">
        <v>1049</v>
      </c>
      <c r="C144" s="90">
        <v>2025989.56</v>
      </c>
      <c r="D144" s="89"/>
    </row>
    <row r="145" spans="1:4">
      <c r="A145" s="91">
        <v>5922100</v>
      </c>
      <c r="B145" s="91" t="s">
        <v>1049</v>
      </c>
      <c r="C145" s="90">
        <v>640000</v>
      </c>
      <c r="D145" s="89"/>
    </row>
    <row r="146" spans="1:4">
      <c r="A146" s="91">
        <v>5923100</v>
      </c>
      <c r="B146" s="91" t="s">
        <v>1049</v>
      </c>
      <c r="C146" s="90">
        <v>187950841.97</v>
      </c>
      <c r="D146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5"/>
  <sheetViews>
    <sheetView topLeftCell="A31" workbookViewId="0">
      <selection activeCell="B29" sqref="B29:D45"/>
    </sheetView>
  </sheetViews>
  <sheetFormatPr defaultRowHeight="18.75" customHeight="1"/>
  <cols>
    <col min="1" max="1" width="51.42578125" customWidth="1"/>
    <col min="2" max="2" width="16" customWidth="1"/>
    <col min="3" max="3" width="20.42578125" customWidth="1"/>
    <col min="4" max="4" width="12.42578125" customWidth="1"/>
  </cols>
  <sheetData>
    <row r="2" spans="1:4" ht="18.75" customHeight="1">
      <c r="A2" s="167"/>
      <c r="B2" s="168" t="s">
        <v>1179</v>
      </c>
      <c r="C2" s="168" t="s">
        <v>1180</v>
      </c>
      <c r="D2" s="169" t="s">
        <v>1181</v>
      </c>
    </row>
    <row r="3" spans="1:4" ht="12" customHeight="1">
      <c r="A3" s="175" t="s">
        <v>5</v>
      </c>
      <c r="B3" s="176"/>
      <c r="C3" s="176"/>
      <c r="D3" s="175"/>
    </row>
    <row r="4" spans="1:4" ht="18.75" customHeight="1">
      <c r="A4" s="167" t="s">
        <v>1182</v>
      </c>
      <c r="B4" s="172">
        <v>510</v>
      </c>
      <c r="C4" s="171" t="e">
        <f>#REF!/1000</f>
        <v>#REF!</v>
      </c>
      <c r="D4" s="171" t="e">
        <f>B4-C4</f>
        <v>#REF!</v>
      </c>
    </row>
    <row r="5" spans="1:4" ht="18.75" customHeight="1">
      <c r="A5" s="170" t="s">
        <v>1183</v>
      </c>
      <c r="B5" s="173">
        <v>31340</v>
      </c>
      <c r="C5" s="174" t="e">
        <f>#REF!/1000</f>
        <v>#REF!</v>
      </c>
      <c r="D5" s="171" t="e">
        <f t="shared" ref="D5:D24" si="0">B5-C5</f>
        <v>#REF!</v>
      </c>
    </row>
    <row r="6" spans="1:4" ht="18.75" customHeight="1">
      <c r="A6" s="170" t="s">
        <v>1184</v>
      </c>
      <c r="B6" s="173">
        <v>750</v>
      </c>
      <c r="C6" s="174" t="e">
        <f>#REF!/1000</f>
        <v>#REF!</v>
      </c>
      <c r="D6" s="171" t="e">
        <f t="shared" si="0"/>
        <v>#REF!</v>
      </c>
    </row>
    <row r="7" spans="1:4" ht="18.75" customHeight="1">
      <c r="A7" s="167" t="s">
        <v>1185</v>
      </c>
      <c r="B7" s="172">
        <v>0</v>
      </c>
      <c r="C7" s="171">
        <v>0</v>
      </c>
      <c r="D7" s="171">
        <f t="shared" si="0"/>
        <v>0</v>
      </c>
    </row>
    <row r="8" spans="1:4" ht="18.75" customHeight="1">
      <c r="A8" s="167" t="s">
        <v>1186</v>
      </c>
      <c r="B8" s="172">
        <v>0</v>
      </c>
      <c r="C8" s="171">
        <v>0</v>
      </c>
      <c r="D8" s="171">
        <f t="shared" si="0"/>
        <v>0</v>
      </c>
    </row>
    <row r="9" spans="1:4" ht="23.25" customHeight="1">
      <c r="A9" s="167" t="s">
        <v>1187</v>
      </c>
      <c r="B9" s="172">
        <v>3535</v>
      </c>
      <c r="C9" s="171" t="e">
        <f>#REF!/1000</f>
        <v>#REF!</v>
      </c>
      <c r="D9" s="171" t="e">
        <f t="shared" si="0"/>
        <v>#REF!</v>
      </c>
    </row>
    <row r="10" spans="1:4" ht="18.75" customHeight="1">
      <c r="A10" s="167" t="s">
        <v>1188</v>
      </c>
      <c r="B10" s="172">
        <v>0</v>
      </c>
      <c r="C10" s="171">
        <v>0</v>
      </c>
      <c r="D10" s="171">
        <f t="shared" si="0"/>
        <v>0</v>
      </c>
    </row>
    <row r="11" spans="1:4" ht="18.75" customHeight="1">
      <c r="A11" s="167" t="s">
        <v>46</v>
      </c>
      <c r="B11" s="172">
        <v>1375</v>
      </c>
      <c r="C11" s="171" t="e">
        <f>#REF!/1000</f>
        <v>#REF!</v>
      </c>
      <c r="D11" s="171" t="e">
        <f t="shared" si="0"/>
        <v>#REF!</v>
      </c>
    </row>
    <row r="12" spans="1:4" ht="18.75" customHeight="1">
      <c r="A12" s="167" t="s">
        <v>1</v>
      </c>
      <c r="B12" s="172">
        <v>0</v>
      </c>
      <c r="C12" s="171" t="e">
        <f>(#REF!+#REF!)/1000</f>
        <v>#REF!</v>
      </c>
      <c r="D12" s="171" t="e">
        <f t="shared" si="0"/>
        <v>#REF!</v>
      </c>
    </row>
    <row r="13" spans="1:4" ht="18.75" customHeight="1">
      <c r="A13" s="167" t="s">
        <v>1189</v>
      </c>
      <c r="B13" s="172">
        <v>-657</v>
      </c>
      <c r="C13" s="171" t="e">
        <f>#REF!/1000</f>
        <v>#REF!</v>
      </c>
      <c r="D13" s="171" t="e">
        <f t="shared" si="0"/>
        <v>#REF!</v>
      </c>
    </row>
    <row r="14" spans="1:4" ht="18.75" customHeight="1">
      <c r="A14" s="170" t="s">
        <v>6</v>
      </c>
      <c r="B14" s="173">
        <v>36852</v>
      </c>
      <c r="C14" s="174" t="e">
        <f>SUM(C4:C13)</f>
        <v>#REF!</v>
      </c>
      <c r="D14" s="171" t="e">
        <f t="shared" si="0"/>
        <v>#REF!</v>
      </c>
    </row>
    <row r="15" spans="1:4" ht="13.5" customHeight="1">
      <c r="A15" s="175" t="s">
        <v>1190</v>
      </c>
      <c r="B15" s="176"/>
      <c r="C15" s="176"/>
      <c r="D15" s="175">
        <f t="shared" si="0"/>
        <v>0</v>
      </c>
    </row>
    <row r="16" spans="1:4" ht="18.75" customHeight="1">
      <c r="A16" s="170" t="s">
        <v>23</v>
      </c>
      <c r="B16" s="173">
        <v>13239</v>
      </c>
      <c r="C16" s="174" t="e">
        <f>#REF!/1000</f>
        <v>#REF!</v>
      </c>
      <c r="D16" s="171" t="e">
        <f t="shared" si="0"/>
        <v>#REF!</v>
      </c>
    </row>
    <row r="17" spans="1:4" ht="18.75" customHeight="1">
      <c r="A17" s="170" t="s">
        <v>1191</v>
      </c>
      <c r="B17" s="173">
        <v>8895</v>
      </c>
      <c r="C17" s="174" t="e">
        <f>#REF!/1000</f>
        <v>#REF!</v>
      </c>
      <c r="D17" s="171" t="e">
        <f t="shared" si="0"/>
        <v>#REF!</v>
      </c>
    </row>
    <row r="18" spans="1:4" ht="18.75" customHeight="1">
      <c r="A18" s="167" t="s">
        <v>1192</v>
      </c>
      <c r="B18" s="172">
        <v>0</v>
      </c>
      <c r="C18" s="171" t="e">
        <f>#REF!/1000</f>
        <v>#REF!</v>
      </c>
      <c r="D18" s="171" t="e">
        <f t="shared" si="0"/>
        <v>#REF!</v>
      </c>
    </row>
    <row r="19" spans="1:4" ht="18.75" customHeight="1">
      <c r="A19" s="167" t="s">
        <v>1193</v>
      </c>
      <c r="B19" s="172">
        <v>6000</v>
      </c>
      <c r="C19" s="171" t="e">
        <f>#REF!/1000</f>
        <v>#REF!</v>
      </c>
      <c r="D19" s="171" t="e">
        <f t="shared" si="0"/>
        <v>#REF!</v>
      </c>
    </row>
    <row r="20" spans="1:4" ht="18.75" customHeight="1">
      <c r="A20" s="167" t="s">
        <v>30</v>
      </c>
      <c r="B20" s="172">
        <v>1425</v>
      </c>
      <c r="C20" s="171">
        <v>0</v>
      </c>
      <c r="D20" s="171">
        <f t="shared" si="0"/>
        <v>1425</v>
      </c>
    </row>
    <row r="21" spans="1:4" ht="18.75" customHeight="1">
      <c r="A21" s="167" t="s">
        <v>1194</v>
      </c>
      <c r="B21" s="172">
        <v>0</v>
      </c>
      <c r="C21" s="171" t="e">
        <f>#REF!/1000</f>
        <v>#REF!</v>
      </c>
      <c r="D21" s="171" t="e">
        <f t="shared" si="0"/>
        <v>#REF!</v>
      </c>
    </row>
    <row r="22" spans="1:4" ht="18.75" customHeight="1">
      <c r="A22" s="170" t="s">
        <v>1195</v>
      </c>
      <c r="B22" s="173">
        <v>29559</v>
      </c>
      <c r="C22" s="174" t="e">
        <f>SUM(C16:C21)</f>
        <v>#REF!</v>
      </c>
      <c r="D22" s="171" t="e">
        <f t="shared" si="0"/>
        <v>#REF!</v>
      </c>
    </row>
    <row r="23" spans="1:4" ht="18.75" customHeight="1">
      <c r="A23" s="170" t="s">
        <v>1065</v>
      </c>
      <c r="B23" s="173">
        <v>7293</v>
      </c>
      <c r="C23" s="174" t="e">
        <f>#REF!/1000</f>
        <v>#REF!</v>
      </c>
      <c r="D23" s="171" t="e">
        <f t="shared" si="0"/>
        <v>#REF!</v>
      </c>
    </row>
    <row r="24" spans="1:4" ht="18.75" customHeight="1">
      <c r="A24" s="170" t="s">
        <v>1196</v>
      </c>
      <c r="B24" s="173">
        <v>36852</v>
      </c>
      <c r="C24" s="174" t="e">
        <f>C22+C23</f>
        <v>#REF!</v>
      </c>
      <c r="D24" s="171" t="e">
        <f t="shared" si="0"/>
        <v>#REF!</v>
      </c>
    </row>
    <row r="28" spans="1:4" ht="32.25" customHeight="1">
      <c r="A28" s="167"/>
      <c r="B28" s="168" t="s">
        <v>1206</v>
      </c>
      <c r="C28" s="168" t="s">
        <v>1197</v>
      </c>
      <c r="D28" s="168" t="s">
        <v>927</v>
      </c>
    </row>
    <row r="29" spans="1:4" ht="18.75" customHeight="1">
      <c r="A29" s="167" t="s">
        <v>92</v>
      </c>
      <c r="B29" s="172">
        <v>1962</v>
      </c>
      <c r="C29" s="171" t="e">
        <f>#REF!/1000</f>
        <v>#REF!</v>
      </c>
      <c r="D29" s="171" t="e">
        <f>B29-C29</f>
        <v>#REF!</v>
      </c>
    </row>
    <row r="30" spans="1:4" ht="18.75" customHeight="1">
      <c r="A30" s="167" t="s">
        <v>94</v>
      </c>
      <c r="B30" s="172">
        <v>-829</v>
      </c>
      <c r="C30" s="171" t="e">
        <f>#REF!/1000</f>
        <v>#REF!</v>
      </c>
      <c r="D30" s="171" t="e">
        <f t="shared" ref="D30:D45" si="1">B30-C30</f>
        <v>#REF!</v>
      </c>
    </row>
    <row r="31" spans="1:4" ht="18.75" customHeight="1">
      <c r="A31" s="170" t="s">
        <v>132</v>
      </c>
      <c r="B31" s="177">
        <v>1133</v>
      </c>
      <c r="C31" s="178" t="e">
        <f>C29-C30</f>
        <v>#REF!</v>
      </c>
      <c r="D31" s="171" t="e">
        <f t="shared" si="1"/>
        <v>#REF!</v>
      </c>
    </row>
    <row r="32" spans="1:4" ht="31.5" customHeight="1">
      <c r="A32" s="170" t="s">
        <v>1198</v>
      </c>
      <c r="B32" s="173">
        <v>0</v>
      </c>
      <c r="C32" s="174" t="e">
        <f>#REF!/1000</f>
        <v>#REF!</v>
      </c>
      <c r="D32" s="171" t="e">
        <f t="shared" si="1"/>
        <v>#REF!</v>
      </c>
    </row>
    <row r="33" spans="1:4" ht="18" customHeight="1">
      <c r="A33" s="170" t="s">
        <v>1199</v>
      </c>
      <c r="B33" s="173">
        <v>26</v>
      </c>
      <c r="C33" s="174" t="e">
        <f>#REF!/1000</f>
        <v>#REF!</v>
      </c>
      <c r="D33" s="171" t="e">
        <f t="shared" si="1"/>
        <v>#REF!</v>
      </c>
    </row>
    <row r="34" spans="1:4" ht="18.75" customHeight="1">
      <c r="A34" s="170" t="s">
        <v>1200</v>
      </c>
      <c r="B34" s="173">
        <v>0</v>
      </c>
      <c r="C34" s="174">
        <v>0</v>
      </c>
      <c r="D34" s="171">
        <f t="shared" si="1"/>
        <v>0</v>
      </c>
    </row>
    <row r="35" spans="1:4" ht="18.75" customHeight="1">
      <c r="A35" s="167" t="s">
        <v>93</v>
      </c>
      <c r="B35" s="172">
        <v>242</v>
      </c>
      <c r="C35" s="171" t="e">
        <f>#REF!/1000</f>
        <v>#REF!</v>
      </c>
      <c r="D35" s="171" t="e">
        <f t="shared" si="1"/>
        <v>#REF!</v>
      </c>
    </row>
    <row r="36" spans="1:4" ht="18.75" customHeight="1">
      <c r="A36" s="167" t="s">
        <v>95</v>
      </c>
      <c r="B36" s="172">
        <v>0</v>
      </c>
      <c r="C36" s="171" t="e">
        <f>#REF!/1000</f>
        <v>#REF!</v>
      </c>
      <c r="D36" s="171" t="e">
        <f t="shared" si="1"/>
        <v>#REF!</v>
      </c>
    </row>
    <row r="37" spans="1:4" ht="18.75" customHeight="1">
      <c r="A37" s="170" t="s">
        <v>1201</v>
      </c>
      <c r="B37" s="177">
        <v>242</v>
      </c>
      <c r="C37" s="178" t="e">
        <f>C35+C36</f>
        <v>#REF!</v>
      </c>
      <c r="D37" s="171" t="e">
        <f t="shared" si="1"/>
        <v>#REF!</v>
      </c>
    </row>
    <row r="38" spans="1:4" ht="14.25" customHeight="1">
      <c r="A38" s="167" t="s">
        <v>1202</v>
      </c>
      <c r="B38" s="172">
        <v>0</v>
      </c>
      <c r="C38" s="171" t="e">
        <f>#REF!/1000</f>
        <v>#REF!</v>
      </c>
      <c r="D38" s="171" t="e">
        <f t="shared" si="1"/>
        <v>#REF!</v>
      </c>
    </row>
    <row r="39" spans="1:4" ht="32.25" customHeight="1">
      <c r="A39" s="170" t="s">
        <v>1203</v>
      </c>
      <c r="B39" s="173">
        <v>1401</v>
      </c>
      <c r="C39" s="174" t="e">
        <f>#REF!/1000</f>
        <v>#REF!</v>
      </c>
      <c r="D39" s="171" t="e">
        <f t="shared" si="1"/>
        <v>#REF!</v>
      </c>
    </row>
    <row r="40" spans="1:4" ht="18.75" customHeight="1">
      <c r="A40" s="167" t="s">
        <v>1204</v>
      </c>
      <c r="B40" s="172">
        <v>-657</v>
      </c>
      <c r="C40" s="171" t="e">
        <f>#REF!/1000</f>
        <v>#REF!</v>
      </c>
      <c r="D40" s="171" t="e">
        <f t="shared" si="1"/>
        <v>#REF!</v>
      </c>
    </row>
    <row r="41" spans="1:4" ht="34.5" customHeight="1">
      <c r="A41" s="170" t="s">
        <v>1205</v>
      </c>
      <c r="B41" s="173">
        <v>744</v>
      </c>
      <c r="C41" s="174" t="e">
        <f>C39+C40</f>
        <v>#REF!</v>
      </c>
      <c r="D41" s="171" t="e">
        <f t="shared" si="1"/>
        <v>#REF!</v>
      </c>
    </row>
    <row r="42" spans="1:4" ht="18.75" customHeight="1">
      <c r="A42" s="170" t="s">
        <v>1035</v>
      </c>
      <c r="B42" s="173">
        <v>-2367</v>
      </c>
      <c r="C42" s="174" t="e">
        <f>#REF!/1000</f>
        <v>#REF!</v>
      </c>
      <c r="D42" s="171" t="e">
        <f t="shared" si="1"/>
        <v>#REF!</v>
      </c>
    </row>
    <row r="43" spans="1:4" ht="18.75" customHeight="1">
      <c r="A43" s="170" t="s">
        <v>1124</v>
      </c>
      <c r="B43" s="173">
        <v>-1624</v>
      </c>
      <c r="C43" s="174" t="e">
        <f>C41+C42</f>
        <v>#REF!</v>
      </c>
      <c r="D43" s="171" t="e">
        <f t="shared" si="1"/>
        <v>#REF!</v>
      </c>
    </row>
    <row r="44" spans="1:4" ht="18.75" customHeight="1">
      <c r="A44" s="167" t="s">
        <v>1032</v>
      </c>
      <c r="B44" s="172">
        <v>0</v>
      </c>
      <c r="C44" s="171" t="e">
        <f>'BS&amp;PL новый формат'!L119/1000</f>
        <v>#REF!</v>
      </c>
      <c r="D44" s="171" t="e">
        <f t="shared" si="1"/>
        <v>#REF!</v>
      </c>
    </row>
    <row r="45" spans="1:4" ht="18.75" customHeight="1">
      <c r="A45" s="170" t="s">
        <v>1126</v>
      </c>
      <c r="B45" s="173">
        <v>-1624</v>
      </c>
      <c r="C45" s="174" t="e">
        <f>C43+C44</f>
        <v>#REF!</v>
      </c>
      <c r="D45" s="171" t="e">
        <f t="shared" si="1"/>
        <v>#REF!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09"/>
  <sheetViews>
    <sheetView topLeftCell="B3" zoomScaleNormal="100" workbookViewId="0">
      <selection activeCell="E9" sqref="E9"/>
    </sheetView>
  </sheetViews>
  <sheetFormatPr defaultColWidth="60.28515625" defaultRowHeight="16.5" customHeight="1"/>
  <cols>
    <col min="1" max="1" width="18" style="450" hidden="1" customWidth="1"/>
    <col min="2" max="2" width="49.42578125" style="450" customWidth="1"/>
    <col min="3" max="3" width="13.5703125" style="450" hidden="1" customWidth="1"/>
    <col min="4" max="4" width="9" style="450" hidden="1" customWidth="1"/>
    <col min="5" max="5" width="22.140625" style="450" customWidth="1"/>
    <col min="6" max="6" width="0.28515625" style="450" hidden="1" customWidth="1"/>
    <col min="7" max="7" width="10" style="450" customWidth="1"/>
    <col min="8" max="8" width="10.85546875" style="450" customWidth="1"/>
    <col min="9" max="9" width="12.28515625" style="450" customWidth="1"/>
    <col min="10" max="10" width="25.85546875" style="450" customWidth="1"/>
    <col min="11" max="16384" width="60.28515625" style="450"/>
  </cols>
  <sheetData>
    <row r="1" spans="1:9" ht="12.75" customHeight="1">
      <c r="A1" s="488"/>
      <c r="B1" s="453" t="s">
        <v>3</v>
      </c>
      <c r="C1" s="454"/>
      <c r="D1" s="454"/>
      <c r="E1" s="455"/>
      <c r="F1" s="455"/>
    </row>
    <row r="2" spans="1:9" ht="16.5" customHeight="1">
      <c r="A2" s="451" t="s">
        <v>36</v>
      </c>
      <c r="B2" s="659" t="s">
        <v>929</v>
      </c>
      <c r="C2" s="660"/>
      <c r="D2" s="660"/>
      <c r="E2" s="660"/>
      <c r="F2" s="660"/>
    </row>
    <row r="3" spans="1:9" ht="16.5" customHeight="1">
      <c r="A3" s="456"/>
      <c r="B3" s="457"/>
      <c r="C3" s="458"/>
      <c r="D3" s="458"/>
      <c r="E3" s="459"/>
      <c r="F3" s="459" t="s">
        <v>4</v>
      </c>
    </row>
    <row r="4" spans="1:9" ht="24.75" customHeight="1">
      <c r="A4" s="452"/>
      <c r="B4" s="460" t="s">
        <v>5</v>
      </c>
      <c r="C4" s="461" t="s">
        <v>15</v>
      </c>
      <c r="D4" s="461" t="s">
        <v>1048</v>
      </c>
      <c r="E4" s="461" t="e">
        <f>#REF!</f>
        <v>#REF!</v>
      </c>
      <c r="F4" s="461" t="s">
        <v>20</v>
      </c>
    </row>
    <row r="5" spans="1:9" ht="14.25" customHeight="1">
      <c r="A5" s="452"/>
      <c r="B5" s="462" t="s">
        <v>16</v>
      </c>
      <c r="C5" s="463">
        <v>435000</v>
      </c>
      <c r="D5" s="463">
        <v>725995.14833438105</v>
      </c>
      <c r="E5" s="463" t="e">
        <f>SUM(E6:E9)</f>
        <v>#REF!</v>
      </c>
      <c r="F5" s="463" t="e">
        <f>E5-D5</f>
        <v>#REF!</v>
      </c>
    </row>
    <row r="6" spans="1:9" ht="12.75" customHeight="1">
      <c r="A6" s="489" t="s">
        <v>930</v>
      </c>
      <c r="B6" s="490" t="s">
        <v>931</v>
      </c>
      <c r="C6" s="491">
        <v>225000</v>
      </c>
      <c r="D6" s="491">
        <v>83031</v>
      </c>
      <c r="E6" s="492" t="e">
        <f>#REF!</f>
        <v>#REF!</v>
      </c>
      <c r="F6" s="493" t="e">
        <f t="shared" ref="F6:F22" si="0">E6-D6</f>
        <v>#REF!</v>
      </c>
    </row>
    <row r="7" spans="1:9" ht="12.75" customHeight="1">
      <c r="A7" s="489"/>
      <c r="B7" s="464" t="s">
        <v>1477</v>
      </c>
      <c r="C7" s="491"/>
      <c r="D7" s="491"/>
      <c r="E7" s="492" t="e">
        <f>#REF!</f>
        <v>#REF!</v>
      </c>
      <c r="F7" s="493"/>
    </row>
    <row r="8" spans="1:9" ht="12.75" customHeight="1">
      <c r="A8" s="489" t="s">
        <v>932</v>
      </c>
      <c r="B8" s="490" t="s">
        <v>933</v>
      </c>
      <c r="C8" s="491">
        <v>105000</v>
      </c>
      <c r="D8" s="491">
        <v>632964.14833438094</v>
      </c>
      <c r="E8" s="492" t="e">
        <f>#REF!</f>
        <v>#REF!</v>
      </c>
      <c r="F8" s="493" t="e">
        <f t="shared" si="0"/>
        <v>#REF!</v>
      </c>
    </row>
    <row r="9" spans="1:9" ht="12.75" customHeight="1">
      <c r="A9" s="489" t="s">
        <v>934</v>
      </c>
      <c r="B9" s="490" t="s">
        <v>935</v>
      </c>
      <c r="C9" s="491">
        <v>105000</v>
      </c>
      <c r="D9" s="491">
        <v>10000</v>
      </c>
      <c r="E9" s="492" t="e">
        <f>#REF!</f>
        <v>#REF!</v>
      </c>
      <c r="F9" s="493" t="e">
        <f t="shared" si="0"/>
        <v>#REF!</v>
      </c>
    </row>
    <row r="10" spans="1:9" ht="12.75" customHeight="1">
      <c r="A10" s="489" t="s">
        <v>936</v>
      </c>
      <c r="B10" s="465" t="s">
        <v>17</v>
      </c>
      <c r="C10" s="463">
        <v>2155000</v>
      </c>
      <c r="D10" s="463">
        <v>840583.00000000012</v>
      </c>
      <c r="E10" s="466" t="e">
        <f>#REF!</f>
        <v>#REF!</v>
      </c>
      <c r="F10" s="463" t="e">
        <f t="shared" si="0"/>
        <v>#REF!</v>
      </c>
    </row>
    <row r="11" spans="1:9" ht="12.75" customHeight="1">
      <c r="A11" s="489"/>
      <c r="B11" s="465" t="s">
        <v>43</v>
      </c>
      <c r="C11" s="463"/>
      <c r="D11" s="463"/>
      <c r="E11" s="466" t="e">
        <f>#REF!</f>
        <v>#REF!</v>
      </c>
      <c r="F11" s="463"/>
    </row>
    <row r="12" spans="1:9" ht="16.5" customHeight="1">
      <c r="A12" s="489" t="s">
        <v>937</v>
      </c>
      <c r="B12" s="494" t="s">
        <v>18</v>
      </c>
      <c r="C12" s="463"/>
      <c r="D12" s="463">
        <v>0</v>
      </c>
      <c r="E12" s="466" t="e">
        <f>#REF!</f>
        <v>#REF!</v>
      </c>
      <c r="F12" s="463" t="e">
        <f t="shared" si="0"/>
        <v>#REF!</v>
      </c>
    </row>
    <row r="13" spans="1:9" ht="15" customHeight="1">
      <c r="A13" s="489" t="s">
        <v>938</v>
      </c>
      <c r="B13" s="494" t="s">
        <v>45</v>
      </c>
      <c r="C13" s="466">
        <v>18900000</v>
      </c>
      <c r="D13" s="466">
        <v>15995800</v>
      </c>
      <c r="E13" s="466" t="e">
        <f>#REF!</f>
        <v>#REF!</v>
      </c>
      <c r="F13" s="463" t="e">
        <f t="shared" si="0"/>
        <v>#REF!</v>
      </c>
    </row>
    <row r="14" spans="1:9" ht="15" customHeight="1">
      <c r="A14" s="489" t="s">
        <v>37</v>
      </c>
      <c r="B14" s="490" t="s">
        <v>939</v>
      </c>
      <c r="C14" s="491">
        <v>150000</v>
      </c>
      <c r="D14" s="491">
        <v>921000</v>
      </c>
      <c r="E14" s="495" t="e">
        <f>#REF!+#REF!</f>
        <v>#REF!</v>
      </c>
      <c r="F14" s="493" t="e">
        <f t="shared" si="0"/>
        <v>#REF!</v>
      </c>
      <c r="H14" s="450" t="e">
        <f>#REF!</f>
        <v>#REF!</v>
      </c>
      <c r="I14" s="450" t="e">
        <f>#REF!</f>
        <v>#REF!</v>
      </c>
    </row>
    <row r="15" spans="1:9" ht="15" customHeight="1">
      <c r="A15" s="489" t="s">
        <v>940</v>
      </c>
      <c r="B15" s="490" t="s">
        <v>941</v>
      </c>
      <c r="C15" s="491">
        <v>18750000</v>
      </c>
      <c r="D15" s="491">
        <v>15074800</v>
      </c>
      <c r="E15" s="495" t="e">
        <f>#REF!+#REF!</f>
        <v>#REF!</v>
      </c>
      <c r="F15" s="493" t="e">
        <f t="shared" si="0"/>
        <v>#REF!</v>
      </c>
      <c r="I15" s="450" t="e">
        <f>I14+H14</f>
        <v>#REF!</v>
      </c>
    </row>
    <row r="16" spans="1:9" ht="15" customHeight="1">
      <c r="A16" s="489" t="s">
        <v>942</v>
      </c>
      <c r="B16" s="494" t="s">
        <v>943</v>
      </c>
      <c r="C16" s="463">
        <v>1333453.7579999999</v>
      </c>
      <c r="D16" s="463">
        <v>997328.23079000029</v>
      </c>
      <c r="E16" s="466" t="e">
        <f>#REF!</f>
        <v>#REF!</v>
      </c>
      <c r="F16" s="463" t="e">
        <f t="shared" si="0"/>
        <v>#REF!</v>
      </c>
    </row>
    <row r="17" spans="1:7" ht="15" customHeight="1">
      <c r="A17" s="489" t="s">
        <v>944</v>
      </c>
      <c r="B17" s="494" t="s">
        <v>945</v>
      </c>
      <c r="C17" s="463"/>
      <c r="D17" s="463">
        <v>215000</v>
      </c>
      <c r="E17" s="466"/>
      <c r="F17" s="471">
        <f t="shared" si="0"/>
        <v>-215000</v>
      </c>
    </row>
    <row r="18" spans="1:7" ht="15" customHeight="1">
      <c r="A18" s="489" t="s">
        <v>946</v>
      </c>
      <c r="B18" s="494" t="s">
        <v>947</v>
      </c>
      <c r="C18" s="463"/>
      <c r="D18" s="463">
        <v>-119678.70080000001</v>
      </c>
      <c r="E18" s="466" t="e">
        <f>#REF!</f>
        <v>#REF!</v>
      </c>
      <c r="F18" s="463" t="e">
        <f t="shared" si="0"/>
        <v>#REF!</v>
      </c>
    </row>
    <row r="19" spans="1:7" ht="15" customHeight="1">
      <c r="A19" s="489" t="s">
        <v>948</v>
      </c>
      <c r="B19" s="494" t="s">
        <v>949</v>
      </c>
      <c r="C19" s="466">
        <v>-378000</v>
      </c>
      <c r="D19" s="466">
        <v>-18420</v>
      </c>
      <c r="E19" s="466" t="e">
        <f>E20+E21</f>
        <v>#REF!</v>
      </c>
      <c r="F19" s="463" t="e">
        <f t="shared" si="0"/>
        <v>#REF!</v>
      </c>
      <c r="G19" s="488"/>
    </row>
    <row r="20" spans="1:7" ht="15" customHeight="1">
      <c r="A20" s="489" t="s">
        <v>950</v>
      </c>
      <c r="B20" s="490" t="s">
        <v>951</v>
      </c>
      <c r="C20" s="491">
        <v>-3000</v>
      </c>
      <c r="D20" s="463">
        <v>-100423.70080000001</v>
      </c>
      <c r="E20" s="466" t="e">
        <f>#REF!</f>
        <v>#REF!</v>
      </c>
      <c r="F20" s="463" t="e">
        <f t="shared" si="0"/>
        <v>#REF!</v>
      </c>
      <c r="G20" s="488"/>
    </row>
    <row r="21" spans="1:7" ht="15" customHeight="1">
      <c r="A21" s="489" t="s">
        <v>952</v>
      </c>
      <c r="B21" s="490" t="s">
        <v>953</v>
      </c>
      <c r="C21" s="491">
        <v>-375000</v>
      </c>
      <c r="D21" s="463">
        <v>-835</v>
      </c>
      <c r="E21" s="466" t="e">
        <f>#REF!</f>
        <v>#REF!</v>
      </c>
      <c r="F21" s="463" t="e">
        <f t="shared" si="0"/>
        <v>#REF!</v>
      </c>
      <c r="G21" s="488"/>
    </row>
    <row r="22" spans="1:7" ht="16.5" customHeight="1" thickBot="1">
      <c r="A22" s="452"/>
      <c r="B22" s="496" t="s">
        <v>6</v>
      </c>
      <c r="C22" s="497">
        <v>22445453.758000001</v>
      </c>
      <c r="D22" s="497">
        <v>18655027.678324379</v>
      </c>
      <c r="E22" s="497" t="e">
        <f>E5+E10+E13+E16+E19+E18+E12</f>
        <v>#REF!</v>
      </c>
      <c r="F22" s="497" t="e">
        <f t="shared" si="0"/>
        <v>#REF!</v>
      </c>
      <c r="G22" s="488"/>
    </row>
    <row r="23" spans="1:7" ht="16.5" customHeight="1" thickTop="1">
      <c r="A23" s="452"/>
      <c r="B23" s="468"/>
      <c r="C23" s="498"/>
      <c r="D23" s="498"/>
      <c r="E23" s="498" t="e">
        <f>#REF!-E22</f>
        <v>#REF!</v>
      </c>
      <c r="F23" s="498"/>
      <c r="G23" s="488"/>
    </row>
    <row r="24" spans="1:7" ht="20.25" customHeight="1">
      <c r="A24" s="452"/>
      <c r="B24" s="460" t="s">
        <v>2</v>
      </c>
      <c r="C24" s="461" t="s">
        <v>15</v>
      </c>
      <c r="D24" s="461" t="s">
        <v>1048</v>
      </c>
      <c r="E24" s="461" t="e">
        <f>E4</f>
        <v>#REF!</v>
      </c>
      <c r="F24" s="461" t="s">
        <v>20</v>
      </c>
      <c r="G24" s="488"/>
    </row>
    <row r="25" spans="1:7" ht="12" customHeight="1">
      <c r="A25" s="489" t="s">
        <v>954</v>
      </c>
      <c r="B25" s="494" t="s">
        <v>955</v>
      </c>
      <c r="C25" s="471">
        <v>0</v>
      </c>
      <c r="D25" s="471">
        <v>747943</v>
      </c>
      <c r="E25" s="471" t="e">
        <f>SUM(E26:E28)</f>
        <v>#REF!</v>
      </c>
      <c r="F25" s="470" t="e">
        <f t="shared" ref="F25:F39" si="1">E25-D25</f>
        <v>#REF!</v>
      </c>
      <c r="G25" s="488"/>
    </row>
    <row r="26" spans="1:7" ht="12" customHeight="1">
      <c r="A26" s="489" t="s">
        <v>956</v>
      </c>
      <c r="B26" s="490" t="s">
        <v>957</v>
      </c>
      <c r="C26" s="499">
        <v>0</v>
      </c>
      <c r="D26" s="499">
        <v>247943</v>
      </c>
      <c r="E26" s="499" t="e">
        <f>#REF!</f>
        <v>#REF!</v>
      </c>
      <c r="F26" s="499" t="e">
        <f t="shared" si="1"/>
        <v>#REF!</v>
      </c>
      <c r="G26" s="488"/>
    </row>
    <row r="27" spans="1:7" ht="12" customHeight="1">
      <c r="A27" s="489" t="s">
        <v>958</v>
      </c>
      <c r="B27" s="490" t="s">
        <v>959</v>
      </c>
      <c r="C27" s="499">
        <v>0</v>
      </c>
      <c r="D27" s="499">
        <v>500000</v>
      </c>
      <c r="E27" s="499" t="e">
        <f>#REF!</f>
        <v>#REF!</v>
      </c>
      <c r="F27" s="499" t="e">
        <f t="shared" si="1"/>
        <v>#REF!</v>
      </c>
      <c r="G27" s="488"/>
    </row>
    <row r="28" spans="1:7" ht="12" customHeight="1">
      <c r="A28" s="489" t="s">
        <v>960</v>
      </c>
      <c r="B28" s="490" t="s">
        <v>19</v>
      </c>
      <c r="C28" s="499">
        <v>0</v>
      </c>
      <c r="D28" s="499">
        <v>0</v>
      </c>
      <c r="E28" s="499" t="e">
        <f>#REF!</f>
        <v>#REF!</v>
      </c>
      <c r="F28" s="499" t="e">
        <f t="shared" si="1"/>
        <v>#REF!</v>
      </c>
      <c r="G28" s="488"/>
    </row>
    <row r="29" spans="1:7" ht="12.75" customHeight="1">
      <c r="A29" s="489" t="s">
        <v>961</v>
      </c>
      <c r="B29" s="494" t="s">
        <v>23</v>
      </c>
      <c r="C29" s="471">
        <v>9512000</v>
      </c>
      <c r="D29" s="471">
        <v>3350000</v>
      </c>
      <c r="E29" s="471" t="e">
        <f>SUM(E30:E31)</f>
        <v>#REF!</v>
      </c>
      <c r="F29" s="470" t="e">
        <f t="shared" si="1"/>
        <v>#REF!</v>
      </c>
      <c r="G29" s="488"/>
    </row>
    <row r="30" spans="1:7" ht="12.75" customHeight="1">
      <c r="A30" s="489" t="s">
        <v>962</v>
      </c>
      <c r="B30" s="490" t="s">
        <v>24</v>
      </c>
      <c r="C30" s="500">
        <v>1397000</v>
      </c>
      <c r="D30" s="500">
        <v>350000</v>
      </c>
      <c r="E30" s="499" t="e">
        <f>#REF!</f>
        <v>#REF!</v>
      </c>
      <c r="F30" s="501" t="e">
        <f t="shared" si="1"/>
        <v>#REF!</v>
      </c>
      <c r="G30" s="488"/>
    </row>
    <row r="31" spans="1:7" ht="12.75" customHeight="1">
      <c r="A31" s="489" t="s">
        <v>963</v>
      </c>
      <c r="B31" s="490" t="s">
        <v>25</v>
      </c>
      <c r="C31" s="500">
        <v>8115000</v>
      </c>
      <c r="D31" s="500">
        <v>3000000</v>
      </c>
      <c r="E31" s="499" t="e">
        <f>#REF!</f>
        <v>#REF!</v>
      </c>
      <c r="F31" s="501" t="e">
        <f t="shared" si="1"/>
        <v>#REF!</v>
      </c>
      <c r="G31" s="488"/>
    </row>
    <row r="32" spans="1:7" ht="12.75" customHeight="1">
      <c r="A32" s="489" t="s">
        <v>964</v>
      </c>
      <c r="B32" s="494" t="s">
        <v>26</v>
      </c>
      <c r="C32" s="471">
        <v>3830985.8109425413</v>
      </c>
      <c r="D32" s="471">
        <v>835000</v>
      </c>
      <c r="E32" s="471" t="e">
        <f>SUM(E33:E34)</f>
        <v>#REF!</v>
      </c>
      <c r="F32" s="470" t="e">
        <f t="shared" si="1"/>
        <v>#REF!</v>
      </c>
      <c r="G32" s="488"/>
    </row>
    <row r="33" spans="1:7" ht="12.75" customHeight="1">
      <c r="A33" s="489" t="s">
        <v>965</v>
      </c>
      <c r="B33" s="490" t="s">
        <v>27</v>
      </c>
      <c r="C33" s="500"/>
      <c r="D33" s="500">
        <v>35000</v>
      </c>
      <c r="E33" s="499" t="e">
        <f>#REF!</f>
        <v>#REF!</v>
      </c>
      <c r="F33" s="501" t="e">
        <f t="shared" si="1"/>
        <v>#REF!</v>
      </c>
      <c r="G33" s="488"/>
    </row>
    <row r="34" spans="1:7" ht="12.75" customHeight="1">
      <c r="A34" s="489" t="s">
        <v>966</v>
      </c>
      <c r="B34" s="490" t="s">
        <v>28</v>
      </c>
      <c r="C34" s="500">
        <v>3830985.8109425413</v>
      </c>
      <c r="D34" s="500">
        <v>800000</v>
      </c>
      <c r="E34" s="499" t="e">
        <f>#REF!</f>
        <v>#REF!</v>
      </c>
      <c r="F34" s="501" t="e">
        <f t="shared" si="1"/>
        <v>#REF!</v>
      </c>
      <c r="G34" s="488"/>
    </row>
    <row r="35" spans="1:7" ht="16.5" customHeight="1">
      <c r="A35" s="489" t="s">
        <v>967</v>
      </c>
      <c r="B35" s="494" t="s">
        <v>29</v>
      </c>
      <c r="C35" s="470">
        <v>0</v>
      </c>
      <c r="D35" s="471">
        <v>4400000</v>
      </c>
      <c r="E35" s="471" t="e">
        <f>#REF!</f>
        <v>#REF!</v>
      </c>
      <c r="F35" s="471" t="e">
        <f t="shared" si="1"/>
        <v>#REF!</v>
      </c>
      <c r="G35" s="488"/>
    </row>
    <row r="36" spans="1:7" ht="13.5" customHeight="1">
      <c r="A36" s="489" t="s">
        <v>968</v>
      </c>
      <c r="B36" s="494" t="s">
        <v>30</v>
      </c>
      <c r="C36" s="470">
        <v>1435161.4556637623</v>
      </c>
      <c r="D36" s="470">
        <v>1500000</v>
      </c>
      <c r="E36" s="471">
        <v>0</v>
      </c>
      <c r="F36" s="470">
        <f t="shared" si="1"/>
        <v>-1500000</v>
      </c>
      <c r="G36" s="488"/>
    </row>
    <row r="37" spans="1:7" ht="13.5" customHeight="1">
      <c r="A37" s="489" t="s">
        <v>969</v>
      </c>
      <c r="B37" s="494" t="s">
        <v>970</v>
      </c>
      <c r="C37" s="470"/>
      <c r="D37" s="470">
        <v>98633.000000000015</v>
      </c>
      <c r="E37" s="471"/>
      <c r="F37" s="471">
        <f t="shared" si="1"/>
        <v>-98633.000000000015</v>
      </c>
      <c r="G37" s="488"/>
    </row>
    <row r="38" spans="1:7" ht="13.5" customHeight="1">
      <c r="A38" s="489" t="s">
        <v>971</v>
      </c>
      <c r="B38" s="494" t="s">
        <v>972</v>
      </c>
      <c r="C38" s="470"/>
      <c r="D38" s="470"/>
      <c r="E38" s="471" t="e">
        <f>#REF!</f>
        <v>#REF!</v>
      </c>
      <c r="F38" s="471" t="e">
        <f t="shared" si="1"/>
        <v>#REF!</v>
      </c>
      <c r="G38" s="488"/>
    </row>
    <row r="39" spans="1:7" ht="16.5" customHeight="1" thickBot="1">
      <c r="A39" s="452"/>
      <c r="B39" s="496" t="s">
        <v>7</v>
      </c>
      <c r="C39" s="497">
        <v>14778147.266606305</v>
      </c>
      <c r="D39" s="497">
        <v>10931576</v>
      </c>
      <c r="E39" s="497" t="e">
        <f>E29+E32+E35+E36+E25+E38</f>
        <v>#REF!</v>
      </c>
      <c r="F39" s="497" t="e">
        <f t="shared" si="1"/>
        <v>#REF!</v>
      </c>
      <c r="G39" s="488"/>
    </row>
    <row r="40" spans="1:7" ht="16.5" customHeight="1" thickTop="1">
      <c r="A40" s="452"/>
      <c r="B40" s="468"/>
      <c r="C40" s="469"/>
      <c r="D40" s="469"/>
      <c r="E40" s="498" t="e">
        <f>E39-#REF!</f>
        <v>#REF!</v>
      </c>
      <c r="F40" s="498"/>
      <c r="G40" s="488"/>
    </row>
    <row r="41" spans="1:7" ht="18.75" customHeight="1">
      <c r="A41" s="452"/>
      <c r="B41" s="472" t="s">
        <v>8</v>
      </c>
      <c r="C41" s="473" t="s">
        <v>15</v>
      </c>
      <c r="D41" s="473" t="s">
        <v>1048</v>
      </c>
      <c r="E41" s="473" t="e">
        <f>E24</f>
        <v>#REF!</v>
      </c>
      <c r="F41" s="473" t="s">
        <v>20</v>
      </c>
      <c r="G41" s="488"/>
    </row>
    <row r="42" spans="1:7" ht="12.75" customHeight="1">
      <c r="A42" s="489" t="s">
        <v>973</v>
      </c>
      <c r="B42" s="490" t="s">
        <v>9</v>
      </c>
      <c r="C42" s="500">
        <v>9000000</v>
      </c>
      <c r="D42" s="500">
        <v>9000000</v>
      </c>
      <c r="E42" s="502" t="e">
        <f>#REF!</f>
        <v>#REF!</v>
      </c>
      <c r="F42" s="502" t="e">
        <f t="shared" ref="F42:F49" si="2">E42-D42</f>
        <v>#REF!</v>
      </c>
      <c r="G42" s="488"/>
    </row>
    <row r="43" spans="1:7" ht="12.75" customHeight="1">
      <c r="A43" s="489"/>
      <c r="B43" s="595" t="s">
        <v>1474</v>
      </c>
      <c r="C43" s="500"/>
      <c r="D43" s="500"/>
      <c r="E43" s="598" t="e">
        <f>#REF!</f>
        <v>#REF!</v>
      </c>
      <c r="F43" s="502"/>
      <c r="G43" s="488"/>
    </row>
    <row r="44" spans="1:7" ht="12.75" customHeight="1">
      <c r="A44" s="489" t="s">
        <v>974</v>
      </c>
      <c r="B44" s="490" t="s">
        <v>975</v>
      </c>
      <c r="C44" s="500">
        <v>-83381.700000000084</v>
      </c>
      <c r="D44" s="500">
        <v>-74987</v>
      </c>
      <c r="E44" s="502" t="e">
        <f>#REF!</f>
        <v>#REF!</v>
      </c>
      <c r="F44" s="502" t="e">
        <f t="shared" si="2"/>
        <v>#REF!</v>
      </c>
      <c r="G44" s="488"/>
    </row>
    <row r="45" spans="1:7" ht="12.75" customHeight="1">
      <c r="A45" s="489"/>
      <c r="B45" s="596" t="s">
        <v>1475</v>
      </c>
      <c r="C45" s="500"/>
      <c r="D45" s="500"/>
      <c r="E45" s="598" t="e">
        <f>#REF!</f>
        <v>#REF!</v>
      </c>
      <c r="F45" s="502"/>
      <c r="G45" s="488"/>
    </row>
    <row r="46" spans="1:7" ht="12.75" customHeight="1">
      <c r="A46" s="489" t="s">
        <v>976</v>
      </c>
      <c r="B46" s="490" t="s">
        <v>977</v>
      </c>
      <c r="C46" s="500">
        <v>-1249311.8086063019</v>
      </c>
      <c r="D46" s="500">
        <v>-1201561.3216756205</v>
      </c>
      <c r="E46" s="502" t="e">
        <f>#REF!</f>
        <v>#REF!</v>
      </c>
      <c r="F46" s="502" t="e">
        <f t="shared" si="2"/>
        <v>#REF!</v>
      </c>
      <c r="G46" s="488"/>
    </row>
    <row r="47" spans="1:7" ht="16.5" customHeight="1" thickBot="1">
      <c r="A47" s="452"/>
      <c r="B47" s="496" t="s">
        <v>10</v>
      </c>
      <c r="C47" s="497">
        <v>7667306.4913936984</v>
      </c>
      <c r="D47" s="497">
        <v>7723451.678324379</v>
      </c>
      <c r="E47" s="497" t="e">
        <f>E42+E44+E46+E43+E45</f>
        <v>#REF!</v>
      </c>
      <c r="F47" s="497" t="e">
        <f t="shared" si="2"/>
        <v>#REF!</v>
      </c>
      <c r="G47" s="488"/>
    </row>
    <row r="48" spans="1:7" ht="16.5" customHeight="1" thickTop="1">
      <c r="A48" s="452"/>
      <c r="B48" s="474"/>
      <c r="C48" s="475"/>
      <c r="D48" s="475"/>
      <c r="E48" s="502"/>
      <c r="F48" s="502"/>
      <c r="G48" s="488"/>
    </row>
    <row r="49" spans="1:7" ht="16.5" customHeight="1" thickBot="1">
      <c r="A49" s="452"/>
      <c r="B49" s="496" t="s">
        <v>11</v>
      </c>
      <c r="C49" s="497">
        <v>22445453.758000001</v>
      </c>
      <c r="D49" s="497">
        <v>18655027.678324379</v>
      </c>
      <c r="E49" s="497" t="e">
        <f>E39+E47</f>
        <v>#REF!</v>
      </c>
      <c r="F49" s="497" t="e">
        <f t="shared" si="2"/>
        <v>#REF!</v>
      </c>
      <c r="G49" s="488"/>
    </row>
    <row r="50" spans="1:7" ht="16.5" customHeight="1" thickTop="1">
      <c r="A50" s="452"/>
      <c r="B50" s="474"/>
      <c r="C50" s="476">
        <f>C22-C49</f>
        <v>0</v>
      </c>
      <c r="D50" s="476">
        <f>D22-D49</f>
        <v>0</v>
      </c>
      <c r="E50" s="476" t="e">
        <f>E22-E49</f>
        <v>#REF!</v>
      </c>
      <c r="F50" s="476" t="e">
        <f>F22-F49</f>
        <v>#REF!</v>
      </c>
      <c r="G50" s="488"/>
    </row>
    <row r="51" spans="1:7" ht="16.5" customHeight="1">
      <c r="A51" s="488"/>
      <c r="B51" s="659" t="s">
        <v>21</v>
      </c>
      <c r="C51" s="659"/>
      <c r="D51" s="659"/>
      <c r="E51" s="659"/>
      <c r="F51" s="659"/>
      <c r="G51" s="488"/>
    </row>
    <row r="52" spans="1:7" ht="16.5" customHeight="1">
      <c r="A52" s="477"/>
      <c r="B52" s="459"/>
      <c r="C52" s="459"/>
      <c r="D52" s="459"/>
      <c r="E52" s="459"/>
      <c r="F52" s="478" t="s">
        <v>4</v>
      </c>
      <c r="G52" s="488"/>
    </row>
    <row r="53" spans="1:7" ht="14.25" customHeight="1">
      <c r="A53" s="452"/>
      <c r="B53" s="479"/>
      <c r="C53" s="473" t="str">
        <f>C41</f>
        <v>план на 01/01/2011</v>
      </c>
      <c r="D53" s="473" t="str">
        <f>D41</f>
        <v>прогноз на 01/01/2011</v>
      </c>
      <c r="E53" s="473" t="e">
        <f>E41</f>
        <v>#REF!</v>
      </c>
      <c r="F53" s="473" t="s">
        <v>20</v>
      </c>
    </row>
    <row r="54" spans="1:7" ht="13.5" customHeight="1" thickBot="1">
      <c r="A54" s="452" t="s">
        <v>978</v>
      </c>
      <c r="B54" s="503" t="s">
        <v>979</v>
      </c>
      <c r="C54" s="504">
        <v>958612.5</v>
      </c>
      <c r="D54" s="504">
        <v>576424.89380648802</v>
      </c>
      <c r="E54" s="504" t="e">
        <f>E55+E56+E57+E58+E60+E59</f>
        <v>#REF!</v>
      </c>
      <c r="F54" s="504" t="e">
        <f t="shared" ref="F54:F97" si="3">E54-D54</f>
        <v>#REF!</v>
      </c>
    </row>
    <row r="55" spans="1:7" ht="12" customHeight="1" thickTop="1">
      <c r="A55" s="489" t="s">
        <v>980</v>
      </c>
      <c r="B55" s="490" t="s">
        <v>981</v>
      </c>
      <c r="C55" s="499">
        <v>0</v>
      </c>
      <c r="D55" s="499">
        <v>2313.1311675990964</v>
      </c>
      <c r="E55" s="499" t="e">
        <f>#REF!+#REF!</f>
        <v>#REF!</v>
      </c>
      <c r="F55" s="499" t="e">
        <f t="shared" si="3"/>
        <v>#REF!</v>
      </c>
    </row>
    <row r="56" spans="1:7" ht="26.25" customHeight="1">
      <c r="A56" s="489" t="s">
        <v>982</v>
      </c>
      <c r="B56" s="490" t="s">
        <v>983</v>
      </c>
      <c r="C56" s="499">
        <v>28237.5</v>
      </c>
      <c r="D56" s="499">
        <v>109224.95625</v>
      </c>
      <c r="E56" s="499" t="e">
        <f>#REF!</f>
        <v>#REF!</v>
      </c>
      <c r="F56" s="499" t="e">
        <f t="shared" si="3"/>
        <v>#REF!</v>
      </c>
    </row>
    <row r="57" spans="1:7" ht="12" customHeight="1">
      <c r="A57" s="489" t="s">
        <v>984</v>
      </c>
      <c r="B57" s="505" t="s">
        <v>985</v>
      </c>
      <c r="C57" s="499">
        <v>926250</v>
      </c>
      <c r="D57" s="499">
        <v>439192.78888888884</v>
      </c>
      <c r="E57" s="499" t="e">
        <f>#REF!</f>
        <v>#REF!</v>
      </c>
      <c r="F57" s="499" t="e">
        <f t="shared" si="3"/>
        <v>#REF!</v>
      </c>
    </row>
    <row r="58" spans="1:7" ht="23.25" customHeight="1">
      <c r="A58" s="489" t="s">
        <v>986</v>
      </c>
      <c r="B58" s="505" t="s">
        <v>987</v>
      </c>
      <c r="C58" s="499">
        <v>4125</v>
      </c>
      <c r="D58" s="499">
        <v>25694.017500000002</v>
      </c>
      <c r="E58" s="499" t="e">
        <f>#REF!</f>
        <v>#REF!</v>
      </c>
      <c r="F58" s="499" t="e">
        <f t="shared" si="3"/>
        <v>#REF!</v>
      </c>
    </row>
    <row r="59" spans="1:7" ht="12" customHeight="1">
      <c r="A59" s="489"/>
      <c r="B59" s="505" t="s">
        <v>1177</v>
      </c>
      <c r="C59" s="499"/>
      <c r="D59" s="499"/>
      <c r="E59" s="499" t="e">
        <f>#REF!</f>
        <v>#REF!</v>
      </c>
      <c r="F59" s="499"/>
    </row>
    <row r="60" spans="1:7" ht="12" customHeight="1">
      <c r="A60" s="489" t="s">
        <v>988</v>
      </c>
      <c r="B60" s="490" t="s">
        <v>989</v>
      </c>
      <c r="C60" s="499">
        <v>0</v>
      </c>
      <c r="D60" s="499">
        <v>0</v>
      </c>
      <c r="E60" s="499">
        <v>0</v>
      </c>
      <c r="F60" s="499">
        <f t="shared" si="3"/>
        <v>0</v>
      </c>
    </row>
    <row r="61" spans="1:7" ht="12.75" customHeight="1" thickBot="1">
      <c r="A61" s="452" t="s">
        <v>990</v>
      </c>
      <c r="B61" s="503" t="s">
        <v>991</v>
      </c>
      <c r="C61" s="504">
        <v>-328476.44760630192</v>
      </c>
      <c r="D61" s="504">
        <v>-75155.093333333338</v>
      </c>
      <c r="E61" s="504" t="e">
        <f>E62+E63+E64+E65+E66+E67</f>
        <v>#REF!</v>
      </c>
      <c r="F61" s="504" t="e">
        <f t="shared" si="3"/>
        <v>#REF!</v>
      </c>
    </row>
    <row r="62" spans="1:7" ht="13.5" customHeight="1" thickTop="1">
      <c r="A62" s="489" t="s">
        <v>992</v>
      </c>
      <c r="B62" s="490" t="s">
        <v>993</v>
      </c>
      <c r="C62" s="499">
        <v>0</v>
      </c>
      <c r="D62" s="499">
        <v>-1323.8333333333335</v>
      </c>
      <c r="E62" s="499" t="e">
        <f>#REF!+#REF!</f>
        <v>#REF!</v>
      </c>
      <c r="F62" s="499" t="e">
        <f t="shared" si="3"/>
        <v>#REF!</v>
      </c>
    </row>
    <row r="63" spans="1:7" ht="13.5" customHeight="1">
      <c r="A63" s="489" t="s">
        <v>994</v>
      </c>
      <c r="B63" s="505" t="s">
        <v>995</v>
      </c>
      <c r="C63" s="499">
        <v>-257077.4999999998</v>
      </c>
      <c r="D63" s="499">
        <v>-33535.333333333336</v>
      </c>
      <c r="E63" s="499" t="e">
        <f>#REF!</f>
        <v>#REF!</v>
      </c>
      <c r="F63" s="499" t="e">
        <f t="shared" si="3"/>
        <v>#REF!</v>
      </c>
    </row>
    <row r="64" spans="1:7" ht="13.5" customHeight="1">
      <c r="A64" s="489" t="s">
        <v>996</v>
      </c>
      <c r="B64" s="505" t="s">
        <v>997</v>
      </c>
      <c r="C64" s="499">
        <v>-56973.393768074202</v>
      </c>
      <c r="D64" s="499">
        <v>-14106.26</v>
      </c>
      <c r="E64" s="499" t="e">
        <f>#REF!-E63</f>
        <v>#REF!</v>
      </c>
      <c r="F64" s="499" t="e">
        <f t="shared" si="3"/>
        <v>#REF!</v>
      </c>
    </row>
    <row r="65" spans="1:7" ht="13.5" customHeight="1">
      <c r="A65" s="489" t="s">
        <v>998</v>
      </c>
      <c r="B65" s="490" t="s">
        <v>999</v>
      </c>
      <c r="C65" s="499">
        <v>0</v>
      </c>
      <c r="D65" s="499">
        <v>-18666.666666666668</v>
      </c>
      <c r="E65" s="499" t="e">
        <f>#REF!+#REF!+#REF!</f>
        <v>#REF!</v>
      </c>
      <c r="F65" s="499" t="e">
        <f t="shared" si="3"/>
        <v>#REF!</v>
      </c>
    </row>
    <row r="66" spans="1:7" ht="13.5" customHeight="1">
      <c r="A66" s="489" t="s">
        <v>1000</v>
      </c>
      <c r="B66" s="490" t="s">
        <v>1001</v>
      </c>
      <c r="C66" s="499">
        <v>-14425.553838227721</v>
      </c>
      <c r="D66" s="499">
        <v>-5000</v>
      </c>
      <c r="E66" s="499">
        <v>0</v>
      </c>
      <c r="F66" s="499">
        <f t="shared" si="3"/>
        <v>5000</v>
      </c>
    </row>
    <row r="67" spans="1:7" ht="13.5" customHeight="1">
      <c r="A67" s="489" t="s">
        <v>1002</v>
      </c>
      <c r="B67" s="490" t="s">
        <v>1003</v>
      </c>
      <c r="C67" s="499">
        <v>0</v>
      </c>
      <c r="D67" s="499">
        <v>0</v>
      </c>
      <c r="E67" s="499">
        <v>0</v>
      </c>
      <c r="F67" s="499">
        <f t="shared" si="3"/>
        <v>0</v>
      </c>
    </row>
    <row r="68" spans="1:7" ht="15" customHeight="1" thickBot="1">
      <c r="A68" s="452"/>
      <c r="B68" s="496" t="s">
        <v>12</v>
      </c>
      <c r="C68" s="497">
        <v>630136.05239369813</v>
      </c>
      <c r="D68" s="497">
        <v>501269.8004731547</v>
      </c>
      <c r="E68" s="497" t="e">
        <f>E54+E61</f>
        <v>#REF!</v>
      </c>
      <c r="F68" s="497" t="e">
        <f t="shared" si="3"/>
        <v>#REF!</v>
      </c>
    </row>
    <row r="69" spans="1:7" ht="16.5" customHeight="1" thickTop="1" thickBot="1">
      <c r="A69" s="452"/>
      <c r="B69" s="503" t="s">
        <v>93</v>
      </c>
      <c r="C69" s="504">
        <v>124640</v>
      </c>
      <c r="D69" s="504">
        <v>150037.99999999933</v>
      </c>
      <c r="E69" s="504" t="e">
        <f>E70+E71+E72+E73+E74</f>
        <v>#REF!</v>
      </c>
      <c r="F69" s="504" t="e">
        <f t="shared" si="3"/>
        <v>#REF!</v>
      </c>
    </row>
    <row r="70" spans="1:7" ht="12" customHeight="1" thickTop="1">
      <c r="A70" s="489" t="s">
        <v>1004</v>
      </c>
      <c r="B70" s="490" t="s">
        <v>1005</v>
      </c>
      <c r="C70" s="501">
        <v>66540</v>
      </c>
      <c r="D70" s="501">
        <v>92037.999999999331</v>
      </c>
      <c r="E70" s="499" t="e">
        <f>#REF!+#REF!+#REF!</f>
        <v>#REF!</v>
      </c>
      <c r="F70" s="499" t="e">
        <f t="shared" si="3"/>
        <v>#REF!</v>
      </c>
      <c r="G70" s="506"/>
    </row>
    <row r="71" spans="1:7" ht="12" customHeight="1">
      <c r="A71" s="489" t="s">
        <v>1006</v>
      </c>
      <c r="B71" s="490" t="s">
        <v>1007</v>
      </c>
      <c r="C71" s="499">
        <v>0</v>
      </c>
      <c r="D71" s="499">
        <v>0</v>
      </c>
      <c r="E71" s="499" t="e">
        <f>#REF!</f>
        <v>#REF!</v>
      </c>
      <c r="F71" s="499" t="e">
        <f t="shared" si="3"/>
        <v>#REF!</v>
      </c>
      <c r="G71" s="488"/>
    </row>
    <row r="72" spans="1:7" ht="12" customHeight="1">
      <c r="A72" s="489" t="s">
        <v>1008</v>
      </c>
      <c r="B72" s="490" t="s">
        <v>1009</v>
      </c>
      <c r="C72" s="501">
        <v>58099.999999999993</v>
      </c>
      <c r="D72" s="501">
        <v>58000</v>
      </c>
      <c r="E72" s="499" t="e">
        <f>#REF!+#REF!+#REF!</f>
        <v>#REF!</v>
      </c>
      <c r="F72" s="499" t="e">
        <f t="shared" si="3"/>
        <v>#REF!</v>
      </c>
      <c r="G72" s="488"/>
    </row>
    <row r="73" spans="1:7" ht="12" customHeight="1">
      <c r="A73" s="489" t="s">
        <v>1010</v>
      </c>
      <c r="B73" s="490" t="s">
        <v>1011</v>
      </c>
      <c r="C73" s="499">
        <v>0</v>
      </c>
      <c r="D73" s="499">
        <v>0</v>
      </c>
      <c r="E73" s="499">
        <v>0</v>
      </c>
      <c r="F73" s="499">
        <f t="shared" si="3"/>
        <v>0</v>
      </c>
      <c r="G73" s="488"/>
    </row>
    <row r="74" spans="1:7" ht="12" customHeight="1">
      <c r="A74" s="489" t="s">
        <v>1012</v>
      </c>
      <c r="B74" s="490" t="s">
        <v>1013</v>
      </c>
      <c r="C74" s="499">
        <v>0</v>
      </c>
      <c r="D74" s="499">
        <v>0</v>
      </c>
      <c r="E74" s="499" t="e">
        <f>#REF!+#REF!+#REF!</f>
        <v>#REF!</v>
      </c>
      <c r="F74" s="499" t="e">
        <f t="shared" si="3"/>
        <v>#REF!</v>
      </c>
      <c r="G74" s="488"/>
    </row>
    <row r="75" spans="1:7" ht="16.5" customHeight="1" thickBot="1">
      <c r="A75" s="452"/>
      <c r="B75" s="503" t="s">
        <v>95</v>
      </c>
      <c r="C75" s="504">
        <v>0</v>
      </c>
      <c r="D75" s="504">
        <v>-5226</v>
      </c>
      <c r="E75" s="504" t="e">
        <f>E76+E77+E78+E79+E80</f>
        <v>#REF!</v>
      </c>
      <c r="F75" s="504" t="e">
        <f t="shared" si="3"/>
        <v>#REF!</v>
      </c>
      <c r="G75" s="488"/>
    </row>
    <row r="76" spans="1:7" ht="14.25" customHeight="1" thickTop="1">
      <c r="A76" s="489" t="s">
        <v>1014</v>
      </c>
      <c r="B76" s="490" t="s">
        <v>1005</v>
      </c>
      <c r="C76" s="499">
        <v>0</v>
      </c>
      <c r="D76" s="499"/>
      <c r="E76" s="499" t="e">
        <f>#REF!</f>
        <v>#REF!</v>
      </c>
      <c r="F76" s="499" t="e">
        <f t="shared" si="3"/>
        <v>#REF!</v>
      </c>
      <c r="G76" s="506"/>
    </row>
    <row r="77" spans="1:7" ht="14.25" customHeight="1">
      <c r="A77" s="489" t="s">
        <v>1014</v>
      </c>
      <c r="B77" s="490" t="s">
        <v>1007</v>
      </c>
      <c r="C77" s="499">
        <v>0</v>
      </c>
      <c r="D77" s="499"/>
      <c r="E77" s="499">
        <v>0</v>
      </c>
      <c r="F77" s="499">
        <f t="shared" si="3"/>
        <v>0</v>
      </c>
      <c r="G77" s="488"/>
    </row>
    <row r="78" spans="1:7" ht="14.25" customHeight="1">
      <c r="A78" s="489" t="s">
        <v>1015</v>
      </c>
      <c r="B78" s="490" t="s">
        <v>1009</v>
      </c>
      <c r="C78" s="499">
        <v>0</v>
      </c>
      <c r="D78" s="499"/>
      <c r="E78" s="499">
        <v>0</v>
      </c>
      <c r="F78" s="499">
        <f t="shared" si="3"/>
        <v>0</v>
      </c>
      <c r="G78" s="488"/>
    </row>
    <row r="79" spans="1:7" ht="14.25" customHeight="1">
      <c r="A79" s="489" t="s">
        <v>1016</v>
      </c>
      <c r="B79" s="490" t="s">
        <v>1011</v>
      </c>
      <c r="C79" s="499">
        <v>0</v>
      </c>
      <c r="D79" s="499"/>
      <c r="E79" s="499">
        <v>0</v>
      </c>
      <c r="F79" s="499">
        <f t="shared" si="3"/>
        <v>0</v>
      </c>
      <c r="G79" s="488"/>
    </row>
    <row r="80" spans="1:7" ht="14.25" customHeight="1">
      <c r="A80" s="489" t="s">
        <v>1017</v>
      </c>
      <c r="B80" s="490" t="s">
        <v>1013</v>
      </c>
      <c r="C80" s="499">
        <v>0</v>
      </c>
      <c r="D80" s="499">
        <v>-5226</v>
      </c>
      <c r="E80" s="499" t="e">
        <f>#REF!+#REF!</f>
        <v>#REF!</v>
      </c>
      <c r="F80" s="499" t="e">
        <f t="shared" si="3"/>
        <v>#REF!</v>
      </c>
      <c r="G80" s="488"/>
    </row>
    <row r="81" spans="1:7" ht="14.25" customHeight="1" thickBot="1">
      <c r="A81" s="452"/>
      <c r="B81" s="496" t="s">
        <v>13</v>
      </c>
      <c r="C81" s="497">
        <v>124640</v>
      </c>
      <c r="D81" s="497">
        <v>144811.99999999933</v>
      </c>
      <c r="E81" s="497" t="e">
        <f>E69+E75</f>
        <v>#REF!</v>
      </c>
      <c r="F81" s="497" t="e">
        <f t="shared" si="3"/>
        <v>#REF!</v>
      </c>
      <c r="G81" s="488"/>
    </row>
    <row r="82" spans="1:7" ht="16.5" customHeight="1" thickTop="1" thickBot="1">
      <c r="A82" s="452"/>
      <c r="B82" s="503"/>
      <c r="C82" s="504"/>
      <c r="D82" s="504"/>
      <c r="E82" s="504"/>
      <c r="F82" s="504">
        <f t="shared" si="3"/>
        <v>0</v>
      </c>
      <c r="G82" s="488"/>
    </row>
    <row r="83" spans="1:7" ht="12.75" customHeight="1" thickTop="1">
      <c r="A83" s="489" t="s">
        <v>1018</v>
      </c>
      <c r="B83" s="490" t="s">
        <v>1019</v>
      </c>
      <c r="C83" s="499">
        <v>18000</v>
      </c>
      <c r="D83" s="501">
        <v>8060.0000000000309</v>
      </c>
      <c r="E83" s="499" t="e">
        <f>#REF!+#REF!+#REF!+#REF!</f>
        <v>#REF!</v>
      </c>
      <c r="F83" s="499" t="e">
        <f t="shared" si="3"/>
        <v>#REF!</v>
      </c>
      <c r="G83" s="488"/>
    </row>
    <row r="84" spans="1:7" ht="12.75" customHeight="1">
      <c r="A84" s="489" t="s">
        <v>1020</v>
      </c>
      <c r="B84" s="490" t="s">
        <v>1021</v>
      </c>
      <c r="C84" s="499">
        <v>0</v>
      </c>
      <c r="D84" s="499">
        <v>0</v>
      </c>
      <c r="E84" s="499" t="e">
        <f>#REF!+#REF!+#REF!+#REF!</f>
        <v>#REF!</v>
      </c>
      <c r="F84" s="499" t="e">
        <f t="shared" si="3"/>
        <v>#REF!</v>
      </c>
      <c r="G84" s="488"/>
    </row>
    <row r="85" spans="1:7" ht="55.5" customHeight="1">
      <c r="A85" s="489" t="s">
        <v>1022</v>
      </c>
      <c r="B85" s="490" t="s">
        <v>1023</v>
      </c>
      <c r="C85" s="499">
        <v>0</v>
      </c>
      <c r="D85" s="499">
        <v>56821</v>
      </c>
      <c r="E85" s="499" t="e">
        <f>SUM(#REF!,#REF!,#REF!,#REF!)</f>
        <v>#REF!</v>
      </c>
      <c r="F85" s="499" t="e">
        <f t="shared" si="3"/>
        <v>#REF!</v>
      </c>
      <c r="G85" s="488"/>
    </row>
    <row r="86" spans="1:7" ht="54" customHeight="1">
      <c r="A86" s="489" t="s">
        <v>1024</v>
      </c>
      <c r="B86" s="490" t="s">
        <v>1025</v>
      </c>
      <c r="C86" s="499">
        <v>0</v>
      </c>
      <c r="D86" s="499">
        <v>0</v>
      </c>
      <c r="E86" s="499" t="e">
        <f>SUM(#REF!,#REF!)</f>
        <v>#REF!</v>
      </c>
      <c r="F86" s="499" t="e">
        <f t="shared" si="3"/>
        <v>#REF!</v>
      </c>
      <c r="G86" s="488"/>
    </row>
    <row r="87" spans="1:7" ht="16.5" customHeight="1">
      <c r="A87" s="507"/>
      <c r="B87" s="464" t="s">
        <v>22</v>
      </c>
      <c r="C87" s="499">
        <v>0</v>
      </c>
      <c r="D87" s="499">
        <v>46679.999999999993</v>
      </c>
      <c r="E87" s="499" t="e">
        <f>#REF!-#REF!</f>
        <v>#REF!</v>
      </c>
      <c r="F87" s="499" t="e">
        <f t="shared" si="3"/>
        <v>#REF!</v>
      </c>
      <c r="G87" s="488"/>
    </row>
    <row r="88" spans="1:7" ht="29.25" customHeight="1" thickBot="1">
      <c r="A88" s="489" t="s">
        <v>1026</v>
      </c>
      <c r="B88" s="496" t="s">
        <v>1027</v>
      </c>
      <c r="C88" s="497">
        <v>772776.05239369813</v>
      </c>
      <c r="D88" s="497">
        <v>757642.80047315406</v>
      </c>
      <c r="E88" s="497" t="e">
        <f>E68+E81+E83+E84+E85+E86+E87</f>
        <v>#REF!</v>
      </c>
      <c r="F88" s="497" t="e">
        <f t="shared" si="3"/>
        <v>#REF!</v>
      </c>
      <c r="G88" s="488"/>
    </row>
    <row r="89" spans="1:7" ht="13.5" customHeight="1" thickTop="1">
      <c r="A89" s="489" t="s">
        <v>1028</v>
      </c>
      <c r="B89" s="490" t="s">
        <v>32</v>
      </c>
      <c r="C89" s="501">
        <v>-378000</v>
      </c>
      <c r="D89" s="501">
        <v>-119678.70080000001</v>
      </c>
      <c r="E89" s="499" t="e">
        <f>#REF!</f>
        <v>#REF!</v>
      </c>
      <c r="F89" s="501" t="e">
        <f t="shared" si="3"/>
        <v>#REF!</v>
      </c>
      <c r="G89" s="488"/>
    </row>
    <row r="90" spans="1:7" ht="27.75" customHeight="1" thickBot="1">
      <c r="A90" s="489" t="s">
        <v>1029</v>
      </c>
      <c r="B90" s="496" t="s">
        <v>1030</v>
      </c>
      <c r="C90" s="497">
        <v>394776.05239369813</v>
      </c>
      <c r="D90" s="497">
        <v>637964.09967315407</v>
      </c>
      <c r="E90" s="497" t="e">
        <f>E88+E89</f>
        <v>#REF!</v>
      </c>
      <c r="F90" s="497" t="e">
        <f t="shared" si="3"/>
        <v>#REF!</v>
      </c>
      <c r="G90" s="488"/>
    </row>
    <row r="91" spans="1:7" ht="13.5" customHeight="1" thickTop="1">
      <c r="A91" s="489" t="s">
        <v>1031</v>
      </c>
      <c r="B91" s="467" t="s">
        <v>1032</v>
      </c>
      <c r="C91" s="499">
        <v>0</v>
      </c>
      <c r="D91" s="499">
        <v>0</v>
      </c>
      <c r="E91" s="499" t="e">
        <f>#REF!</f>
        <v>#REF!</v>
      </c>
      <c r="F91" s="499" t="e">
        <f t="shared" si="3"/>
        <v>#REF!</v>
      </c>
      <c r="G91" s="488"/>
    </row>
    <row r="92" spans="1:7" ht="13.5" customHeight="1">
      <c r="A92" s="489" t="s">
        <v>1033</v>
      </c>
      <c r="B92" s="467" t="s">
        <v>1034</v>
      </c>
      <c r="C92" s="499">
        <v>0</v>
      </c>
      <c r="D92" s="499">
        <v>0</v>
      </c>
      <c r="E92" s="499" t="e">
        <f>#REF!</f>
        <v>#REF!</v>
      </c>
      <c r="F92" s="499" t="e">
        <f t="shared" si="3"/>
        <v>#REF!</v>
      </c>
      <c r="G92" s="488"/>
    </row>
    <row r="93" spans="1:7" ht="16.5" customHeight="1" thickBot="1">
      <c r="A93" s="452"/>
      <c r="B93" s="503" t="s">
        <v>1035</v>
      </c>
      <c r="C93" s="504">
        <v>-1644087.861</v>
      </c>
      <c r="D93" s="504">
        <v>-1839525.4213487753</v>
      </c>
      <c r="E93" s="504" t="e">
        <f>SUM(E94:E96)</f>
        <v>#REF!</v>
      </c>
      <c r="F93" s="504" t="e">
        <f t="shared" si="3"/>
        <v>#REF!</v>
      </c>
      <c r="G93" s="488"/>
    </row>
    <row r="94" spans="1:7" ht="16.5" customHeight="1" thickTop="1">
      <c r="A94" s="489" t="s">
        <v>1036</v>
      </c>
      <c r="B94" s="490" t="s">
        <v>1037</v>
      </c>
      <c r="C94" s="499">
        <v>-590981.0689999999</v>
      </c>
      <c r="D94" s="499">
        <v>-734481.52939584444</v>
      </c>
      <c r="E94" s="499" t="e">
        <f>#REF!</f>
        <v>#REF!</v>
      </c>
      <c r="F94" s="499" t="e">
        <f t="shared" si="3"/>
        <v>#REF!</v>
      </c>
      <c r="G94" s="488"/>
    </row>
    <row r="95" spans="1:7" ht="15" customHeight="1">
      <c r="A95" s="489" t="s">
        <v>1038</v>
      </c>
      <c r="B95" s="490" t="s">
        <v>1039</v>
      </c>
      <c r="C95" s="499">
        <v>-129163.39399999999</v>
      </c>
      <c r="D95" s="499">
        <v>-108470.14402000001</v>
      </c>
      <c r="E95" s="499" t="e">
        <f>#REF!</f>
        <v>#REF!</v>
      </c>
      <c r="F95" s="499" t="e">
        <f t="shared" si="3"/>
        <v>#REF!</v>
      </c>
      <c r="G95" s="488"/>
    </row>
    <row r="96" spans="1:7" ht="16.5" customHeight="1">
      <c r="A96" s="489" t="s">
        <v>1040</v>
      </c>
      <c r="B96" s="464" t="s">
        <v>1041</v>
      </c>
      <c r="C96" s="499">
        <v>-923943.39800000004</v>
      </c>
      <c r="D96" s="499">
        <v>-996573.74793293071</v>
      </c>
      <c r="E96" s="499" t="e">
        <f>#REF!</f>
        <v>#REF!</v>
      </c>
      <c r="F96" s="499" t="e">
        <f t="shared" si="3"/>
        <v>#REF!</v>
      </c>
      <c r="G96" s="488"/>
    </row>
    <row r="97" spans="1:7" ht="16.5" customHeight="1" thickBot="1">
      <c r="A97" s="452"/>
      <c r="B97" s="496" t="s">
        <v>14</v>
      </c>
      <c r="C97" s="497">
        <v>-1249311.8086063019</v>
      </c>
      <c r="D97" s="497">
        <v>-1201561.3216756212</v>
      </c>
      <c r="E97" s="497" t="e">
        <f>E90+E92+E93+E91</f>
        <v>#REF!</v>
      </c>
      <c r="F97" s="497" t="e">
        <f t="shared" si="3"/>
        <v>#REF!</v>
      </c>
      <c r="G97" s="488"/>
    </row>
    <row r="98" spans="1:7" ht="11.25" customHeight="1" thickTop="1">
      <c r="A98" s="452"/>
      <c r="B98" s="480"/>
      <c r="C98" s="481">
        <f>C97-C46</f>
        <v>0</v>
      </c>
      <c r="D98" s="481">
        <f>D97-D46</f>
        <v>0</v>
      </c>
      <c r="E98" s="481" t="e">
        <f>E97-E46</f>
        <v>#REF!</v>
      </c>
      <c r="F98" s="481" t="e">
        <f>F97-F46</f>
        <v>#REF!</v>
      </c>
      <c r="G98" s="488"/>
    </row>
    <row r="99" spans="1:7" ht="13.5" customHeight="1">
      <c r="A99" s="452"/>
      <c r="B99" s="474" t="s">
        <v>34</v>
      </c>
      <c r="C99" s="482"/>
      <c r="D99" s="482"/>
      <c r="E99" s="483"/>
      <c r="F99" s="483"/>
      <c r="G99" s="488"/>
    </row>
    <row r="100" spans="1:7" ht="12.75" customHeight="1">
      <c r="A100" s="452"/>
      <c r="B100" s="474" t="s">
        <v>35</v>
      </c>
      <c r="C100" s="484"/>
      <c r="D100" s="485"/>
      <c r="E100" s="483"/>
      <c r="F100" s="483"/>
      <c r="G100" s="488"/>
    </row>
    <row r="101" spans="1:7" ht="7.5" customHeight="1">
      <c r="A101" s="452"/>
      <c r="B101" s="474"/>
      <c r="C101" s="484"/>
      <c r="D101" s="485"/>
      <c r="E101" s="483"/>
      <c r="F101" s="483"/>
      <c r="G101" s="488"/>
    </row>
    <row r="102" spans="1:7" ht="12.75" customHeight="1">
      <c r="A102" s="452"/>
      <c r="B102" s="486" t="s">
        <v>99</v>
      </c>
      <c r="C102" s="487"/>
      <c r="D102" s="487"/>
      <c r="E102" s="487"/>
      <c r="F102" s="487"/>
    </row>
    <row r="103" spans="1:7" ht="16.5" customHeight="1">
      <c r="A103" s="477"/>
      <c r="B103" s="459"/>
      <c r="C103" s="459"/>
      <c r="D103" s="459"/>
      <c r="E103" s="459"/>
      <c r="F103" s="478" t="s">
        <v>4</v>
      </c>
    </row>
    <row r="104" spans="1:7" ht="27.75" customHeight="1">
      <c r="A104" s="452"/>
      <c r="B104" s="479"/>
      <c r="C104" s="473" t="str">
        <f>C53</f>
        <v>план на 01/01/2011</v>
      </c>
      <c r="D104" s="473" t="str">
        <f>D53</f>
        <v>прогноз на 01/01/2011</v>
      </c>
      <c r="E104" s="473" t="e">
        <f>E53</f>
        <v>#REF!</v>
      </c>
      <c r="F104" s="473" t="s">
        <v>20</v>
      </c>
    </row>
    <row r="105" spans="1:7" ht="13.5" customHeight="1">
      <c r="A105" s="467" t="s">
        <v>1042</v>
      </c>
      <c r="B105" s="508" t="s">
        <v>1043</v>
      </c>
      <c r="C105" s="509">
        <f>C106+C107</f>
        <v>0</v>
      </c>
      <c r="D105" s="509">
        <f>D106+D107</f>
        <v>7056000</v>
      </c>
      <c r="E105" s="509" t="e">
        <f>E106+E107+E108+E1075+E109</f>
        <v>#REF!</v>
      </c>
      <c r="F105" s="509" t="e">
        <f>E105-D105</f>
        <v>#REF!</v>
      </c>
    </row>
    <row r="106" spans="1:7" ht="12" customHeight="1">
      <c r="A106" s="467" t="s">
        <v>1044</v>
      </c>
      <c r="B106" s="490" t="s">
        <v>1045</v>
      </c>
      <c r="C106" s="510">
        <v>0</v>
      </c>
      <c r="D106" s="510">
        <v>7056000</v>
      </c>
      <c r="E106" s="510" t="e">
        <f>#REF!</f>
        <v>#REF!</v>
      </c>
      <c r="F106" s="510" t="e">
        <f>E106-D106</f>
        <v>#REF!</v>
      </c>
    </row>
    <row r="107" spans="1:7" ht="12" customHeight="1">
      <c r="A107" s="467" t="s">
        <v>1046</v>
      </c>
      <c r="B107" s="490" t="s">
        <v>1047</v>
      </c>
      <c r="C107" s="510">
        <v>0</v>
      </c>
      <c r="D107" s="510">
        <v>0</v>
      </c>
      <c r="E107" s="510" t="e">
        <f>#REF!</f>
        <v>#REF!</v>
      </c>
      <c r="F107" s="510" t="e">
        <f>E107-D107</f>
        <v>#REF!</v>
      </c>
    </row>
    <row r="108" spans="1:7" ht="12" customHeight="1">
      <c r="A108" s="467"/>
      <c r="B108" s="490" t="s">
        <v>100</v>
      </c>
      <c r="C108" s="510"/>
      <c r="D108" s="510"/>
      <c r="E108" s="510" t="e">
        <f>#REF!</f>
        <v>#REF!</v>
      </c>
      <c r="F108" s="510"/>
    </row>
    <row r="109" spans="1:7" ht="12" customHeight="1">
      <c r="A109" s="467"/>
      <c r="B109" s="490" t="s">
        <v>1473</v>
      </c>
      <c r="C109" s="510"/>
      <c r="D109" s="510"/>
      <c r="E109" s="510" t="e">
        <f>#REF!</f>
        <v>#REF!</v>
      </c>
      <c r="F109" s="510"/>
    </row>
  </sheetData>
  <mergeCells count="2">
    <mergeCell ref="B2:F2"/>
    <mergeCell ref="B51:F51"/>
  </mergeCells>
  <pageMargins left="0.7" right="0.7" top="0.75" bottom="0.75" header="0.3" footer="0.3"/>
  <pageSetup paperSize="9" scale="84" orientation="portrait" r:id="rId1"/>
  <rowBreaks count="1" manualBreakCount="1">
    <brk id="50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6"/>
  <sheetViews>
    <sheetView topLeftCell="A5" zoomScaleNormal="100" zoomScaleSheetLayoutView="100" workbookViewId="0">
      <selection activeCell="E9" sqref="E9"/>
    </sheetView>
  </sheetViews>
  <sheetFormatPr defaultRowHeight="12.75" customHeight="1"/>
  <cols>
    <col min="1" max="1" width="13.42578125" style="516" customWidth="1"/>
    <col min="2" max="2" width="60.42578125" style="517" customWidth="1"/>
    <col min="3" max="3" width="14.42578125" style="516" hidden="1" customWidth="1"/>
    <col min="4" max="6" width="12" style="518" hidden="1" customWidth="1"/>
    <col min="7" max="7" width="16.7109375" style="518" hidden="1" customWidth="1"/>
    <col min="8" max="8" width="25" style="518" hidden="1" customWidth="1"/>
    <col min="9" max="9" width="11.85546875" style="518" hidden="1" customWidth="1"/>
    <col min="10" max="11" width="15.42578125" style="518" hidden="1" customWidth="1"/>
    <col min="12" max="12" width="23.5703125" style="518" customWidth="1"/>
    <col min="13" max="13" width="0.140625" style="518" hidden="1" customWidth="1"/>
    <col min="14" max="14" width="3.42578125" style="539" customWidth="1"/>
    <col min="15" max="15" width="9.140625" style="519"/>
    <col min="16" max="16" width="10.42578125" style="519" bestFit="1" customWidth="1"/>
    <col min="17" max="16384" width="9.140625" style="519"/>
  </cols>
  <sheetData>
    <row r="1" spans="1:14" s="525" customFormat="1" ht="12.75" customHeight="1">
      <c r="A1" s="522"/>
      <c r="B1" s="523" t="s">
        <v>1169</v>
      </c>
      <c r="C1" s="522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80"/>
    </row>
    <row r="2" spans="1:14" ht="15" customHeight="1" thickBot="1">
      <c r="B2" s="225" t="s">
        <v>1168</v>
      </c>
      <c r="D2" s="526"/>
      <c r="E2" s="526"/>
      <c r="F2" s="526"/>
      <c r="G2" s="526"/>
      <c r="H2" s="526"/>
      <c r="I2" s="526"/>
      <c r="J2" s="526"/>
      <c r="K2" s="526"/>
      <c r="L2" s="526"/>
      <c r="M2" s="527" t="s">
        <v>1167</v>
      </c>
    </row>
    <row r="3" spans="1:14" s="532" customFormat="1" ht="15" customHeight="1" thickBot="1">
      <c r="A3" s="528"/>
      <c r="B3" s="529"/>
      <c r="C3" s="528"/>
      <c r="D3" s="530"/>
      <c r="E3" s="530"/>
      <c r="F3" s="530"/>
      <c r="G3" s="530"/>
      <c r="H3" s="530"/>
      <c r="I3" s="530"/>
      <c r="J3" s="531" t="s">
        <v>1166</v>
      </c>
      <c r="K3" s="531" t="s">
        <v>1165</v>
      </c>
      <c r="L3" s="531" t="s">
        <v>1476</v>
      </c>
      <c r="M3" s="531" t="s">
        <v>20</v>
      </c>
      <c r="N3" s="581"/>
    </row>
    <row r="4" spans="1:14" s="533" customFormat="1" ht="12.75" customHeight="1" thickBot="1">
      <c r="A4" s="511">
        <v>1</v>
      </c>
      <c r="B4" s="512"/>
      <c r="C4" s="511">
        <v>1</v>
      </c>
      <c r="D4" s="511">
        <v>2</v>
      </c>
      <c r="E4" s="511">
        <v>3</v>
      </c>
      <c r="F4" s="511">
        <v>4</v>
      </c>
      <c r="G4" s="511">
        <v>5</v>
      </c>
      <c r="H4" s="511">
        <v>6</v>
      </c>
      <c r="I4" s="511">
        <v>7</v>
      </c>
      <c r="J4" s="513"/>
      <c r="K4" s="513"/>
      <c r="L4" s="513"/>
      <c r="M4" s="513"/>
      <c r="N4" s="582"/>
    </row>
    <row r="5" spans="1:14" ht="12.75" customHeight="1" thickBot="1">
      <c r="A5" s="534" t="s">
        <v>1068</v>
      </c>
      <c r="B5" s="535" t="s">
        <v>1067</v>
      </c>
      <c r="C5" s="534" t="s">
        <v>1068</v>
      </c>
      <c r="D5" s="534" t="s">
        <v>1068</v>
      </c>
      <c r="E5" s="534"/>
      <c r="F5" s="534"/>
      <c r="G5" s="534"/>
      <c r="H5" s="534"/>
      <c r="I5" s="534"/>
      <c r="J5" s="534">
        <f>J7+J10+J15+J18+J26+J28+J31+J35+J36+J17+J16</f>
        <v>22445453.758000001</v>
      </c>
      <c r="K5" s="534">
        <f>K7+K10+K15+K18+K26+K28+K31+K35+K36+K17+K16</f>
        <v>18553768.977524377</v>
      </c>
      <c r="L5" s="534" t="e">
        <f>L7+L10+L15+L18+L26+L28+L31+L35+L36+L17+L16+L32+L27</f>
        <v>#REF!</v>
      </c>
      <c r="M5" s="534" t="e">
        <f>L5-K5</f>
        <v>#REF!</v>
      </c>
    </row>
    <row r="6" spans="1:14" ht="12.75" customHeight="1" thickBot="1">
      <c r="A6" s="536" t="s">
        <v>1128</v>
      </c>
      <c r="B6" s="537" t="s">
        <v>1050</v>
      </c>
      <c r="C6" s="536" t="s">
        <v>1128</v>
      </c>
      <c r="D6" s="536" t="s">
        <v>1068</v>
      </c>
      <c r="E6" s="536" t="s">
        <v>1069</v>
      </c>
      <c r="F6" s="536"/>
      <c r="G6" s="536"/>
      <c r="H6" s="536"/>
      <c r="I6" s="536"/>
      <c r="J6" s="536"/>
      <c r="K6" s="536"/>
      <c r="L6" s="536"/>
      <c r="M6" s="536"/>
    </row>
    <row r="7" spans="1:14" ht="12.75" customHeight="1">
      <c r="A7" s="189" t="s">
        <v>938</v>
      </c>
      <c r="B7" s="196" t="s">
        <v>45</v>
      </c>
      <c r="C7" s="189" t="s">
        <v>938</v>
      </c>
      <c r="D7" s="189" t="s">
        <v>1068</v>
      </c>
      <c r="E7" s="189" t="s">
        <v>1069</v>
      </c>
      <c r="F7" s="189" t="s">
        <v>1070</v>
      </c>
      <c r="G7" s="189"/>
      <c r="H7" s="189"/>
      <c r="I7" s="189"/>
      <c r="J7" s="189">
        <f>'новый формат BS &amp;PL'!C13</f>
        <v>18900000</v>
      </c>
      <c r="K7" s="189">
        <f>'новый формат BS &amp;PL'!D13</f>
        <v>15995800</v>
      </c>
      <c r="L7" s="189" t="e">
        <f>L8+L9</f>
        <v>#REF!</v>
      </c>
      <c r="M7" s="189" t="e">
        <f>L7-K7</f>
        <v>#REF!</v>
      </c>
    </row>
    <row r="8" spans="1:14" ht="12.75" customHeight="1">
      <c r="A8" s="602" t="s">
        <v>1228</v>
      </c>
      <c r="B8" s="601" t="s">
        <v>1229</v>
      </c>
      <c r="C8" s="192" t="s">
        <v>37</v>
      </c>
      <c r="D8" s="192" t="s">
        <v>1068</v>
      </c>
      <c r="E8" s="192" t="s">
        <v>1069</v>
      </c>
      <c r="F8" s="192" t="s">
        <v>1070</v>
      </c>
      <c r="G8" s="192" t="s">
        <v>1071</v>
      </c>
      <c r="H8" s="192"/>
      <c r="I8" s="192"/>
      <c r="J8" s="538">
        <f>'новый формат BS &amp;PL'!C15</f>
        <v>18750000</v>
      </c>
      <c r="K8" s="538">
        <f>'новый формат BS &amp;PL'!D15</f>
        <v>15074800</v>
      </c>
      <c r="L8" s="538" t="e">
        <f>#REF!</f>
        <v>#REF!</v>
      </c>
      <c r="M8" s="189" t="e">
        <f>L8-K8</f>
        <v>#REF!</v>
      </c>
    </row>
    <row r="9" spans="1:14" ht="12.75" customHeight="1">
      <c r="A9" s="602" t="s">
        <v>1244</v>
      </c>
      <c r="B9" s="601" t="s">
        <v>1245</v>
      </c>
      <c r="C9" s="192" t="s">
        <v>940</v>
      </c>
      <c r="D9" s="192" t="s">
        <v>1068</v>
      </c>
      <c r="E9" s="192" t="s">
        <v>1069</v>
      </c>
      <c r="F9" s="192" t="s">
        <v>1070</v>
      </c>
      <c r="G9" s="192" t="s">
        <v>1073</v>
      </c>
      <c r="H9" s="192"/>
      <c r="I9" s="192"/>
      <c r="J9" s="538">
        <f>'новый формат BS &amp;PL'!C14</f>
        <v>150000</v>
      </c>
      <c r="K9" s="538">
        <f>'новый формат BS &amp;PL'!D14</f>
        <v>921000</v>
      </c>
      <c r="L9" s="538" t="e">
        <f>#REF!</f>
        <v>#REF!</v>
      </c>
      <c r="M9" s="189" t="e">
        <f>L9-K9</f>
        <v>#REF!</v>
      </c>
    </row>
    <row r="10" spans="1:14" ht="12.75" customHeight="1">
      <c r="A10" s="196" t="s">
        <v>1130</v>
      </c>
      <c r="B10" s="196" t="s">
        <v>18</v>
      </c>
      <c r="C10" s="196" t="s">
        <v>1130</v>
      </c>
      <c r="D10" s="196" t="s">
        <v>1068</v>
      </c>
      <c r="E10" s="196" t="s">
        <v>1069</v>
      </c>
      <c r="F10" s="196" t="s">
        <v>1074</v>
      </c>
      <c r="G10" s="196"/>
      <c r="H10" s="196"/>
      <c r="I10" s="196"/>
      <c r="J10" s="196">
        <f>J11+J12+J13</f>
        <v>105000</v>
      </c>
      <c r="K10" s="196">
        <f>K11+K12+K13</f>
        <v>10000</v>
      </c>
      <c r="L10" s="196" t="e">
        <f>L11+L12+L13</f>
        <v>#REF!</v>
      </c>
      <c r="M10" s="189" t="e">
        <f t="shared" ref="M10:M17" si="0">L10-K10</f>
        <v>#REF!</v>
      </c>
    </row>
    <row r="11" spans="1:14" ht="12.75" customHeight="1">
      <c r="A11" s="192" t="s">
        <v>1131</v>
      </c>
      <c r="B11" s="192" t="s">
        <v>935</v>
      </c>
      <c r="C11" s="192" t="s">
        <v>1131</v>
      </c>
      <c r="D11" s="192" t="s">
        <v>1068</v>
      </c>
      <c r="E11" s="192" t="s">
        <v>1069</v>
      </c>
      <c r="F11" s="192" t="s">
        <v>1074</v>
      </c>
      <c r="G11" s="192"/>
      <c r="H11" s="192"/>
      <c r="I11" s="192" t="s">
        <v>1075</v>
      </c>
      <c r="J11" s="538">
        <f>'новый формат BS &amp;PL'!C9</f>
        <v>105000</v>
      </c>
      <c r="K11" s="538">
        <f>'новый формат BS &amp;PL'!D9</f>
        <v>10000</v>
      </c>
      <c r="L11" s="538" t="e">
        <f>'новый формат BS &amp;PL'!E9</f>
        <v>#REF!</v>
      </c>
      <c r="M11" s="189" t="e">
        <f t="shared" si="0"/>
        <v>#REF!</v>
      </c>
    </row>
    <row r="12" spans="1:14" ht="12.75" customHeight="1">
      <c r="A12" s="192" t="s">
        <v>1132</v>
      </c>
      <c r="B12" s="192" t="s">
        <v>1052</v>
      </c>
      <c r="C12" s="192" t="s">
        <v>1132</v>
      </c>
      <c r="D12" s="192" t="s">
        <v>1068</v>
      </c>
      <c r="E12" s="192" t="s">
        <v>1069</v>
      </c>
      <c r="F12" s="192" t="s">
        <v>1074</v>
      </c>
      <c r="G12" s="192"/>
      <c r="H12" s="192" t="s">
        <v>1076</v>
      </c>
      <c r="I12" s="192"/>
      <c r="J12" s="538">
        <v>0</v>
      </c>
      <c r="K12" s="538">
        <v>0</v>
      </c>
      <c r="L12" s="538" t="e">
        <f>#REF!</f>
        <v>#REF!</v>
      </c>
      <c r="M12" s="189" t="e">
        <f t="shared" si="0"/>
        <v>#REF!</v>
      </c>
    </row>
    <row r="13" spans="1:14" ht="12.75" customHeight="1">
      <c r="A13" s="192" t="s">
        <v>1133</v>
      </c>
      <c r="B13" s="192" t="s">
        <v>1053</v>
      </c>
      <c r="C13" s="192" t="s">
        <v>1133</v>
      </c>
      <c r="D13" s="192" t="s">
        <v>1068</v>
      </c>
      <c r="E13" s="192" t="s">
        <v>1069</v>
      </c>
      <c r="F13" s="192" t="s">
        <v>1074</v>
      </c>
      <c r="G13" s="192"/>
      <c r="H13" s="192"/>
      <c r="I13" s="192" t="s">
        <v>1077</v>
      </c>
      <c r="J13" s="538">
        <v>0</v>
      </c>
      <c r="K13" s="538">
        <v>0</v>
      </c>
      <c r="L13" s="538">
        <v>0</v>
      </c>
      <c r="M13" s="189">
        <f t="shared" si="0"/>
        <v>0</v>
      </c>
    </row>
    <row r="14" spans="1:14" ht="12.75" customHeight="1">
      <c r="A14" s="192" t="s">
        <v>1134</v>
      </c>
      <c r="B14" s="192" t="s">
        <v>1054</v>
      </c>
      <c r="C14" s="192" t="s">
        <v>1134</v>
      </c>
      <c r="D14" s="192" t="s">
        <v>1068</v>
      </c>
      <c r="E14" s="192" t="s">
        <v>1069</v>
      </c>
      <c r="F14" s="192" t="s">
        <v>1074</v>
      </c>
      <c r="G14" s="192"/>
      <c r="H14" s="192"/>
      <c r="I14" s="192" t="s">
        <v>1078</v>
      </c>
      <c r="J14" s="538">
        <v>0</v>
      </c>
      <c r="K14" s="538">
        <v>0</v>
      </c>
      <c r="L14" s="538">
        <v>0</v>
      </c>
      <c r="M14" s="189">
        <f t="shared" si="0"/>
        <v>0</v>
      </c>
    </row>
    <row r="15" spans="1:14" s="520" customFormat="1" ht="24.75" customHeight="1">
      <c r="A15" s="196" t="s">
        <v>936</v>
      </c>
      <c r="B15" s="196" t="s">
        <v>17</v>
      </c>
      <c r="C15" s="196" t="s">
        <v>936</v>
      </c>
      <c r="D15" s="196" t="s">
        <v>1068</v>
      </c>
      <c r="E15" s="196" t="s">
        <v>1069</v>
      </c>
      <c r="F15" s="196" t="s">
        <v>1079</v>
      </c>
      <c r="G15" s="196"/>
      <c r="H15" s="196"/>
      <c r="I15" s="196"/>
      <c r="J15" s="196">
        <f>'новый формат BS &amp;PL'!C10</f>
        <v>2155000</v>
      </c>
      <c r="K15" s="196">
        <f>'новый формат BS &amp;PL'!D10</f>
        <v>840583.00000000012</v>
      </c>
      <c r="L15" s="196" t="e">
        <f>'новый формат BS &amp;PL'!E10</f>
        <v>#REF!</v>
      </c>
      <c r="M15" s="189" t="e">
        <f t="shared" si="0"/>
        <v>#REF!</v>
      </c>
      <c r="N15" s="583"/>
    </row>
    <row r="16" spans="1:14" ht="15" customHeight="1">
      <c r="A16" s="196" t="s">
        <v>1136</v>
      </c>
      <c r="B16" s="196" t="s">
        <v>43</v>
      </c>
      <c r="C16" s="196" t="s">
        <v>1136</v>
      </c>
      <c r="D16" s="196" t="s">
        <v>1068</v>
      </c>
      <c r="E16" s="196" t="s">
        <v>1069</v>
      </c>
      <c r="F16" s="196" t="s">
        <v>1080</v>
      </c>
      <c r="G16" s="196"/>
      <c r="H16" s="196"/>
      <c r="I16" s="196"/>
      <c r="J16" s="196">
        <v>0</v>
      </c>
      <c r="K16" s="196">
        <v>0</v>
      </c>
      <c r="L16" s="196" t="e">
        <f>'новый формат BS &amp;PL'!E11</f>
        <v>#REF!</v>
      </c>
      <c r="M16" s="189" t="e">
        <f t="shared" si="0"/>
        <v>#REF!</v>
      </c>
    </row>
    <row r="17" spans="1:13" s="539" customFormat="1" ht="12.75" customHeight="1">
      <c r="A17" s="196" t="s">
        <v>944</v>
      </c>
      <c r="B17" s="196" t="s">
        <v>945</v>
      </c>
      <c r="C17" s="196" t="s">
        <v>944</v>
      </c>
      <c r="D17" s="196" t="s">
        <v>1068</v>
      </c>
      <c r="E17" s="196" t="s">
        <v>1069</v>
      </c>
      <c r="F17" s="196" t="s">
        <v>1081</v>
      </c>
      <c r="G17" s="196"/>
      <c r="H17" s="196"/>
      <c r="I17" s="196"/>
      <c r="J17" s="196">
        <f>'новый формат BS &amp;PL'!C17</f>
        <v>0</v>
      </c>
      <c r="K17" s="196">
        <f>'новый формат BS &amp;PL'!D17</f>
        <v>215000</v>
      </c>
      <c r="L17" s="196">
        <f>'новый формат BS &amp;PL'!E17</f>
        <v>0</v>
      </c>
      <c r="M17" s="189">
        <f t="shared" si="0"/>
        <v>-215000</v>
      </c>
    </row>
    <row r="18" spans="1:13" ht="12.75" customHeight="1">
      <c r="A18" s="196" t="s">
        <v>948</v>
      </c>
      <c r="B18" s="196" t="s">
        <v>949</v>
      </c>
      <c r="C18" s="196" t="s">
        <v>948</v>
      </c>
      <c r="D18" s="196" t="s">
        <v>1068</v>
      </c>
      <c r="E18" s="196" t="s">
        <v>1082</v>
      </c>
      <c r="F18" s="196" t="s">
        <v>1083</v>
      </c>
      <c r="G18" s="196"/>
      <c r="H18" s="196"/>
      <c r="I18" s="196"/>
      <c r="J18" s="196">
        <f>J19+J22+J23+J24</f>
        <v>-378000</v>
      </c>
      <c r="K18" s="196">
        <f>K19+K22+K23+K24</f>
        <v>-101258.70080000001</v>
      </c>
      <c r="L18" s="196" t="e">
        <f>L19+L22+L23+L24</f>
        <v>#REF!</v>
      </c>
      <c r="M18" s="189" t="e">
        <f t="shared" ref="M18:M36" si="1">L18-K18</f>
        <v>#REF!</v>
      </c>
    </row>
    <row r="19" spans="1:13" ht="12.75" customHeight="1">
      <c r="A19" s="192" t="s">
        <v>1141</v>
      </c>
      <c r="B19" s="192" t="s">
        <v>1058</v>
      </c>
      <c r="C19" s="192" t="s">
        <v>1141</v>
      </c>
      <c r="D19" s="192" t="s">
        <v>1068</v>
      </c>
      <c r="E19" s="192" t="s">
        <v>1082</v>
      </c>
      <c r="F19" s="192" t="s">
        <v>1083</v>
      </c>
      <c r="G19" s="192" t="s">
        <v>938</v>
      </c>
      <c r="H19" s="192"/>
      <c r="I19" s="192"/>
      <c r="J19" s="538">
        <f>J20+J21</f>
        <v>-378000</v>
      </c>
      <c r="K19" s="538">
        <f>K20+K21</f>
        <v>-101258.70080000001</v>
      </c>
      <c r="L19" s="538" t="e">
        <f>L20+L21</f>
        <v>#REF!</v>
      </c>
      <c r="M19" s="189" t="e">
        <f t="shared" si="1"/>
        <v>#REF!</v>
      </c>
    </row>
    <row r="20" spans="1:13" ht="12.75" customHeight="1">
      <c r="A20" s="540" t="s">
        <v>950</v>
      </c>
      <c r="B20" s="540" t="s">
        <v>951</v>
      </c>
      <c r="C20" s="540" t="s">
        <v>950</v>
      </c>
      <c r="D20" s="540" t="s">
        <v>1068</v>
      </c>
      <c r="E20" s="540" t="s">
        <v>1082</v>
      </c>
      <c r="F20" s="192" t="s">
        <v>1083</v>
      </c>
      <c r="G20" s="192" t="s">
        <v>37</v>
      </c>
      <c r="H20" s="540"/>
      <c r="I20" s="540"/>
      <c r="J20" s="541">
        <f>'новый формат BS &amp;PL'!C20</f>
        <v>-3000</v>
      </c>
      <c r="K20" s="541">
        <f>'новый формат BS &amp;PL'!D20</f>
        <v>-100423.70080000001</v>
      </c>
      <c r="L20" s="541" t="e">
        <f>'новый формат BS &amp;PL'!E20</f>
        <v>#REF!</v>
      </c>
      <c r="M20" s="189" t="e">
        <f t="shared" si="1"/>
        <v>#REF!</v>
      </c>
    </row>
    <row r="21" spans="1:13" ht="12.75" customHeight="1">
      <c r="A21" s="540" t="s">
        <v>952</v>
      </c>
      <c r="B21" s="540" t="s">
        <v>953</v>
      </c>
      <c r="C21" s="540" t="s">
        <v>952</v>
      </c>
      <c r="D21" s="540" t="s">
        <v>1068</v>
      </c>
      <c r="E21" s="540" t="s">
        <v>1082</v>
      </c>
      <c r="F21" s="192" t="s">
        <v>1083</v>
      </c>
      <c r="G21" s="540" t="s">
        <v>940</v>
      </c>
      <c r="H21" s="540"/>
      <c r="I21" s="540"/>
      <c r="J21" s="541">
        <f>'новый формат BS &amp;PL'!C21</f>
        <v>-375000</v>
      </c>
      <c r="K21" s="541">
        <f>'новый формат BS &amp;PL'!D21</f>
        <v>-835</v>
      </c>
      <c r="L21" s="541" t="e">
        <f>'новый формат BS &amp;PL'!E21</f>
        <v>#REF!</v>
      </c>
      <c r="M21" s="189" t="e">
        <f t="shared" si="1"/>
        <v>#REF!</v>
      </c>
    </row>
    <row r="22" spans="1:13" ht="25.5" customHeight="1">
      <c r="A22" s="192" t="s">
        <v>1142</v>
      </c>
      <c r="B22" s="192" t="s">
        <v>1059</v>
      </c>
      <c r="C22" s="192" t="s">
        <v>1142</v>
      </c>
      <c r="D22" s="192" t="s">
        <v>1068</v>
      </c>
      <c r="E22" s="192" t="s">
        <v>1082</v>
      </c>
      <c r="F22" s="192" t="s">
        <v>1083</v>
      </c>
      <c r="G22" s="540" t="s">
        <v>1135</v>
      </c>
      <c r="H22" s="192"/>
      <c r="I22" s="192"/>
      <c r="J22" s="538">
        <v>0</v>
      </c>
      <c r="K22" s="538">
        <v>0</v>
      </c>
      <c r="L22" s="538">
        <v>0</v>
      </c>
      <c r="M22" s="189">
        <f t="shared" si="1"/>
        <v>0</v>
      </c>
    </row>
    <row r="23" spans="1:13" ht="26.25" customHeight="1">
      <c r="A23" s="192" t="s">
        <v>1143</v>
      </c>
      <c r="B23" s="192" t="s">
        <v>1060</v>
      </c>
      <c r="C23" s="192" t="s">
        <v>1143</v>
      </c>
      <c r="D23" s="192" t="s">
        <v>1068</v>
      </c>
      <c r="E23" s="192" t="s">
        <v>1082</v>
      </c>
      <c r="F23" s="192" t="s">
        <v>1083</v>
      </c>
      <c r="G23" s="540" t="s">
        <v>1136</v>
      </c>
      <c r="H23" s="192"/>
      <c r="I23" s="192"/>
      <c r="J23" s="538">
        <v>0</v>
      </c>
      <c r="K23" s="538">
        <v>0</v>
      </c>
      <c r="L23" s="538">
        <v>0</v>
      </c>
      <c r="M23" s="189">
        <f t="shared" si="1"/>
        <v>0</v>
      </c>
    </row>
    <row r="24" spans="1:13" ht="16.5" customHeight="1" thickBot="1">
      <c r="A24" s="192" t="s">
        <v>1144</v>
      </c>
      <c r="B24" s="192" t="s">
        <v>1061</v>
      </c>
      <c r="C24" s="192" t="s">
        <v>1144</v>
      </c>
      <c r="D24" s="192" t="s">
        <v>1068</v>
      </c>
      <c r="E24" s="192" t="s">
        <v>1082</v>
      </c>
      <c r="F24" s="192" t="s">
        <v>1083</v>
      </c>
      <c r="G24" s="540" t="s">
        <v>944</v>
      </c>
      <c r="H24" s="192"/>
      <c r="I24" s="192"/>
      <c r="J24" s="538">
        <v>0</v>
      </c>
      <c r="K24" s="538">
        <v>0</v>
      </c>
      <c r="L24" s="538">
        <v>0</v>
      </c>
      <c r="M24" s="189">
        <f t="shared" si="1"/>
        <v>0</v>
      </c>
    </row>
    <row r="25" spans="1:13" ht="12.75" customHeight="1" thickBot="1">
      <c r="A25" s="542" t="s">
        <v>1137</v>
      </c>
      <c r="B25" s="543" t="s">
        <v>1055</v>
      </c>
      <c r="C25" s="542" t="s">
        <v>1137</v>
      </c>
      <c r="D25" s="542" t="s">
        <v>1068</v>
      </c>
      <c r="E25" s="542" t="s">
        <v>1082</v>
      </c>
      <c r="F25" s="542"/>
      <c r="G25" s="542"/>
      <c r="H25" s="542"/>
      <c r="I25" s="542"/>
      <c r="J25" s="544"/>
      <c r="K25" s="544"/>
      <c r="L25" s="544"/>
      <c r="M25" s="544"/>
    </row>
    <row r="26" spans="1:13" ht="12.75" customHeight="1" thickBot="1">
      <c r="A26" s="208" t="s">
        <v>930</v>
      </c>
      <c r="B26" s="208" t="s">
        <v>931</v>
      </c>
      <c r="C26" s="208" t="s">
        <v>930</v>
      </c>
      <c r="D26" s="208" t="s">
        <v>1068</v>
      </c>
      <c r="E26" s="208" t="s">
        <v>1082</v>
      </c>
      <c r="F26" s="208" t="s">
        <v>1084</v>
      </c>
      <c r="G26" s="208"/>
      <c r="H26" s="208"/>
      <c r="I26" s="208"/>
      <c r="J26" s="208">
        <f>'новый формат BS &amp;PL'!C6</f>
        <v>225000</v>
      </c>
      <c r="K26" s="208">
        <f>'новый формат BS &amp;PL'!D6</f>
        <v>83031</v>
      </c>
      <c r="L26" s="208" t="e">
        <f>'новый формат BS &amp;PL'!E6</f>
        <v>#REF!</v>
      </c>
      <c r="M26" s="208" t="e">
        <f t="shared" si="1"/>
        <v>#REF!</v>
      </c>
    </row>
    <row r="27" spans="1:13" ht="12.75" customHeight="1">
      <c r="A27" s="208" t="s">
        <v>930</v>
      </c>
      <c r="B27" s="462" t="s">
        <v>1477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 t="e">
        <f>'новый формат BS &amp;PL'!E7</f>
        <v>#REF!</v>
      </c>
      <c r="M27" s="189"/>
    </row>
    <row r="28" spans="1:13" ht="12.75" customHeight="1">
      <c r="A28" s="196" t="s">
        <v>1138</v>
      </c>
      <c r="B28" s="196" t="s">
        <v>1056</v>
      </c>
      <c r="C28" s="196" t="s">
        <v>1138</v>
      </c>
      <c r="D28" s="196" t="s">
        <v>1068</v>
      </c>
      <c r="E28" s="196" t="s">
        <v>1082</v>
      </c>
      <c r="F28" s="196" t="s">
        <v>1074</v>
      </c>
      <c r="G28" s="196"/>
      <c r="H28" s="196" t="s">
        <v>1076</v>
      </c>
      <c r="I28" s="196"/>
      <c r="J28" s="196">
        <f>'новый формат BS &amp;PL'!C8</f>
        <v>105000</v>
      </c>
      <c r="K28" s="196">
        <f>'новый формат BS &amp;PL'!D8</f>
        <v>632964.14833438094</v>
      </c>
      <c r="L28" s="196" t="e">
        <f>'новый формат BS &amp;PL'!E8</f>
        <v>#REF!</v>
      </c>
      <c r="M28" s="196" t="e">
        <f t="shared" si="1"/>
        <v>#REF!</v>
      </c>
    </row>
    <row r="29" spans="1:13" ht="12.75" customHeight="1">
      <c r="A29" s="192" t="s">
        <v>1139</v>
      </c>
      <c r="B29" s="192" t="s">
        <v>1057</v>
      </c>
      <c r="C29" s="192" t="s">
        <v>1139</v>
      </c>
      <c r="D29" s="192" t="s">
        <v>1068</v>
      </c>
      <c r="E29" s="192" t="s">
        <v>1082</v>
      </c>
      <c r="F29" s="192" t="s">
        <v>1074</v>
      </c>
      <c r="G29" s="192"/>
      <c r="H29" s="192" t="s">
        <v>1076</v>
      </c>
      <c r="I29" s="192" t="s">
        <v>1085</v>
      </c>
      <c r="J29" s="538">
        <v>0</v>
      </c>
      <c r="K29" s="538">
        <v>0</v>
      </c>
      <c r="L29" s="538">
        <v>0</v>
      </c>
      <c r="M29" s="538">
        <f t="shared" si="1"/>
        <v>0</v>
      </c>
    </row>
    <row r="30" spans="1:13" ht="12.75" customHeight="1">
      <c r="A30" s="192" t="s">
        <v>932</v>
      </c>
      <c r="B30" s="192" t="s">
        <v>933</v>
      </c>
      <c r="C30" s="192" t="s">
        <v>932</v>
      </c>
      <c r="D30" s="192" t="s">
        <v>1068</v>
      </c>
      <c r="E30" s="192" t="s">
        <v>1082</v>
      </c>
      <c r="F30" s="192" t="s">
        <v>1074</v>
      </c>
      <c r="G30" s="192"/>
      <c r="H30" s="192" t="s">
        <v>1076</v>
      </c>
      <c r="I30" s="192" t="s">
        <v>1075</v>
      </c>
      <c r="J30" s="538">
        <f>J28</f>
        <v>105000</v>
      </c>
      <c r="K30" s="538">
        <f>K28</f>
        <v>632964.14833438094</v>
      </c>
      <c r="L30" s="538" t="e">
        <f>#REF!</f>
        <v>#REF!</v>
      </c>
      <c r="M30" s="538" t="e">
        <f t="shared" si="1"/>
        <v>#REF!</v>
      </c>
    </row>
    <row r="31" spans="1:13" ht="12.75" customHeight="1">
      <c r="A31" s="196" t="s">
        <v>1140</v>
      </c>
      <c r="B31" s="196" t="s">
        <v>935</v>
      </c>
      <c r="C31" s="196" t="s">
        <v>1140</v>
      </c>
      <c r="D31" s="196" t="s">
        <v>1068</v>
      </c>
      <c r="E31" s="196" t="s">
        <v>1082</v>
      </c>
      <c r="F31" s="196" t="s">
        <v>1074</v>
      </c>
      <c r="G31" s="196"/>
      <c r="H31" s="196"/>
      <c r="I31" s="196" t="s">
        <v>1075</v>
      </c>
      <c r="J31" s="196">
        <v>0</v>
      </c>
      <c r="K31" s="196">
        <v>0</v>
      </c>
      <c r="L31" s="196">
        <v>0</v>
      </c>
      <c r="M31" s="196">
        <f t="shared" si="1"/>
        <v>0</v>
      </c>
    </row>
    <row r="32" spans="1:13" ht="12.75" customHeight="1">
      <c r="A32" s="196"/>
      <c r="B32" s="196" t="s">
        <v>1172</v>
      </c>
      <c r="C32" s="196"/>
      <c r="D32" s="196"/>
      <c r="E32" s="196"/>
      <c r="F32" s="196"/>
      <c r="G32" s="196"/>
      <c r="H32" s="196"/>
      <c r="I32" s="196"/>
      <c r="J32" s="196">
        <v>0</v>
      </c>
      <c r="K32" s="196">
        <v>0</v>
      </c>
      <c r="L32" s="196" t="e">
        <f>L33+L34</f>
        <v>#REF!</v>
      </c>
      <c r="M32" s="196" t="e">
        <f t="shared" si="1"/>
        <v>#REF!</v>
      </c>
    </row>
    <row r="33" spans="1:13" ht="12.75" customHeight="1">
      <c r="A33" s="196"/>
      <c r="B33" s="545" t="s">
        <v>1173</v>
      </c>
      <c r="C33" s="196"/>
      <c r="D33" s="196"/>
      <c r="E33" s="196"/>
      <c r="F33" s="196"/>
      <c r="G33" s="196"/>
      <c r="H33" s="196"/>
      <c r="I33" s="196"/>
      <c r="J33" s="196">
        <v>0</v>
      </c>
      <c r="K33" s="196">
        <v>0</v>
      </c>
      <c r="L33" s="538" t="e">
        <f>#REF!</f>
        <v>#REF!</v>
      </c>
      <c r="M33" s="538" t="e">
        <f t="shared" si="1"/>
        <v>#REF!</v>
      </c>
    </row>
    <row r="34" spans="1:13" ht="12.75" customHeight="1">
      <c r="A34" s="196"/>
      <c r="B34" s="545" t="s">
        <v>1174</v>
      </c>
      <c r="C34" s="196"/>
      <c r="D34" s="196"/>
      <c r="E34" s="196"/>
      <c r="F34" s="196"/>
      <c r="G34" s="196"/>
      <c r="H34" s="196"/>
      <c r="I34" s="196"/>
      <c r="J34" s="196">
        <v>0</v>
      </c>
      <c r="K34" s="196">
        <v>0</v>
      </c>
      <c r="L34" s="538" t="e">
        <f>#REF!</f>
        <v>#REF!</v>
      </c>
      <c r="M34" s="538" t="e">
        <f t="shared" si="1"/>
        <v>#REF!</v>
      </c>
    </row>
    <row r="35" spans="1:13" ht="12.75" customHeight="1">
      <c r="A35" s="196" t="s">
        <v>942</v>
      </c>
      <c r="B35" s="196" t="s">
        <v>943</v>
      </c>
      <c r="C35" s="196" t="s">
        <v>942</v>
      </c>
      <c r="D35" s="196" t="s">
        <v>1068</v>
      </c>
      <c r="E35" s="196" t="s">
        <v>1082</v>
      </c>
      <c r="F35" s="196" t="s">
        <v>1086</v>
      </c>
      <c r="G35" s="196"/>
      <c r="H35" s="196"/>
      <c r="I35" s="196"/>
      <c r="J35" s="196">
        <f>'новый формат BS &amp;PL'!C16</f>
        <v>1333453.7579999999</v>
      </c>
      <c r="K35" s="196">
        <f>'новый формат BS &amp;PL'!D16</f>
        <v>997328.23079000029</v>
      </c>
      <c r="L35" s="196" t="e">
        <f>'новый формат BS &amp;PL'!E16</f>
        <v>#REF!</v>
      </c>
      <c r="M35" s="196" t="e">
        <f t="shared" si="1"/>
        <v>#REF!</v>
      </c>
    </row>
    <row r="36" spans="1:13" ht="12.75" customHeight="1" thickBot="1">
      <c r="A36" s="546" t="s">
        <v>946</v>
      </c>
      <c r="B36" s="546" t="s">
        <v>947</v>
      </c>
      <c r="C36" s="546" t="s">
        <v>946</v>
      </c>
      <c r="D36" s="546" t="s">
        <v>1068</v>
      </c>
      <c r="E36" s="546" t="s">
        <v>1082</v>
      </c>
      <c r="F36" s="546" t="s">
        <v>1081</v>
      </c>
      <c r="G36" s="546"/>
      <c r="H36" s="546"/>
      <c r="I36" s="546"/>
      <c r="J36" s="546">
        <f>'новый формат BS &amp;PL'!C18</f>
        <v>0</v>
      </c>
      <c r="K36" s="546">
        <f>'новый формат BS &amp;PL'!D18</f>
        <v>-119678.70080000001</v>
      </c>
      <c r="L36" s="546" t="e">
        <f>'новый формат BS &amp;PL'!E18+1</f>
        <v>#REF!</v>
      </c>
      <c r="M36" s="546" t="e">
        <f t="shared" si="1"/>
        <v>#REF!</v>
      </c>
    </row>
    <row r="37" spans="1:13" ht="12.75" customHeight="1" thickBot="1">
      <c r="A37" s="547" t="s">
        <v>1087</v>
      </c>
      <c r="B37" s="548" t="s">
        <v>1062</v>
      </c>
      <c r="C37" s="547" t="s">
        <v>1087</v>
      </c>
      <c r="D37" s="547" t="s">
        <v>1087</v>
      </c>
      <c r="E37" s="547"/>
      <c r="F37" s="547"/>
      <c r="G37" s="547"/>
      <c r="H37" s="547"/>
      <c r="I37" s="547"/>
      <c r="J37" s="549">
        <f>J39+J42+J45+J47+J48+J49+J51+J52+J53+J55+J56+J58+J60</f>
        <v>22445453.758000005</v>
      </c>
      <c r="K37" s="549">
        <f>K39+K42+K45+K47+K48+K49+K51+K52+K53+K55+K56+K58+K60</f>
        <v>18655027.678324379</v>
      </c>
      <c r="L37" s="549" t="e">
        <f>L39+L42+L45+L47+L48+L49+L51+L52+L53+L55+L56+L58+L60</f>
        <v>#REF!</v>
      </c>
      <c r="M37" s="549" t="e">
        <f>M39+M42+M45+M47+M48+M49+M51+M52+M53+M55+M56+M58+M60</f>
        <v>#REF!</v>
      </c>
    </row>
    <row r="38" spans="1:13" ht="12.75" customHeight="1" thickBot="1">
      <c r="A38" s="536" t="s">
        <v>1129</v>
      </c>
      <c r="B38" s="537" t="s">
        <v>1063</v>
      </c>
      <c r="C38" s="536" t="s">
        <v>1129</v>
      </c>
      <c r="D38" s="536" t="s">
        <v>1087</v>
      </c>
      <c r="E38" s="536" t="s">
        <v>1088</v>
      </c>
      <c r="F38" s="536"/>
      <c r="G38" s="536"/>
      <c r="H38" s="536"/>
      <c r="I38" s="536"/>
      <c r="J38" s="550"/>
      <c r="K38" s="550"/>
      <c r="L38" s="550"/>
      <c r="M38" s="550"/>
    </row>
    <row r="39" spans="1:13" ht="12.75" customHeight="1">
      <c r="A39" s="196" t="s">
        <v>954</v>
      </c>
      <c r="B39" s="196" t="s">
        <v>955</v>
      </c>
      <c r="C39" s="196" t="s">
        <v>954</v>
      </c>
      <c r="D39" s="196" t="s">
        <v>1087</v>
      </c>
      <c r="E39" s="196" t="s">
        <v>1088</v>
      </c>
      <c r="F39" s="196"/>
      <c r="G39" s="196" t="s">
        <v>1074</v>
      </c>
      <c r="H39" s="196"/>
      <c r="I39" s="196"/>
      <c r="J39" s="196">
        <f>SUM(J40:J41)</f>
        <v>0</v>
      </c>
      <c r="K39" s="196">
        <f>SUM(K40:K41)</f>
        <v>747943</v>
      </c>
      <c r="L39" s="196" t="e">
        <f>SUM(L40:L41)</f>
        <v>#REF!</v>
      </c>
      <c r="M39" s="196" t="e">
        <f t="shared" ref="M39:M47" si="2">L39-K39</f>
        <v>#REF!</v>
      </c>
    </row>
    <row r="40" spans="1:13" ht="12.75" customHeight="1">
      <c r="A40" s="192" t="s">
        <v>1145</v>
      </c>
      <c r="B40" s="192" t="s">
        <v>957</v>
      </c>
      <c r="C40" s="192" t="s">
        <v>1145</v>
      </c>
      <c r="D40" s="192" t="s">
        <v>1087</v>
      </c>
      <c r="E40" s="192" t="s">
        <v>1088</v>
      </c>
      <c r="F40" s="192"/>
      <c r="G40" s="192" t="s">
        <v>1074</v>
      </c>
      <c r="H40" s="192"/>
      <c r="I40" s="192" t="s">
        <v>1089</v>
      </c>
      <c r="J40" s="514">
        <f>'новый формат BS &amp;PL'!C26</f>
        <v>0</v>
      </c>
      <c r="K40" s="514">
        <f>'новый формат BS &amp;PL'!D26</f>
        <v>247943</v>
      </c>
      <c r="L40" s="514" t="e">
        <f>'новый формат BS &amp;PL'!E26</f>
        <v>#REF!</v>
      </c>
      <c r="M40" s="514" t="e">
        <f t="shared" si="2"/>
        <v>#REF!</v>
      </c>
    </row>
    <row r="41" spans="1:13" ht="12.75" customHeight="1">
      <c r="A41" s="192" t="s">
        <v>958</v>
      </c>
      <c r="B41" s="192" t="s">
        <v>959</v>
      </c>
      <c r="C41" s="192" t="s">
        <v>958</v>
      </c>
      <c r="D41" s="192" t="s">
        <v>1087</v>
      </c>
      <c r="E41" s="192" t="s">
        <v>1088</v>
      </c>
      <c r="F41" s="192"/>
      <c r="G41" s="192" t="s">
        <v>1074</v>
      </c>
      <c r="H41" s="192"/>
      <c r="I41" s="192" t="s">
        <v>1077</v>
      </c>
      <c r="J41" s="538">
        <f>'новый формат BS &amp;PL'!C27</f>
        <v>0</v>
      </c>
      <c r="K41" s="538">
        <f>'новый формат BS &amp;PL'!D27</f>
        <v>500000</v>
      </c>
      <c r="L41" s="538" t="e">
        <f>'новый формат BS &amp;PL'!E27</f>
        <v>#REF!</v>
      </c>
      <c r="M41" s="538" t="e">
        <f t="shared" si="2"/>
        <v>#REF!</v>
      </c>
    </row>
    <row r="42" spans="1:13" ht="12.75" customHeight="1">
      <c r="A42" s="196" t="s">
        <v>961</v>
      </c>
      <c r="B42" s="196" t="s">
        <v>23</v>
      </c>
      <c r="C42" s="196" t="s">
        <v>961</v>
      </c>
      <c r="D42" s="196" t="s">
        <v>1087</v>
      </c>
      <c r="E42" s="196" t="s">
        <v>1088</v>
      </c>
      <c r="F42" s="196"/>
      <c r="G42" s="196" t="s">
        <v>1071</v>
      </c>
      <c r="H42" s="196"/>
      <c r="I42" s="196"/>
      <c r="J42" s="196">
        <f>SUM(J43:J43)</f>
        <v>8115000</v>
      </c>
      <c r="K42" s="196">
        <f>SUM(K43:K43)</f>
        <v>3000000</v>
      </c>
      <c r="L42" s="196" t="e">
        <f>L43+L44</f>
        <v>#REF!</v>
      </c>
      <c r="M42" s="196" t="e">
        <f t="shared" si="2"/>
        <v>#REF!</v>
      </c>
    </row>
    <row r="43" spans="1:13" ht="12.75" customHeight="1">
      <c r="A43" s="192" t="s">
        <v>963</v>
      </c>
      <c r="B43" s="192" t="s">
        <v>25</v>
      </c>
      <c r="C43" s="192" t="s">
        <v>963</v>
      </c>
      <c r="D43" s="192" t="s">
        <v>1087</v>
      </c>
      <c r="E43" s="192" t="s">
        <v>1088</v>
      </c>
      <c r="F43" s="192" t="s">
        <v>1069</v>
      </c>
      <c r="G43" s="192" t="s">
        <v>1071</v>
      </c>
      <c r="H43" s="192"/>
      <c r="I43" s="192"/>
      <c r="J43" s="538">
        <f>'новый формат BS &amp;PL'!C31</f>
        <v>8115000</v>
      </c>
      <c r="K43" s="538">
        <f>'новый формат BS &amp;PL'!D31</f>
        <v>3000000</v>
      </c>
      <c r="L43" s="538" t="e">
        <f>'новый формат BS &amp;PL'!E31</f>
        <v>#REF!</v>
      </c>
      <c r="M43" s="538" t="e">
        <f t="shared" si="2"/>
        <v>#REF!</v>
      </c>
    </row>
    <row r="44" spans="1:13" ht="12.75" customHeight="1">
      <c r="A44" s="192"/>
      <c r="B44" s="192" t="s">
        <v>1176</v>
      </c>
      <c r="C44" s="192"/>
      <c r="D44" s="192"/>
      <c r="E44" s="192"/>
      <c r="F44" s="192"/>
      <c r="G44" s="192"/>
      <c r="H44" s="192"/>
      <c r="I44" s="192"/>
      <c r="J44" s="538"/>
      <c r="K44" s="538"/>
      <c r="L44" s="538" t="e">
        <f>#REF!</f>
        <v>#REF!</v>
      </c>
      <c r="M44" s="538"/>
    </row>
    <row r="45" spans="1:13" ht="12.75" customHeight="1">
      <c r="A45" s="196" t="s">
        <v>964</v>
      </c>
      <c r="B45" s="196" t="s">
        <v>26</v>
      </c>
      <c r="C45" s="196" t="s">
        <v>964</v>
      </c>
      <c r="D45" s="196" t="s">
        <v>1087</v>
      </c>
      <c r="E45" s="196" t="s">
        <v>1088</v>
      </c>
      <c r="F45" s="196"/>
      <c r="G45" s="196" t="s">
        <v>1073</v>
      </c>
      <c r="H45" s="196"/>
      <c r="I45" s="196"/>
      <c r="J45" s="196">
        <f>SUM(J46:J46)</f>
        <v>3830985.8109425413</v>
      </c>
      <c r="K45" s="196">
        <f>SUM(K46:K46)</f>
        <v>800000</v>
      </c>
      <c r="L45" s="196" t="e">
        <f>SUM(L46:L46)</f>
        <v>#REF!</v>
      </c>
      <c r="M45" s="196" t="e">
        <f t="shared" si="2"/>
        <v>#REF!</v>
      </c>
    </row>
    <row r="46" spans="1:13" ht="12.75" customHeight="1">
      <c r="A46" s="192" t="s">
        <v>966</v>
      </c>
      <c r="B46" s="192" t="s">
        <v>28</v>
      </c>
      <c r="C46" s="192" t="s">
        <v>966</v>
      </c>
      <c r="D46" s="192" t="s">
        <v>1087</v>
      </c>
      <c r="E46" s="192" t="s">
        <v>1088</v>
      </c>
      <c r="F46" s="192" t="s">
        <v>1069</v>
      </c>
      <c r="G46" s="192" t="s">
        <v>1073</v>
      </c>
      <c r="H46" s="192"/>
      <c r="I46" s="192"/>
      <c r="J46" s="538">
        <f>'новый формат BS &amp;PL'!C34</f>
        <v>3830985.8109425413</v>
      </c>
      <c r="K46" s="538">
        <f>'новый формат BS &amp;PL'!D34</f>
        <v>800000</v>
      </c>
      <c r="L46" s="538" t="e">
        <f>'новый формат BS &amp;PL'!E34</f>
        <v>#REF!</v>
      </c>
      <c r="M46" s="538" t="e">
        <f t="shared" si="2"/>
        <v>#REF!</v>
      </c>
    </row>
    <row r="47" spans="1:13" ht="12.75" customHeight="1">
      <c r="A47" s="196" t="s">
        <v>967</v>
      </c>
      <c r="B47" s="196" t="s">
        <v>29</v>
      </c>
      <c r="C47" s="196" t="s">
        <v>967</v>
      </c>
      <c r="D47" s="196" t="s">
        <v>1087</v>
      </c>
      <c r="E47" s="196" t="s">
        <v>1088</v>
      </c>
      <c r="F47" s="196" t="s">
        <v>1080</v>
      </c>
      <c r="G47" s="196"/>
      <c r="H47" s="196"/>
      <c r="I47" s="196"/>
      <c r="J47" s="196">
        <f>'новый формат BS &amp;PL'!C35</f>
        <v>0</v>
      </c>
      <c r="K47" s="196">
        <f>'новый формат BS &amp;PL'!D35</f>
        <v>4400000</v>
      </c>
      <c r="L47" s="196" t="e">
        <f>'новый формат BS &amp;PL'!E35</f>
        <v>#REF!</v>
      </c>
      <c r="M47" s="196" t="e">
        <f t="shared" si="2"/>
        <v>#REF!</v>
      </c>
    </row>
    <row r="48" spans="1:13" ht="12.75" customHeight="1">
      <c r="A48" s="196" t="s">
        <v>968</v>
      </c>
      <c r="B48" s="196" t="s">
        <v>30</v>
      </c>
      <c r="C48" s="196" t="s">
        <v>968</v>
      </c>
      <c r="D48" s="196" t="s">
        <v>1087</v>
      </c>
      <c r="E48" s="196" t="s">
        <v>1088</v>
      </c>
      <c r="F48" s="196" t="s">
        <v>1091</v>
      </c>
      <c r="G48" s="196"/>
      <c r="H48" s="196"/>
      <c r="I48" s="196"/>
      <c r="J48" s="196">
        <f>'новый формат BS &amp;PL'!C36</f>
        <v>1435161.4556637623</v>
      </c>
      <c r="K48" s="196">
        <f>'новый формат BS &amp;PL'!D36</f>
        <v>1500000</v>
      </c>
      <c r="L48" s="196">
        <f>'новый формат BS &amp;PL'!E36</f>
        <v>0</v>
      </c>
      <c r="M48" s="196">
        <f>L48-K48</f>
        <v>-1500000</v>
      </c>
    </row>
    <row r="49" spans="1:14" ht="12.75" customHeight="1" thickBot="1">
      <c r="A49" s="196" t="s">
        <v>969</v>
      </c>
      <c r="B49" s="196" t="s">
        <v>970</v>
      </c>
      <c r="C49" s="196" t="s">
        <v>969</v>
      </c>
      <c r="D49" s="196" t="s">
        <v>1087</v>
      </c>
      <c r="E49" s="196" t="s">
        <v>1088</v>
      </c>
      <c r="F49" s="196" t="s">
        <v>1081</v>
      </c>
      <c r="G49" s="196"/>
      <c r="H49" s="196"/>
      <c r="I49" s="196"/>
      <c r="J49" s="196">
        <f>'новый формат BS &amp;PL'!C37</f>
        <v>0</v>
      </c>
      <c r="K49" s="196">
        <f>'новый формат BS &amp;PL'!D37</f>
        <v>98633.000000000015</v>
      </c>
      <c r="L49" s="196">
        <f>'новый формат BS &amp;PL'!E37</f>
        <v>0</v>
      </c>
      <c r="M49" s="196">
        <f>L49-K49</f>
        <v>-98633.000000000015</v>
      </c>
    </row>
    <row r="50" spans="1:14" ht="12.75" customHeight="1" thickBot="1">
      <c r="A50" s="536" t="s">
        <v>1146</v>
      </c>
      <c r="B50" s="537" t="s">
        <v>1064</v>
      </c>
      <c r="C50" s="536" t="s">
        <v>1146</v>
      </c>
      <c r="D50" s="536" t="s">
        <v>1087</v>
      </c>
      <c r="E50" s="536" t="s">
        <v>1082</v>
      </c>
      <c r="F50" s="536"/>
      <c r="G50" s="536"/>
      <c r="H50" s="536"/>
      <c r="I50" s="536"/>
      <c r="J50" s="550"/>
      <c r="K50" s="550"/>
      <c r="L50" s="550"/>
      <c r="M50" s="550"/>
    </row>
    <row r="51" spans="1:14" ht="12.75" customHeight="1">
      <c r="A51" s="196" t="s">
        <v>962</v>
      </c>
      <c r="B51" s="196" t="s">
        <v>24</v>
      </c>
      <c r="C51" s="196" t="s">
        <v>962</v>
      </c>
      <c r="D51" s="196" t="s">
        <v>1087</v>
      </c>
      <c r="E51" s="196" t="s">
        <v>1082</v>
      </c>
      <c r="F51" s="196" t="s">
        <v>1090</v>
      </c>
      <c r="G51" s="196" t="s">
        <v>1071</v>
      </c>
      <c r="H51" s="196"/>
      <c r="I51" s="196"/>
      <c r="J51" s="196">
        <f>'новый формат BS &amp;PL'!C30</f>
        <v>1397000</v>
      </c>
      <c r="K51" s="196">
        <f>'новый формат BS &amp;PL'!D30</f>
        <v>350000</v>
      </c>
      <c r="L51" s="196" t="e">
        <f>'новый формат BS &amp;PL'!E30</f>
        <v>#REF!</v>
      </c>
      <c r="M51" s="196" t="e">
        <f>L51-K51</f>
        <v>#REF!</v>
      </c>
    </row>
    <row r="52" spans="1:14" ht="12.75" customHeight="1">
      <c r="A52" s="196" t="s">
        <v>965</v>
      </c>
      <c r="B52" s="196" t="s">
        <v>27</v>
      </c>
      <c r="C52" s="196" t="s">
        <v>965</v>
      </c>
      <c r="D52" s="196" t="s">
        <v>1087</v>
      </c>
      <c r="E52" s="196" t="s">
        <v>1082</v>
      </c>
      <c r="F52" s="196" t="s">
        <v>1090</v>
      </c>
      <c r="G52" s="196" t="s">
        <v>1073</v>
      </c>
      <c r="H52" s="196"/>
      <c r="I52" s="196"/>
      <c r="J52" s="196">
        <f>'новый формат BS &amp;PL'!C33</f>
        <v>0</v>
      </c>
      <c r="K52" s="196">
        <f>'новый формат BS &amp;PL'!D33</f>
        <v>35000</v>
      </c>
      <c r="L52" s="196" t="e">
        <f>'новый формат BS &amp;PL'!E33</f>
        <v>#REF!</v>
      </c>
      <c r="M52" s="196" t="e">
        <f>L52-K52</f>
        <v>#REF!</v>
      </c>
    </row>
    <row r="53" spans="1:14" ht="12.75" customHeight="1" thickBot="1">
      <c r="A53" s="196" t="s">
        <v>971</v>
      </c>
      <c r="B53" s="196" t="s">
        <v>972</v>
      </c>
      <c r="C53" s="196" t="s">
        <v>971</v>
      </c>
      <c r="D53" s="196" t="s">
        <v>1087</v>
      </c>
      <c r="E53" s="196" t="s">
        <v>1082</v>
      </c>
      <c r="F53" s="196" t="s">
        <v>1081</v>
      </c>
      <c r="G53" s="196"/>
      <c r="H53" s="196"/>
      <c r="I53" s="196"/>
      <c r="J53" s="196">
        <f>'новый формат BS &amp;PL'!C38</f>
        <v>0</v>
      </c>
      <c r="K53" s="196">
        <f>'новый формат BS &amp;PL'!D38</f>
        <v>0</v>
      </c>
      <c r="L53" s="196" t="e">
        <f>'новый формат BS &amp;PL'!E38-1</f>
        <v>#REF!</v>
      </c>
      <c r="M53" s="196" t="e">
        <f>L53-K53</f>
        <v>#REF!</v>
      </c>
    </row>
    <row r="54" spans="1:14" ht="12.75" customHeight="1" thickBot="1">
      <c r="A54" s="536" t="s">
        <v>1072</v>
      </c>
      <c r="B54" s="537" t="s">
        <v>1065</v>
      </c>
      <c r="C54" s="536" t="s">
        <v>1072</v>
      </c>
      <c r="D54" s="536" t="s">
        <v>1072</v>
      </c>
      <c r="E54" s="536"/>
      <c r="F54" s="536"/>
      <c r="G54" s="536"/>
      <c r="H54" s="536"/>
      <c r="I54" s="536"/>
      <c r="J54" s="550"/>
      <c r="K54" s="550"/>
      <c r="L54" s="550"/>
      <c r="M54" s="550"/>
    </row>
    <row r="55" spans="1:14" ht="12.75" customHeight="1">
      <c r="A55" s="192" t="s">
        <v>973</v>
      </c>
      <c r="B55" s="196" t="s">
        <v>9</v>
      </c>
      <c r="C55" s="192" t="s">
        <v>973</v>
      </c>
      <c r="D55" s="192" t="s">
        <v>1072</v>
      </c>
      <c r="E55" s="192"/>
      <c r="F55" s="192" t="s">
        <v>1092</v>
      </c>
      <c r="G55" s="192"/>
      <c r="H55" s="192"/>
      <c r="I55" s="192"/>
      <c r="J55" s="551">
        <f>'новый формат BS &amp;PL'!C42</f>
        <v>9000000</v>
      </c>
      <c r="K55" s="551">
        <f>'новый формат BS &amp;PL'!D42</f>
        <v>9000000</v>
      </c>
      <c r="L55" s="597" t="e">
        <f>'новый формат BS &amp;PL'!E42</f>
        <v>#REF!</v>
      </c>
      <c r="M55" s="551" t="e">
        <f>L55-K55</f>
        <v>#REF!</v>
      </c>
    </row>
    <row r="56" spans="1:14" ht="12.75" customHeight="1">
      <c r="A56" s="196" t="s">
        <v>1147</v>
      </c>
      <c r="B56" s="196" t="s">
        <v>1066</v>
      </c>
      <c r="C56" s="196" t="s">
        <v>1147</v>
      </c>
      <c r="D56" s="196" t="s">
        <v>1072</v>
      </c>
      <c r="E56" s="196"/>
      <c r="F56" s="196" t="s">
        <v>1093</v>
      </c>
      <c r="G56" s="196"/>
      <c r="H56" s="196"/>
      <c r="I56" s="196"/>
      <c r="J56" s="196">
        <v>0</v>
      </c>
      <c r="K56" s="196">
        <v>0</v>
      </c>
      <c r="L56" s="196">
        <v>0</v>
      </c>
      <c r="M56" s="196">
        <f>L56-K56</f>
        <v>0</v>
      </c>
    </row>
    <row r="57" spans="1:14" ht="12.75" customHeight="1">
      <c r="A57" s="196"/>
      <c r="B57" s="196" t="s">
        <v>1474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 t="e">
        <f>'новый формат BS &amp;PL'!E43</f>
        <v>#REF!</v>
      </c>
      <c r="M57" s="196"/>
    </row>
    <row r="58" spans="1:14" ht="12.75" customHeight="1">
      <c r="A58" s="196" t="s">
        <v>974</v>
      </c>
      <c r="B58" s="196" t="s">
        <v>975</v>
      </c>
      <c r="C58" s="196" t="s">
        <v>974</v>
      </c>
      <c r="D58" s="196" t="s">
        <v>1072</v>
      </c>
      <c r="E58" s="196"/>
      <c r="F58" s="196" t="s">
        <v>1094</v>
      </c>
      <c r="G58" s="196"/>
      <c r="H58" s="196"/>
      <c r="I58" s="196"/>
      <c r="J58" s="196">
        <f>'новый формат BS &amp;PL'!C44</f>
        <v>-83381.700000000084</v>
      </c>
      <c r="K58" s="196">
        <f>'новый формат BS &amp;PL'!D44</f>
        <v>-74987</v>
      </c>
      <c r="L58" s="196" t="e">
        <f>'новый формат BS &amp;PL'!E44</f>
        <v>#REF!</v>
      </c>
      <c r="M58" s="196" t="e">
        <f>L58-K58</f>
        <v>#REF!</v>
      </c>
    </row>
    <row r="59" spans="1:14" ht="12.75" customHeight="1">
      <c r="A59" s="196"/>
      <c r="B59" s="189" t="s">
        <v>1475</v>
      </c>
      <c r="C59" s="552"/>
      <c r="D59" s="552"/>
      <c r="E59" s="552"/>
      <c r="F59" s="552"/>
      <c r="G59" s="552"/>
      <c r="H59" s="552"/>
      <c r="I59" s="552"/>
      <c r="J59" s="552"/>
      <c r="K59" s="552"/>
      <c r="L59" s="196" t="e">
        <f>'новый формат BS &amp;PL'!E45</f>
        <v>#REF!</v>
      </c>
      <c r="M59" s="552"/>
    </row>
    <row r="60" spans="1:14" ht="12.75" customHeight="1" thickBot="1">
      <c r="A60" s="552" t="s">
        <v>976</v>
      </c>
      <c r="B60" s="552" t="s">
        <v>977</v>
      </c>
      <c r="C60" s="552" t="s">
        <v>976</v>
      </c>
      <c r="D60" s="552" t="s">
        <v>1072</v>
      </c>
      <c r="E60" s="552"/>
      <c r="F60" s="552" t="s">
        <v>1095</v>
      </c>
      <c r="G60" s="552"/>
      <c r="H60" s="552"/>
      <c r="I60" s="552"/>
      <c r="J60" s="552">
        <f>'новый формат BS &amp;PL'!C46</f>
        <v>-1249311.8086063019</v>
      </c>
      <c r="K60" s="552">
        <f>'новый формат BS &amp;PL'!D46</f>
        <v>-1201561.3216756205</v>
      </c>
      <c r="L60" s="552" t="e">
        <f>'новый формат BS &amp;PL'!E46</f>
        <v>#REF!</v>
      </c>
      <c r="M60" s="552" t="e">
        <f>L60-K60</f>
        <v>#REF!</v>
      </c>
    </row>
    <row r="61" spans="1:14" s="554" customFormat="1" ht="12.75" customHeight="1" thickBot="1">
      <c r="A61" s="553"/>
      <c r="B61" s="553"/>
      <c r="C61" s="553"/>
      <c r="D61" s="553"/>
      <c r="E61" s="553"/>
      <c r="F61" s="553"/>
      <c r="G61" s="553"/>
      <c r="H61" s="553"/>
      <c r="I61" s="553"/>
      <c r="J61" s="553"/>
      <c r="K61" s="553"/>
      <c r="L61" s="553"/>
      <c r="M61" s="553"/>
    </row>
    <row r="62" spans="1:14" ht="12.75" customHeight="1" thickBot="1">
      <c r="A62" s="542" t="s">
        <v>1042</v>
      </c>
      <c r="B62" s="543" t="s">
        <v>1043</v>
      </c>
      <c r="C62" s="542" t="s">
        <v>1042</v>
      </c>
      <c r="D62" s="542" t="s">
        <v>1042</v>
      </c>
      <c r="E62" s="542"/>
      <c r="F62" s="542"/>
      <c r="G62" s="542"/>
      <c r="H62" s="542"/>
      <c r="I62" s="542"/>
      <c r="J62" s="542"/>
      <c r="K62" s="542"/>
      <c r="L62" s="542"/>
      <c r="M62" s="536"/>
    </row>
    <row r="63" spans="1:14" s="515" customFormat="1" ht="12.75" customHeight="1">
      <c r="A63" s="600" t="s">
        <v>1148</v>
      </c>
      <c r="B63" s="600" t="s">
        <v>1096</v>
      </c>
      <c r="C63" s="600" t="s">
        <v>1148</v>
      </c>
      <c r="D63" s="600" t="s">
        <v>1042</v>
      </c>
      <c r="E63" s="600"/>
      <c r="F63" s="600" t="s">
        <v>1097</v>
      </c>
      <c r="G63" s="600"/>
      <c r="H63" s="600"/>
      <c r="I63" s="600"/>
      <c r="J63" s="600">
        <f>J64+J65</f>
        <v>0</v>
      </c>
      <c r="K63" s="600">
        <f>K64+K65</f>
        <v>7056000</v>
      </c>
      <c r="L63" s="208" t="e">
        <f>L64+L65</f>
        <v>#REF!</v>
      </c>
      <c r="M63" s="555" t="e">
        <f>M64+M65</f>
        <v>#REF!</v>
      </c>
      <c r="N63" s="554"/>
    </row>
    <row r="64" spans="1:14" s="515" customFormat="1" ht="12.75" customHeight="1">
      <c r="A64" s="556" t="s">
        <v>1044</v>
      </c>
      <c r="B64" s="556" t="s">
        <v>1045</v>
      </c>
      <c r="C64" s="556" t="s">
        <v>1044</v>
      </c>
      <c r="D64" s="556" t="s">
        <v>1042</v>
      </c>
      <c r="E64" s="556"/>
      <c r="F64" s="556" t="s">
        <v>1097</v>
      </c>
      <c r="G64" s="556"/>
      <c r="H64" s="556"/>
      <c r="I64" s="556" t="s">
        <v>1098</v>
      </c>
      <c r="J64" s="556">
        <f>'новый формат BS &amp;PL'!C106</f>
        <v>0</v>
      </c>
      <c r="K64" s="556">
        <f>'новый формат BS &amp;PL'!D106</f>
        <v>7056000</v>
      </c>
      <c r="L64" s="192" t="e">
        <f>'новый формат BS &amp;PL'!E106</f>
        <v>#REF!</v>
      </c>
      <c r="M64" s="556" t="e">
        <f>L64-K64</f>
        <v>#REF!</v>
      </c>
      <c r="N64" s="554"/>
    </row>
    <row r="65" spans="1:14" s="515" customFormat="1" ht="12.75" customHeight="1">
      <c r="A65" s="556" t="s">
        <v>1046</v>
      </c>
      <c r="B65" s="556" t="s">
        <v>1047</v>
      </c>
      <c r="C65" s="556" t="s">
        <v>1046</v>
      </c>
      <c r="D65" s="556" t="s">
        <v>1042</v>
      </c>
      <c r="E65" s="556"/>
      <c r="F65" s="556" t="s">
        <v>1097</v>
      </c>
      <c r="G65" s="556"/>
      <c r="H65" s="556"/>
      <c r="I65" s="556" t="s">
        <v>1099</v>
      </c>
      <c r="J65" s="556">
        <f>'новый формат BS &amp;PL'!C107</f>
        <v>0</v>
      </c>
      <c r="K65" s="556">
        <f>'новый формат BS &amp;PL'!D107</f>
        <v>0</v>
      </c>
      <c r="L65" s="192" t="e">
        <f>'новый формат BS &amp;PL'!E107</f>
        <v>#REF!</v>
      </c>
      <c r="M65" s="556" t="e">
        <f>L65-K65</f>
        <v>#REF!</v>
      </c>
      <c r="N65" s="554"/>
    </row>
    <row r="66" spans="1:14" s="515" customFormat="1" ht="12.75" customHeight="1">
      <c r="A66" s="556"/>
      <c r="B66" s="556" t="s">
        <v>100</v>
      </c>
      <c r="C66" s="556"/>
      <c r="D66" s="556"/>
      <c r="E66" s="556"/>
      <c r="F66" s="556"/>
      <c r="G66" s="556"/>
      <c r="H66" s="556"/>
      <c r="I66" s="556"/>
      <c r="J66" s="556">
        <f>J5-J37</f>
        <v>0</v>
      </c>
      <c r="K66" s="556">
        <f>K5-K37</f>
        <v>-101258.70080000162</v>
      </c>
      <c r="L66" s="196" t="e">
        <f>'новый формат BS &amp;PL'!E108</f>
        <v>#REF!</v>
      </c>
      <c r="M66" s="556" t="e">
        <f>M5-M37</f>
        <v>#REF!</v>
      </c>
      <c r="N66" s="554"/>
    </row>
    <row r="67" spans="1:14" s="515" customFormat="1" ht="12.75" customHeight="1" thickBot="1">
      <c r="A67" s="599"/>
      <c r="B67" s="599" t="s">
        <v>1473</v>
      </c>
      <c r="C67" s="599"/>
      <c r="D67" s="599"/>
      <c r="E67" s="599"/>
      <c r="F67" s="599"/>
      <c r="G67" s="599"/>
      <c r="H67" s="599"/>
      <c r="I67" s="599"/>
      <c r="J67" s="599"/>
      <c r="K67" s="599"/>
      <c r="L67" s="546" t="e">
        <f>'новый формат BS &amp;PL'!E109</f>
        <v>#REF!</v>
      </c>
      <c r="M67" s="556"/>
      <c r="N67" s="554"/>
    </row>
    <row r="68" spans="1:14" s="554" customFormat="1" ht="12.75" customHeight="1">
      <c r="A68" s="222"/>
      <c r="B68" s="464"/>
      <c r="C68" s="222"/>
      <c r="D68" s="222"/>
      <c r="E68" s="222"/>
      <c r="F68" s="222"/>
      <c r="G68" s="222"/>
      <c r="H68" s="222"/>
      <c r="I68" s="222"/>
      <c r="J68" s="603"/>
      <c r="K68" s="603"/>
      <c r="L68" s="603"/>
      <c r="M68" s="603"/>
    </row>
    <row r="70" spans="1:14" ht="17.25" customHeight="1" thickBot="1">
      <c r="B70" s="225" t="s">
        <v>1164</v>
      </c>
      <c r="M70" s="527" t="s">
        <v>1167</v>
      </c>
    </row>
    <row r="71" spans="1:14" s="558" customFormat="1" ht="32.25" customHeight="1" thickBot="1">
      <c r="A71" s="528">
        <v>1</v>
      </c>
      <c r="B71" s="529"/>
      <c r="C71" s="528">
        <v>1</v>
      </c>
      <c r="D71" s="530">
        <v>2</v>
      </c>
      <c r="E71" s="530">
        <v>3</v>
      </c>
      <c r="F71" s="530">
        <v>4</v>
      </c>
      <c r="G71" s="530">
        <v>5</v>
      </c>
      <c r="H71" s="530">
        <v>6</v>
      </c>
      <c r="I71" s="530">
        <v>7</v>
      </c>
      <c r="J71" s="531" t="str">
        <f>J3</f>
        <v>План на 01/01/2011</v>
      </c>
      <c r="K71" s="531" t="str">
        <f>K3</f>
        <v>Прогноз на 01/01/2011</v>
      </c>
      <c r="L71" s="531" t="str">
        <f>L3</f>
        <v>Факт за 01/09/2011</v>
      </c>
      <c r="M71" s="531" t="str">
        <f>M3</f>
        <v>отклонение +/-</v>
      </c>
      <c r="N71" s="584"/>
    </row>
    <row r="72" spans="1:14" s="532" customFormat="1" ht="12.75" customHeight="1" thickBot="1">
      <c r="A72" s="559" t="s">
        <v>1069</v>
      </c>
      <c r="B72" s="560" t="s">
        <v>97</v>
      </c>
      <c r="C72" s="559" t="s">
        <v>1069</v>
      </c>
      <c r="D72" s="559" t="s">
        <v>1069</v>
      </c>
      <c r="E72" s="559"/>
      <c r="F72" s="559"/>
      <c r="G72" s="559"/>
      <c r="H72" s="559"/>
      <c r="I72" s="559"/>
      <c r="J72" s="561">
        <f>J73+J85</f>
        <v>1101252.5</v>
      </c>
      <c r="K72" s="561">
        <f>K73+K85</f>
        <v>835710.76263888832</v>
      </c>
      <c r="L72" s="561" t="e">
        <f>L73+L85</f>
        <v>#REF!</v>
      </c>
      <c r="M72" s="561" t="e">
        <f t="shared" ref="M72:M85" si="3">L72-K72</f>
        <v>#REF!</v>
      </c>
      <c r="N72" s="581"/>
    </row>
    <row r="73" spans="1:14" s="515" customFormat="1" ht="12.75" customHeight="1" thickBot="1">
      <c r="A73" s="562" t="s">
        <v>978</v>
      </c>
      <c r="B73" s="563" t="s">
        <v>979</v>
      </c>
      <c r="C73" s="562" t="s">
        <v>978</v>
      </c>
      <c r="D73" s="562" t="s">
        <v>1069</v>
      </c>
      <c r="E73" s="562" t="s">
        <v>1051</v>
      </c>
      <c r="F73" s="562"/>
      <c r="G73" s="562" t="s">
        <v>1128</v>
      </c>
      <c r="H73" s="562"/>
      <c r="I73" s="562"/>
      <c r="J73" s="564">
        <f>J74+J77+J82+J83+J84</f>
        <v>958612.5</v>
      </c>
      <c r="K73" s="564">
        <f>K74+K77+K82+K83+K84</f>
        <v>574111.7626388889</v>
      </c>
      <c r="L73" s="564" t="e">
        <f>L74+L77+L82+L83+L84</f>
        <v>#REF!</v>
      </c>
      <c r="M73" s="564" t="e">
        <f t="shared" si="3"/>
        <v>#REF!</v>
      </c>
      <c r="N73" s="554"/>
    </row>
    <row r="74" spans="1:14" ht="12.75" customHeight="1">
      <c r="A74" s="565" t="s">
        <v>1150</v>
      </c>
      <c r="B74" s="565" t="s">
        <v>1101</v>
      </c>
      <c r="C74" s="565" t="s">
        <v>1150</v>
      </c>
      <c r="D74" s="565" t="s">
        <v>1069</v>
      </c>
      <c r="E74" s="565" t="s">
        <v>1051</v>
      </c>
      <c r="F74" s="565"/>
      <c r="G74" s="565" t="s">
        <v>938</v>
      </c>
      <c r="H74" s="565"/>
      <c r="I74" s="565"/>
      <c r="J74" s="565">
        <f>J75+J76</f>
        <v>930375</v>
      </c>
      <c r="K74" s="565">
        <f>K75+K76</f>
        <v>464886.80638888886</v>
      </c>
      <c r="L74" s="565" t="e">
        <f>L75+L76</f>
        <v>#REF!</v>
      </c>
      <c r="M74" s="565" t="e">
        <f t="shared" si="3"/>
        <v>#REF!</v>
      </c>
    </row>
    <row r="75" spans="1:14" ht="12.75" customHeight="1">
      <c r="A75" s="566" t="s">
        <v>984</v>
      </c>
      <c r="B75" s="566" t="s">
        <v>985</v>
      </c>
      <c r="C75" s="566" t="s">
        <v>984</v>
      </c>
      <c r="D75" s="566" t="s">
        <v>1069</v>
      </c>
      <c r="E75" s="566" t="s">
        <v>1051</v>
      </c>
      <c r="F75" s="566"/>
      <c r="G75" s="566" t="s">
        <v>37</v>
      </c>
      <c r="H75" s="566"/>
      <c r="I75" s="566"/>
      <c r="J75" s="566">
        <f>'новый формат BS &amp;PL'!C57</f>
        <v>926250</v>
      </c>
      <c r="K75" s="566">
        <f>'новый формат BS &amp;PL'!D57</f>
        <v>439192.78888888884</v>
      </c>
      <c r="L75" s="566" t="e">
        <f>'новый формат BS &amp;PL'!E57</f>
        <v>#REF!</v>
      </c>
      <c r="M75" s="566" t="e">
        <f t="shared" si="3"/>
        <v>#REF!</v>
      </c>
    </row>
    <row r="76" spans="1:14" ht="12.75" customHeight="1">
      <c r="A76" s="566" t="s">
        <v>986</v>
      </c>
      <c r="B76" s="566" t="s">
        <v>987</v>
      </c>
      <c r="C76" s="566" t="s">
        <v>986</v>
      </c>
      <c r="D76" s="566" t="s">
        <v>1069</v>
      </c>
      <c r="E76" s="566" t="s">
        <v>1051</v>
      </c>
      <c r="F76" s="566"/>
      <c r="G76" s="566" t="s">
        <v>940</v>
      </c>
      <c r="H76" s="566"/>
      <c r="I76" s="566"/>
      <c r="J76" s="566">
        <f>'новый формат BS &amp;PL'!C58</f>
        <v>4125</v>
      </c>
      <c r="K76" s="566">
        <f>'новый формат BS &amp;PL'!D58</f>
        <v>25694.017500000002</v>
      </c>
      <c r="L76" s="566" t="e">
        <f>'новый формат BS &amp;PL'!E58</f>
        <v>#REF!</v>
      </c>
      <c r="M76" s="566" t="e">
        <f t="shared" si="3"/>
        <v>#REF!</v>
      </c>
    </row>
    <row r="77" spans="1:14" ht="12.75" customHeight="1">
      <c r="A77" s="567" t="s">
        <v>980</v>
      </c>
      <c r="B77" s="567" t="s">
        <v>981</v>
      </c>
      <c r="C77" s="567" t="s">
        <v>980</v>
      </c>
      <c r="D77" s="567" t="s">
        <v>1069</v>
      </c>
      <c r="E77" s="567" t="s">
        <v>1051</v>
      </c>
      <c r="F77" s="567"/>
      <c r="G77" s="567" t="s">
        <v>1130</v>
      </c>
      <c r="H77" s="567"/>
      <c r="I77" s="567"/>
      <c r="J77" s="567">
        <f>J78+J79+J80+J81</f>
        <v>0</v>
      </c>
      <c r="K77" s="567">
        <f>K78+K79+K80+K81</f>
        <v>0</v>
      </c>
      <c r="L77" s="567" t="e">
        <f>L78+L79+L80+L81</f>
        <v>#REF!</v>
      </c>
      <c r="M77" s="567" t="e">
        <f t="shared" si="3"/>
        <v>#REF!</v>
      </c>
    </row>
    <row r="78" spans="1:14" ht="12.75" customHeight="1">
      <c r="A78" s="566" t="s">
        <v>1151</v>
      </c>
      <c r="B78" s="566" t="s">
        <v>1103</v>
      </c>
      <c r="C78" s="566" t="s">
        <v>1151</v>
      </c>
      <c r="D78" s="566" t="s">
        <v>1069</v>
      </c>
      <c r="E78" s="566" t="s">
        <v>1051</v>
      </c>
      <c r="F78" s="566"/>
      <c r="G78" s="566" t="s">
        <v>1131</v>
      </c>
      <c r="H78" s="566"/>
      <c r="I78" s="566"/>
      <c r="J78" s="566">
        <v>0</v>
      </c>
      <c r="K78" s="566">
        <v>0</v>
      </c>
      <c r="L78" s="566" t="e">
        <f>#REF!</f>
        <v>#REF!</v>
      </c>
      <c r="M78" s="566" t="e">
        <f t="shared" si="3"/>
        <v>#REF!</v>
      </c>
    </row>
    <row r="79" spans="1:14" ht="12.75" customHeight="1">
      <c r="A79" s="566" t="s">
        <v>1152</v>
      </c>
      <c r="B79" s="566" t="s">
        <v>1104</v>
      </c>
      <c r="C79" s="566" t="s">
        <v>1152</v>
      </c>
      <c r="D79" s="566" t="s">
        <v>1069</v>
      </c>
      <c r="E79" s="566" t="s">
        <v>1051</v>
      </c>
      <c r="F79" s="566"/>
      <c r="G79" s="566" t="s">
        <v>1132</v>
      </c>
      <c r="H79" s="566"/>
      <c r="I79" s="566"/>
      <c r="J79" s="566">
        <v>0</v>
      </c>
      <c r="K79" s="566">
        <v>0</v>
      </c>
      <c r="L79" s="566" t="e">
        <f>#REF!</f>
        <v>#REF!</v>
      </c>
      <c r="M79" s="566" t="e">
        <f t="shared" si="3"/>
        <v>#REF!</v>
      </c>
    </row>
    <row r="80" spans="1:14" ht="12.75" customHeight="1">
      <c r="A80" s="566" t="s">
        <v>1153</v>
      </c>
      <c r="B80" s="566" t="s">
        <v>1105</v>
      </c>
      <c r="C80" s="566" t="s">
        <v>1153</v>
      </c>
      <c r="D80" s="566" t="s">
        <v>1069</v>
      </c>
      <c r="E80" s="566" t="s">
        <v>1051</v>
      </c>
      <c r="F80" s="566"/>
      <c r="G80" s="566" t="s">
        <v>1133</v>
      </c>
      <c r="H80" s="566"/>
      <c r="I80" s="566"/>
      <c r="J80" s="566">
        <v>0</v>
      </c>
      <c r="K80" s="566">
        <v>0</v>
      </c>
      <c r="L80" s="566" t="e">
        <f>#REF!+#REF!+#REF!+#REF!</f>
        <v>#REF!</v>
      </c>
      <c r="M80" s="566" t="e">
        <f t="shared" si="3"/>
        <v>#REF!</v>
      </c>
    </row>
    <row r="81" spans="1:16" ht="12.75" customHeight="1">
      <c r="A81" s="566" t="s">
        <v>1154</v>
      </c>
      <c r="B81" s="566" t="s">
        <v>1106</v>
      </c>
      <c r="C81" s="566" t="s">
        <v>1154</v>
      </c>
      <c r="D81" s="566" t="s">
        <v>1069</v>
      </c>
      <c r="E81" s="566" t="s">
        <v>1051</v>
      </c>
      <c r="F81" s="566"/>
      <c r="G81" s="566" t="s">
        <v>1134</v>
      </c>
      <c r="H81" s="566"/>
      <c r="I81" s="566"/>
      <c r="J81" s="566">
        <v>0</v>
      </c>
      <c r="K81" s="566">
        <v>0</v>
      </c>
      <c r="L81" s="566" t="e">
        <f>#REF!</f>
        <v>#REF!</v>
      </c>
      <c r="M81" s="566" t="e">
        <f t="shared" si="3"/>
        <v>#REF!</v>
      </c>
    </row>
    <row r="82" spans="1:16" ht="25.5" customHeight="1">
      <c r="A82" s="567" t="s">
        <v>982</v>
      </c>
      <c r="B82" s="567" t="s">
        <v>983</v>
      </c>
      <c r="C82" s="567" t="s">
        <v>982</v>
      </c>
      <c r="D82" s="567" t="s">
        <v>1069</v>
      </c>
      <c r="E82" s="567" t="s">
        <v>1051</v>
      </c>
      <c r="F82" s="567"/>
      <c r="G82" s="567" t="s">
        <v>936</v>
      </c>
      <c r="H82" s="567"/>
      <c r="I82" s="567"/>
      <c r="J82" s="567">
        <f>'новый формат BS &amp;PL'!C56</f>
        <v>28237.5</v>
      </c>
      <c r="K82" s="567">
        <f>'новый формат BS &amp;PL'!D56</f>
        <v>109224.95625</v>
      </c>
      <c r="L82" s="567" t="e">
        <f>'новый формат BS &amp;PL'!E56</f>
        <v>#REF!</v>
      </c>
      <c r="M82" s="567" t="e">
        <f t="shared" si="3"/>
        <v>#REF!</v>
      </c>
    </row>
    <row r="83" spans="1:16" ht="12.75" customHeight="1">
      <c r="A83" s="567" t="s">
        <v>1155</v>
      </c>
      <c r="B83" s="567" t="s">
        <v>1178</v>
      </c>
      <c r="C83" s="567" t="s">
        <v>1155</v>
      </c>
      <c r="D83" s="567" t="s">
        <v>1069</v>
      </c>
      <c r="E83" s="567" t="s">
        <v>1051</v>
      </c>
      <c r="F83" s="567"/>
      <c r="G83" s="567" t="s">
        <v>1136</v>
      </c>
      <c r="H83" s="567"/>
      <c r="I83" s="567"/>
      <c r="J83" s="567">
        <v>0</v>
      </c>
      <c r="K83" s="567">
        <v>0</v>
      </c>
      <c r="L83" s="567" t="e">
        <f>'новый формат BS &amp;PL'!E59</f>
        <v>#REF!</v>
      </c>
      <c r="M83" s="567" t="e">
        <f t="shared" si="3"/>
        <v>#REF!</v>
      </c>
    </row>
    <row r="84" spans="1:16" ht="12.75" customHeight="1" thickBot="1">
      <c r="A84" s="567" t="s">
        <v>988</v>
      </c>
      <c r="B84" s="567" t="s">
        <v>989</v>
      </c>
      <c r="C84" s="567" t="s">
        <v>988</v>
      </c>
      <c r="D84" s="567" t="s">
        <v>1069</v>
      </c>
      <c r="E84" s="567" t="s">
        <v>1051</v>
      </c>
      <c r="F84" s="567"/>
      <c r="G84" s="567" t="s">
        <v>944</v>
      </c>
      <c r="H84" s="567"/>
      <c r="I84" s="567"/>
      <c r="J84" s="567">
        <f>'новый формат BS &amp;PL'!C60</f>
        <v>0</v>
      </c>
      <c r="K84" s="567">
        <f>'новый формат BS &amp;PL'!D60</f>
        <v>0</v>
      </c>
      <c r="L84" s="567">
        <f>'новый формат BS &amp;PL'!E60</f>
        <v>0</v>
      </c>
      <c r="M84" s="567">
        <f t="shared" si="3"/>
        <v>0</v>
      </c>
    </row>
    <row r="85" spans="1:16" s="515" customFormat="1" ht="12.75" customHeight="1" thickBot="1">
      <c r="A85" s="562" t="s">
        <v>1156</v>
      </c>
      <c r="B85" s="563" t="s">
        <v>1108</v>
      </c>
      <c r="C85" s="562" t="s">
        <v>1156</v>
      </c>
      <c r="D85" s="562" t="s">
        <v>1069</v>
      </c>
      <c r="E85" s="562" t="s">
        <v>1109</v>
      </c>
      <c r="F85" s="562"/>
      <c r="G85" s="562"/>
      <c r="H85" s="562"/>
      <c r="I85" s="562"/>
      <c r="J85" s="564">
        <f>J86+J87+J88+J89+J90+J91+J92+J93+J94</f>
        <v>142640</v>
      </c>
      <c r="K85" s="564">
        <f>K86+K87+K88+K89+K90+K91+K92+K93+K94</f>
        <v>261598.99999999936</v>
      </c>
      <c r="L85" s="564" t="e">
        <f>L86+L87+L88+L89+L90+L91+L92+L93+L94</f>
        <v>#REF!</v>
      </c>
      <c r="M85" s="564" t="e">
        <f t="shared" si="3"/>
        <v>#REF!</v>
      </c>
      <c r="N85" s="554"/>
    </row>
    <row r="86" spans="1:16" ht="12.75" customHeight="1">
      <c r="A86" s="568" t="s">
        <v>1018</v>
      </c>
      <c r="B86" s="568" t="s">
        <v>1019</v>
      </c>
      <c r="C86" s="568" t="s">
        <v>1018</v>
      </c>
      <c r="D86" s="568" t="s">
        <v>1069</v>
      </c>
      <c r="E86" s="568" t="s">
        <v>1109</v>
      </c>
      <c r="F86" s="568"/>
      <c r="G86" s="568" t="s">
        <v>1110</v>
      </c>
      <c r="H86" s="568"/>
      <c r="I86" s="568"/>
      <c r="J86" s="568">
        <f>'новый формат BS &amp;PL'!C83</f>
        <v>18000</v>
      </c>
      <c r="K86" s="568">
        <f>'новый формат BS &amp;PL'!D83</f>
        <v>8060.0000000000309</v>
      </c>
      <c r="L86" s="568" t="e">
        <f>'новый формат BS &amp;PL'!E83</f>
        <v>#REF!</v>
      </c>
      <c r="M86" s="568" t="e">
        <f t="shared" ref="M86:M93" si="4">L86-K86</f>
        <v>#REF!</v>
      </c>
    </row>
    <row r="87" spans="1:16" ht="39.75" customHeight="1">
      <c r="A87" s="586" t="s">
        <v>1022</v>
      </c>
      <c r="B87" s="587" t="s">
        <v>1023</v>
      </c>
      <c r="C87" s="586" t="s">
        <v>1022</v>
      </c>
      <c r="D87" s="586" t="s">
        <v>1069</v>
      </c>
      <c r="E87" s="586" t="s">
        <v>1109</v>
      </c>
      <c r="F87" s="586"/>
      <c r="G87" s="586" t="s">
        <v>1111</v>
      </c>
      <c r="H87" s="586" t="s">
        <v>1079</v>
      </c>
      <c r="I87" s="586"/>
      <c r="J87" s="587">
        <f>'новый формат BS &amp;PL'!C85</f>
        <v>0</v>
      </c>
      <c r="K87" s="587">
        <f>'новый формат BS &amp;PL'!D85</f>
        <v>56821</v>
      </c>
      <c r="L87" s="587" t="e">
        <f>#REF!</f>
        <v>#REF!</v>
      </c>
      <c r="M87" s="567" t="e">
        <f t="shared" si="4"/>
        <v>#REF!</v>
      </c>
    </row>
    <row r="88" spans="1:16" ht="40.5" customHeight="1">
      <c r="A88" s="586" t="s">
        <v>1024</v>
      </c>
      <c r="B88" s="587" t="s">
        <v>1025</v>
      </c>
      <c r="C88" s="586" t="s">
        <v>1024</v>
      </c>
      <c r="D88" s="586" t="s">
        <v>1069</v>
      </c>
      <c r="E88" s="586" t="s">
        <v>1109</v>
      </c>
      <c r="F88" s="586"/>
      <c r="G88" s="586" t="s">
        <v>1112</v>
      </c>
      <c r="H88" s="586" t="s">
        <v>1079</v>
      </c>
      <c r="I88" s="586"/>
      <c r="J88" s="587">
        <f>'новый формат BS &amp;PL'!C86</f>
        <v>0</v>
      </c>
      <c r="K88" s="587">
        <f>'новый формат BS &amp;PL'!D86</f>
        <v>0</v>
      </c>
      <c r="L88" s="587" t="e">
        <f>#REF!</f>
        <v>#REF!</v>
      </c>
      <c r="M88" s="567" t="e">
        <f t="shared" si="4"/>
        <v>#REF!</v>
      </c>
    </row>
    <row r="89" spans="1:16" s="520" customFormat="1" ht="12.75" customHeight="1">
      <c r="A89" s="567" t="s">
        <v>1004</v>
      </c>
      <c r="B89" s="567" t="s">
        <v>1005</v>
      </c>
      <c r="C89" s="567" t="s">
        <v>1004</v>
      </c>
      <c r="D89" s="567" t="s">
        <v>1069</v>
      </c>
      <c r="E89" s="567" t="s">
        <v>1109</v>
      </c>
      <c r="F89" s="567" t="s">
        <v>1102</v>
      </c>
      <c r="G89" s="567" t="s">
        <v>1113</v>
      </c>
      <c r="H89" s="567"/>
      <c r="I89" s="567"/>
      <c r="J89" s="567">
        <f>'новый формат BS &amp;PL'!C70</f>
        <v>66540</v>
      </c>
      <c r="K89" s="567">
        <f>'новый формат BS &amp;PL'!D70</f>
        <v>92037.999999999331</v>
      </c>
      <c r="L89" s="567" t="e">
        <f>'новый формат BS &amp;PL'!E70+'новый формат BS &amp;PL'!E76</f>
        <v>#REF!</v>
      </c>
      <c r="M89" s="567" t="e">
        <f t="shared" si="4"/>
        <v>#REF!</v>
      </c>
      <c r="N89" s="583"/>
    </row>
    <row r="90" spans="1:16" s="520" customFormat="1" ht="12.75" customHeight="1">
      <c r="A90" s="567" t="s">
        <v>1006</v>
      </c>
      <c r="B90" s="567" t="s">
        <v>1007</v>
      </c>
      <c r="C90" s="567" t="s">
        <v>1006</v>
      </c>
      <c r="D90" s="567" t="s">
        <v>1069</v>
      </c>
      <c r="E90" s="567" t="s">
        <v>1109</v>
      </c>
      <c r="F90" s="567" t="s">
        <v>1102</v>
      </c>
      <c r="G90" s="567" t="s">
        <v>1114</v>
      </c>
      <c r="H90" s="567"/>
      <c r="I90" s="567"/>
      <c r="J90" s="567">
        <f>'новый формат BS &amp;PL'!C71</f>
        <v>0</v>
      </c>
      <c r="K90" s="567">
        <f>'новый формат BS &amp;PL'!D71</f>
        <v>0</v>
      </c>
      <c r="L90" s="567" t="e">
        <f>'новый формат BS &amp;PL'!E71</f>
        <v>#REF!</v>
      </c>
      <c r="M90" s="567" t="e">
        <f t="shared" si="4"/>
        <v>#REF!</v>
      </c>
      <c r="N90" s="583"/>
    </row>
    <row r="91" spans="1:16" s="520" customFormat="1" ht="12.75" customHeight="1">
      <c r="A91" s="567" t="s">
        <v>1008</v>
      </c>
      <c r="B91" s="567" t="s">
        <v>1009</v>
      </c>
      <c r="C91" s="567" t="s">
        <v>1008</v>
      </c>
      <c r="D91" s="567" t="s">
        <v>1069</v>
      </c>
      <c r="E91" s="567" t="s">
        <v>1109</v>
      </c>
      <c r="F91" s="567" t="s">
        <v>1102</v>
      </c>
      <c r="G91" s="567" t="s">
        <v>1044</v>
      </c>
      <c r="H91" s="567"/>
      <c r="I91" s="567"/>
      <c r="J91" s="567">
        <f>'новый формат BS &amp;PL'!C72</f>
        <v>58099.999999999993</v>
      </c>
      <c r="K91" s="567">
        <f>'новый формат BS &amp;PL'!D72</f>
        <v>58000</v>
      </c>
      <c r="L91" s="567" t="e">
        <f>'новый формат BS &amp;PL'!E72-L92</f>
        <v>#REF!</v>
      </c>
      <c r="M91" s="567" t="e">
        <f t="shared" si="4"/>
        <v>#REF!</v>
      </c>
      <c r="N91" s="583"/>
    </row>
    <row r="92" spans="1:16" s="520" customFormat="1" ht="12.75" customHeight="1">
      <c r="A92" s="567" t="s">
        <v>1157</v>
      </c>
      <c r="B92" s="567" t="s">
        <v>1115</v>
      </c>
      <c r="C92" s="567" t="s">
        <v>1157</v>
      </c>
      <c r="D92" s="567" t="s">
        <v>1069</v>
      </c>
      <c r="E92" s="567" t="s">
        <v>1109</v>
      </c>
      <c r="F92" s="567" t="s">
        <v>1102</v>
      </c>
      <c r="G92" s="567" t="s">
        <v>1046</v>
      </c>
      <c r="H92" s="567"/>
      <c r="I92" s="567"/>
      <c r="J92" s="567">
        <v>0</v>
      </c>
      <c r="K92" s="567">
        <v>0</v>
      </c>
      <c r="L92" s="567" t="e">
        <f>#REF!</f>
        <v>#REF!</v>
      </c>
      <c r="M92" s="567" t="e">
        <f t="shared" si="4"/>
        <v>#REF!</v>
      </c>
      <c r="N92" s="583"/>
    </row>
    <row r="93" spans="1:16" ht="12.75" customHeight="1">
      <c r="A93" s="567" t="s">
        <v>1012</v>
      </c>
      <c r="B93" s="567" t="s">
        <v>1013</v>
      </c>
      <c r="C93" s="567" t="s">
        <v>1012</v>
      </c>
      <c r="D93" s="567" t="s">
        <v>1069</v>
      </c>
      <c r="E93" s="567" t="s">
        <v>1109</v>
      </c>
      <c r="F93" s="567" t="s">
        <v>1102</v>
      </c>
      <c r="G93" s="567" t="s">
        <v>1081</v>
      </c>
      <c r="H93" s="567"/>
      <c r="I93" s="567"/>
      <c r="J93" s="567">
        <f>'новый формат BS &amp;PL'!C74</f>
        <v>0</v>
      </c>
      <c r="K93" s="567">
        <f>'новый формат BS &amp;PL'!D74</f>
        <v>0</v>
      </c>
      <c r="L93" s="567" t="e">
        <f>'новый формат BS &amp;PL'!E74</f>
        <v>#REF!</v>
      </c>
      <c r="M93" s="567" t="e">
        <f t="shared" si="4"/>
        <v>#REF!</v>
      </c>
      <c r="P93" s="604"/>
    </row>
    <row r="94" spans="1:16" ht="12.75" customHeight="1" thickBot="1">
      <c r="A94" s="237" t="s">
        <v>1216</v>
      </c>
      <c r="B94" s="567" t="s">
        <v>22</v>
      </c>
      <c r="C94" s="567"/>
      <c r="D94" s="567"/>
      <c r="E94" s="567"/>
      <c r="F94" s="567"/>
      <c r="G94" s="567"/>
      <c r="H94" s="567"/>
      <c r="I94" s="567"/>
      <c r="J94" s="567">
        <f>'новый формат BS &amp;PL'!C87</f>
        <v>0</v>
      </c>
      <c r="K94" s="567">
        <f>'новый формат BS &amp;PL'!D87</f>
        <v>46679.999999999993</v>
      </c>
      <c r="L94" s="567" t="e">
        <f>'новый формат BS &amp;PL'!E87+3</f>
        <v>#REF!</v>
      </c>
      <c r="M94" s="567" t="e">
        <f>M93</f>
        <v>#REF!</v>
      </c>
    </row>
    <row r="95" spans="1:16" s="532" customFormat="1" ht="12.75" customHeight="1" thickBot="1">
      <c r="A95" s="559" t="s">
        <v>1118</v>
      </c>
      <c r="B95" s="560" t="s">
        <v>98</v>
      </c>
      <c r="C95" s="559" t="s">
        <v>1118</v>
      </c>
      <c r="D95" s="559" t="s">
        <v>1118</v>
      </c>
      <c r="E95" s="559"/>
      <c r="F95" s="559"/>
      <c r="G95" s="559"/>
      <c r="H95" s="559"/>
      <c r="I95" s="559"/>
      <c r="J95" s="561">
        <f>J96+J103</f>
        <v>-328476.44760630169</v>
      </c>
      <c r="K95" s="561">
        <f>K96+K103</f>
        <v>-77858.093333333338</v>
      </c>
      <c r="L95" s="561" t="e">
        <f>L96+L103</f>
        <v>#REF!</v>
      </c>
      <c r="M95" s="561" t="e">
        <f>M96+M103</f>
        <v>#REF!</v>
      </c>
      <c r="N95" s="581"/>
    </row>
    <row r="96" spans="1:16" s="515" customFormat="1" ht="12.75" customHeight="1" thickBot="1">
      <c r="A96" s="562" t="s">
        <v>990</v>
      </c>
      <c r="B96" s="563" t="s">
        <v>991</v>
      </c>
      <c r="C96" s="562" t="s">
        <v>990</v>
      </c>
      <c r="D96" s="562" t="s">
        <v>1118</v>
      </c>
      <c r="E96" s="562" t="s">
        <v>1051</v>
      </c>
      <c r="F96" s="562"/>
      <c r="G96" s="562" t="s">
        <v>1129</v>
      </c>
      <c r="H96" s="562"/>
      <c r="I96" s="562"/>
      <c r="J96" s="564">
        <f>J97+J98+J99+J100+J101+J102</f>
        <v>-328476.44760630169</v>
      </c>
      <c r="K96" s="564">
        <f>K97+K98+K99+K100+K101+K102</f>
        <v>-72632.093333333338</v>
      </c>
      <c r="L96" s="564" t="e">
        <f>L97+L99+L98+L100</f>
        <v>#REF!</v>
      </c>
      <c r="M96" s="564" t="e">
        <f>M97+M98+M99+M100+M101+M102</f>
        <v>#REF!</v>
      </c>
      <c r="N96" s="554"/>
    </row>
    <row r="97" spans="1:14" ht="12.75" customHeight="1">
      <c r="A97" s="567" t="s">
        <v>992</v>
      </c>
      <c r="B97" s="567" t="s">
        <v>993</v>
      </c>
      <c r="C97" s="567" t="s">
        <v>992</v>
      </c>
      <c r="D97" s="567" t="s">
        <v>1118</v>
      </c>
      <c r="E97" s="567" t="s">
        <v>1051</v>
      </c>
      <c r="F97" s="567"/>
      <c r="G97" s="567" t="s">
        <v>954</v>
      </c>
      <c r="H97" s="567"/>
      <c r="I97" s="567"/>
      <c r="J97" s="567">
        <f>'новый формат BS &amp;PL'!C62</f>
        <v>0</v>
      </c>
      <c r="K97" s="567">
        <f>'новый формат BS &amp;PL'!D62</f>
        <v>-1323.8333333333335</v>
      </c>
      <c r="L97" s="567" t="e">
        <f>'новый формат BS &amp;PL'!E62</f>
        <v>#REF!</v>
      </c>
      <c r="M97" s="567" t="e">
        <f t="shared" ref="M97:M102" si="5">L97-K97</f>
        <v>#REF!</v>
      </c>
    </row>
    <row r="98" spans="1:14" ht="12.75" customHeight="1">
      <c r="A98" s="567" t="s">
        <v>994</v>
      </c>
      <c r="B98" s="567" t="s">
        <v>995</v>
      </c>
      <c r="C98" s="567" t="s">
        <v>994</v>
      </c>
      <c r="D98" s="567" t="s">
        <v>1118</v>
      </c>
      <c r="E98" s="567" t="s">
        <v>1051</v>
      </c>
      <c r="F98" s="567"/>
      <c r="G98" s="567" t="s">
        <v>961</v>
      </c>
      <c r="H98" s="567"/>
      <c r="I98" s="567"/>
      <c r="J98" s="567">
        <f>'новый формат BS &amp;PL'!C63</f>
        <v>-257077.4999999998</v>
      </c>
      <c r="K98" s="567">
        <f>'новый формат BS &amp;PL'!D63</f>
        <v>-33535.333333333336</v>
      </c>
      <c r="L98" s="567" t="e">
        <f>'новый формат BS &amp;PL'!E63</f>
        <v>#REF!</v>
      </c>
      <c r="M98" s="567" t="e">
        <f t="shared" si="5"/>
        <v>#REF!</v>
      </c>
    </row>
    <row r="99" spans="1:14" s="520" customFormat="1" ht="12.75" customHeight="1">
      <c r="A99" s="567" t="s">
        <v>996</v>
      </c>
      <c r="B99" s="567" t="s">
        <v>997</v>
      </c>
      <c r="C99" s="567" t="s">
        <v>996</v>
      </c>
      <c r="D99" s="567" t="s">
        <v>1118</v>
      </c>
      <c r="E99" s="567" t="s">
        <v>1051</v>
      </c>
      <c r="F99" s="567"/>
      <c r="G99" s="567" t="s">
        <v>964</v>
      </c>
      <c r="H99" s="567"/>
      <c r="I99" s="567"/>
      <c r="J99" s="567">
        <f>'новый формат BS &amp;PL'!C64</f>
        <v>-56973.393768074202</v>
      </c>
      <c r="K99" s="567">
        <f>'новый формат BS &amp;PL'!D64</f>
        <v>-14106.26</v>
      </c>
      <c r="L99" s="567" t="e">
        <f>'новый формат BS &amp;PL'!E64</f>
        <v>#REF!</v>
      </c>
      <c r="M99" s="567" t="e">
        <f t="shared" si="5"/>
        <v>#REF!</v>
      </c>
      <c r="N99" s="583"/>
    </row>
    <row r="100" spans="1:14" ht="12.75" customHeight="1">
      <c r="A100" s="567" t="s">
        <v>998</v>
      </c>
      <c r="B100" s="567" t="s">
        <v>999</v>
      </c>
      <c r="C100" s="567" t="s">
        <v>998</v>
      </c>
      <c r="D100" s="567" t="s">
        <v>1118</v>
      </c>
      <c r="E100" s="567" t="s">
        <v>1051</v>
      </c>
      <c r="F100" s="567"/>
      <c r="G100" s="567" t="s">
        <v>967</v>
      </c>
      <c r="H100" s="567"/>
      <c r="I100" s="567"/>
      <c r="J100" s="567">
        <f>'новый формат BS &amp;PL'!C65</f>
        <v>0</v>
      </c>
      <c r="K100" s="567">
        <f>'новый формат BS &amp;PL'!D65</f>
        <v>-18666.666666666668</v>
      </c>
      <c r="L100" s="567" t="e">
        <f>'новый формат BS &amp;PL'!E65</f>
        <v>#REF!</v>
      </c>
      <c r="M100" s="567" t="e">
        <f t="shared" si="5"/>
        <v>#REF!</v>
      </c>
    </row>
    <row r="101" spans="1:14" ht="12.75" customHeight="1">
      <c r="A101" s="567" t="s">
        <v>1000</v>
      </c>
      <c r="B101" s="567" t="s">
        <v>1001</v>
      </c>
      <c r="C101" s="567" t="s">
        <v>1000</v>
      </c>
      <c r="D101" s="567" t="s">
        <v>1118</v>
      </c>
      <c r="E101" s="567" t="s">
        <v>1051</v>
      </c>
      <c r="F101" s="567"/>
      <c r="G101" s="567" t="s">
        <v>968</v>
      </c>
      <c r="H101" s="567"/>
      <c r="I101" s="567"/>
      <c r="J101" s="567">
        <f>'новый формат BS &amp;PL'!C66</f>
        <v>-14425.553838227721</v>
      </c>
      <c r="K101" s="567">
        <f>'новый формат BS &amp;PL'!D66</f>
        <v>-5000</v>
      </c>
      <c r="L101" s="567">
        <f>'новый формат BS &amp;PL'!E66</f>
        <v>0</v>
      </c>
      <c r="M101" s="567">
        <f t="shared" si="5"/>
        <v>5000</v>
      </c>
    </row>
    <row r="102" spans="1:14" s="521" customFormat="1" ht="12.75" customHeight="1" thickBot="1">
      <c r="A102" s="567" t="s">
        <v>1002</v>
      </c>
      <c r="B102" s="567" t="s">
        <v>1003</v>
      </c>
      <c r="C102" s="567" t="s">
        <v>1002</v>
      </c>
      <c r="D102" s="567" t="s">
        <v>1118</v>
      </c>
      <c r="E102" s="567" t="s">
        <v>1051</v>
      </c>
      <c r="F102" s="567"/>
      <c r="G102" s="567" t="s">
        <v>969</v>
      </c>
      <c r="H102" s="567"/>
      <c r="I102" s="567"/>
      <c r="J102" s="567">
        <f>'новый формат BS &amp;PL'!C67</f>
        <v>0</v>
      </c>
      <c r="K102" s="567">
        <f>'новый формат BS &amp;PL'!D67</f>
        <v>0</v>
      </c>
      <c r="L102" s="567">
        <f>'новый формат BS &amp;PL'!E67</f>
        <v>0</v>
      </c>
      <c r="M102" s="567">
        <f t="shared" si="5"/>
        <v>0</v>
      </c>
      <c r="N102" s="585"/>
    </row>
    <row r="103" spans="1:14" s="515" customFormat="1" ht="12.75" customHeight="1" thickBot="1">
      <c r="A103" s="562" t="s">
        <v>1158</v>
      </c>
      <c r="B103" s="563" t="s">
        <v>1119</v>
      </c>
      <c r="C103" s="562" t="s">
        <v>1158</v>
      </c>
      <c r="D103" s="562" t="s">
        <v>1118</v>
      </c>
      <c r="E103" s="562" t="s">
        <v>1109</v>
      </c>
      <c r="F103" s="562"/>
      <c r="G103" s="562"/>
      <c r="H103" s="562"/>
      <c r="I103" s="562"/>
      <c r="J103" s="564">
        <f>J105+J106+J107+J108+J109+J110+J111+J112</f>
        <v>0</v>
      </c>
      <c r="K103" s="564">
        <f>K105+K106+K107+K108+K109+K110+K111+K112</f>
        <v>-5226</v>
      </c>
      <c r="L103" s="564" t="e">
        <f>L105+L106+L112</f>
        <v>#REF!</v>
      </c>
      <c r="M103" s="564" t="e">
        <f>M105+M106+M107+M108+M109+M110+M111+M112</f>
        <v>#REF!</v>
      </c>
      <c r="N103" s="554"/>
    </row>
    <row r="104" spans="1:14" ht="12.75" customHeight="1">
      <c r="A104" s="569" t="s">
        <v>1159</v>
      </c>
      <c r="B104" s="570" t="s">
        <v>140</v>
      </c>
      <c r="C104" s="569" t="s">
        <v>1159</v>
      </c>
      <c r="D104" s="569" t="s">
        <v>1118</v>
      </c>
      <c r="E104" s="569" t="s">
        <v>1109</v>
      </c>
      <c r="F104" s="569"/>
      <c r="G104" s="569" t="s">
        <v>1087</v>
      </c>
      <c r="H104" s="569"/>
      <c r="I104" s="569"/>
      <c r="J104" s="570"/>
      <c r="K104" s="570"/>
      <c r="L104" s="570"/>
      <c r="M104" s="570"/>
    </row>
    <row r="105" spans="1:14" ht="12.75" customHeight="1">
      <c r="A105" s="568" t="s">
        <v>1020</v>
      </c>
      <c r="B105" s="568" t="s">
        <v>1021</v>
      </c>
      <c r="C105" s="568" t="s">
        <v>1020</v>
      </c>
      <c r="D105" s="568" t="s">
        <v>1118</v>
      </c>
      <c r="E105" s="568" t="s">
        <v>1109</v>
      </c>
      <c r="F105" s="568"/>
      <c r="G105" s="568" t="s">
        <v>1110</v>
      </c>
      <c r="H105" s="568"/>
      <c r="I105" s="568"/>
      <c r="J105" s="568">
        <f>'новый формат BS &amp;PL'!C84</f>
        <v>0</v>
      </c>
      <c r="K105" s="568">
        <f>'новый формат BS &amp;PL'!D84</f>
        <v>0</v>
      </c>
      <c r="L105" s="588" t="e">
        <f>'новый формат BS &amp;PL'!E84</f>
        <v>#REF!</v>
      </c>
      <c r="M105" s="568" t="e">
        <f t="shared" ref="M105:M121" si="6">L105-K105</f>
        <v>#REF!</v>
      </c>
    </row>
    <row r="106" spans="1:14" s="520" customFormat="1" ht="12.75" customHeight="1">
      <c r="A106" s="567" t="s">
        <v>1016</v>
      </c>
      <c r="B106" s="567" t="s">
        <v>1011</v>
      </c>
      <c r="C106" s="567" t="s">
        <v>1016</v>
      </c>
      <c r="D106" s="567" t="s">
        <v>1118</v>
      </c>
      <c r="E106" s="567" t="s">
        <v>1109</v>
      </c>
      <c r="F106" s="567" t="s">
        <v>1102</v>
      </c>
      <c r="G106" s="567" t="s">
        <v>1117</v>
      </c>
      <c r="H106" s="567"/>
      <c r="I106" s="567"/>
      <c r="J106" s="567">
        <f>'новый формат BS &amp;PL'!C79</f>
        <v>0</v>
      </c>
      <c r="K106" s="567">
        <f>'новый формат BS &amp;PL'!D79</f>
        <v>0</v>
      </c>
      <c r="L106" s="589">
        <f>'новый формат BS &amp;PL'!E79</f>
        <v>0</v>
      </c>
      <c r="M106" s="567">
        <f t="shared" si="6"/>
        <v>0</v>
      </c>
      <c r="N106" s="583"/>
    </row>
    <row r="107" spans="1:14" s="520" customFormat="1" ht="12.75" customHeight="1">
      <c r="A107" s="567" t="s">
        <v>1014</v>
      </c>
      <c r="B107" s="567" t="s">
        <v>1005</v>
      </c>
      <c r="C107" s="567" t="s">
        <v>1014</v>
      </c>
      <c r="D107" s="567" t="s">
        <v>1118</v>
      </c>
      <c r="E107" s="567" t="s">
        <v>1109</v>
      </c>
      <c r="F107" s="567" t="s">
        <v>1102</v>
      </c>
      <c r="G107" s="567" t="s">
        <v>1113</v>
      </c>
      <c r="H107" s="567"/>
      <c r="I107" s="567"/>
      <c r="J107" s="567">
        <f>'новый формат BS &amp;PL'!C76</f>
        <v>0</v>
      </c>
      <c r="K107" s="567">
        <f>'новый формат BS &amp;PL'!D76</f>
        <v>0</v>
      </c>
      <c r="L107" s="589" t="e">
        <f>'новый формат BS &amp;PL'!E76</f>
        <v>#REF!</v>
      </c>
      <c r="M107" s="567" t="e">
        <f t="shared" si="6"/>
        <v>#REF!</v>
      </c>
      <c r="N107" s="583"/>
    </row>
    <row r="108" spans="1:14" ht="12.75" customHeight="1">
      <c r="A108" s="567" t="s">
        <v>1014</v>
      </c>
      <c r="B108" s="567" t="s">
        <v>1007</v>
      </c>
      <c r="C108" s="567" t="s">
        <v>1014</v>
      </c>
      <c r="D108" s="567" t="s">
        <v>1118</v>
      </c>
      <c r="E108" s="567" t="s">
        <v>1109</v>
      </c>
      <c r="F108" s="567" t="s">
        <v>1102</v>
      </c>
      <c r="G108" s="567" t="s">
        <v>1113</v>
      </c>
      <c r="H108" s="567"/>
      <c r="I108" s="567"/>
      <c r="J108" s="567">
        <f>'новый формат BS &amp;PL'!C77</f>
        <v>0</v>
      </c>
      <c r="K108" s="567">
        <f>'новый формат BS &amp;PL'!D77</f>
        <v>0</v>
      </c>
      <c r="L108" s="589">
        <f>'новый формат BS &amp;PL'!E77</f>
        <v>0</v>
      </c>
      <c r="M108" s="567">
        <f t="shared" si="6"/>
        <v>0</v>
      </c>
    </row>
    <row r="109" spans="1:14" s="520" customFormat="1" ht="12.75" customHeight="1">
      <c r="A109" s="567" t="s">
        <v>1015</v>
      </c>
      <c r="B109" s="567" t="s">
        <v>1009</v>
      </c>
      <c r="C109" s="567" t="s">
        <v>1015</v>
      </c>
      <c r="D109" s="567" t="s">
        <v>1118</v>
      </c>
      <c r="E109" s="567" t="s">
        <v>1109</v>
      </c>
      <c r="F109" s="567" t="s">
        <v>1102</v>
      </c>
      <c r="G109" s="567" t="s">
        <v>1044</v>
      </c>
      <c r="H109" s="567"/>
      <c r="I109" s="567"/>
      <c r="J109" s="567">
        <f>'новый формат BS &amp;PL'!C78</f>
        <v>0</v>
      </c>
      <c r="K109" s="567">
        <f>'новый формат BS &amp;PL'!D78</f>
        <v>0</v>
      </c>
      <c r="L109" s="589">
        <f>'новый формат BS &amp;PL'!E78</f>
        <v>0</v>
      </c>
      <c r="M109" s="567">
        <f t="shared" si="6"/>
        <v>0</v>
      </c>
      <c r="N109" s="583"/>
    </row>
    <row r="110" spans="1:14" s="520" customFormat="1" ht="12.75" customHeight="1">
      <c r="A110" s="567" t="s">
        <v>1160</v>
      </c>
      <c r="B110" s="567" t="s">
        <v>1115</v>
      </c>
      <c r="C110" s="567" t="s">
        <v>1160</v>
      </c>
      <c r="D110" s="567" t="s">
        <v>1118</v>
      </c>
      <c r="E110" s="567" t="s">
        <v>1109</v>
      </c>
      <c r="F110" s="567" t="s">
        <v>1102</v>
      </c>
      <c r="G110" s="567" t="s">
        <v>1046</v>
      </c>
      <c r="H110" s="567"/>
      <c r="I110" s="567"/>
      <c r="J110" s="567">
        <v>0</v>
      </c>
      <c r="K110" s="567">
        <v>0</v>
      </c>
      <c r="L110" s="589">
        <v>0</v>
      </c>
      <c r="M110" s="567">
        <f t="shared" si="6"/>
        <v>0</v>
      </c>
      <c r="N110" s="583"/>
    </row>
    <row r="111" spans="1:14" s="520" customFormat="1" ht="12.75" customHeight="1">
      <c r="A111" s="567" t="s">
        <v>1161</v>
      </c>
      <c r="B111" s="567" t="s">
        <v>1116</v>
      </c>
      <c r="C111" s="567" t="s">
        <v>1161</v>
      </c>
      <c r="D111" s="567" t="s">
        <v>1118</v>
      </c>
      <c r="E111" s="567" t="s">
        <v>1109</v>
      </c>
      <c r="F111" s="567" t="s">
        <v>1102</v>
      </c>
      <c r="G111" s="567" t="s">
        <v>1149</v>
      </c>
      <c r="H111" s="567"/>
      <c r="I111" s="567"/>
      <c r="J111" s="567">
        <v>0</v>
      </c>
      <c r="K111" s="567">
        <v>0</v>
      </c>
      <c r="L111" s="589">
        <v>0</v>
      </c>
      <c r="M111" s="567">
        <f t="shared" si="6"/>
        <v>0</v>
      </c>
      <c r="N111" s="583"/>
    </row>
    <row r="112" spans="1:14" ht="12.75" customHeight="1">
      <c r="A112" s="567" t="s">
        <v>1017</v>
      </c>
      <c r="B112" s="567" t="s">
        <v>1013</v>
      </c>
      <c r="C112" s="567" t="s">
        <v>1017</v>
      </c>
      <c r="D112" s="567" t="s">
        <v>1118</v>
      </c>
      <c r="E112" s="567" t="s">
        <v>1109</v>
      </c>
      <c r="F112" s="567" t="s">
        <v>1102</v>
      </c>
      <c r="G112" s="567" t="s">
        <v>1081</v>
      </c>
      <c r="H112" s="567"/>
      <c r="I112" s="567"/>
      <c r="J112" s="567">
        <f>'новый формат BS &amp;PL'!C80</f>
        <v>0</v>
      </c>
      <c r="K112" s="567">
        <f>'новый формат BS &amp;PL'!D80</f>
        <v>-5226</v>
      </c>
      <c r="L112" s="589" t="e">
        <f>#REF!</f>
        <v>#REF!</v>
      </c>
      <c r="M112" s="567" t="e">
        <f t="shared" si="6"/>
        <v>#REF!</v>
      </c>
    </row>
    <row r="113" spans="1:16" ht="12.75" customHeight="1">
      <c r="A113" s="571" t="s">
        <v>1026</v>
      </c>
      <c r="B113" s="572" t="s">
        <v>1027</v>
      </c>
      <c r="C113" s="571" t="s">
        <v>1026</v>
      </c>
      <c r="D113" s="571" t="s">
        <v>1026</v>
      </c>
      <c r="E113" s="571"/>
      <c r="F113" s="571"/>
      <c r="G113" s="571"/>
      <c r="H113" s="571"/>
      <c r="I113" s="571"/>
      <c r="J113" s="573">
        <f>J72+J95</f>
        <v>772776.05239369837</v>
      </c>
      <c r="K113" s="573">
        <f>K72+K95</f>
        <v>757852.66930555494</v>
      </c>
      <c r="L113" s="590" t="e">
        <f>L72+L95</f>
        <v>#REF!</v>
      </c>
      <c r="M113" s="573" t="e">
        <f t="shared" si="6"/>
        <v>#REF!</v>
      </c>
      <c r="P113" s="594"/>
    </row>
    <row r="114" spans="1:16" ht="12.75" customHeight="1">
      <c r="A114" s="567" t="s">
        <v>1028</v>
      </c>
      <c r="B114" s="567" t="s">
        <v>32</v>
      </c>
      <c r="C114" s="567" t="s">
        <v>1028</v>
      </c>
      <c r="D114" s="567" t="s">
        <v>1118</v>
      </c>
      <c r="E114" s="567" t="s">
        <v>1109</v>
      </c>
      <c r="F114" s="567" t="s">
        <v>1120</v>
      </c>
      <c r="G114" s="567"/>
      <c r="H114" s="567"/>
      <c r="I114" s="567"/>
      <c r="J114" s="567">
        <f>'новый формат BS &amp;PL'!C89</f>
        <v>-378000</v>
      </c>
      <c r="K114" s="567">
        <f>'новый формат BS &amp;PL'!D89</f>
        <v>-119678.70080000001</v>
      </c>
      <c r="L114" s="589" t="e">
        <f>'новый формат BS &amp;PL'!E89</f>
        <v>#REF!</v>
      </c>
      <c r="M114" s="567" t="e">
        <f t="shared" si="6"/>
        <v>#REF!</v>
      </c>
      <c r="P114" s="594"/>
    </row>
    <row r="115" spans="1:16" ht="23.25" customHeight="1">
      <c r="A115" s="571" t="s">
        <v>1029</v>
      </c>
      <c r="B115" s="572" t="s">
        <v>1030</v>
      </c>
      <c r="C115" s="571" t="s">
        <v>1029</v>
      </c>
      <c r="D115" s="571" t="s">
        <v>1026</v>
      </c>
      <c r="E115" s="571" t="s">
        <v>1118</v>
      </c>
      <c r="F115" s="571" t="s">
        <v>1120</v>
      </c>
      <c r="G115" s="571"/>
      <c r="H115" s="571"/>
      <c r="I115" s="571"/>
      <c r="J115" s="573">
        <f>J113+J114</f>
        <v>394776.05239369837</v>
      </c>
      <c r="K115" s="573">
        <f>K113+K114</f>
        <v>638173.96850555495</v>
      </c>
      <c r="L115" s="590" t="e">
        <f>L113+L114</f>
        <v>#REF!</v>
      </c>
      <c r="M115" s="573" t="e">
        <f t="shared" si="6"/>
        <v>#REF!</v>
      </c>
    </row>
    <row r="116" spans="1:16" ht="12.75" customHeight="1">
      <c r="A116" s="569" t="s">
        <v>1162</v>
      </c>
      <c r="B116" s="570" t="s">
        <v>1035</v>
      </c>
      <c r="C116" s="569" t="s">
        <v>1162</v>
      </c>
      <c r="D116" s="569" t="s">
        <v>1118</v>
      </c>
      <c r="E116" s="569" t="s">
        <v>1109</v>
      </c>
      <c r="F116" s="569" t="s">
        <v>1121</v>
      </c>
      <c r="G116" s="569"/>
      <c r="H116" s="569"/>
      <c r="I116" s="569"/>
      <c r="J116" s="574">
        <f>'новый формат BS &amp;PL'!C93</f>
        <v>-1644087.861</v>
      </c>
      <c r="K116" s="574">
        <f>'новый формат BS &amp;PL'!D93</f>
        <v>-1839525.4213487753</v>
      </c>
      <c r="L116" s="591" t="e">
        <f>'новый формат BS &amp;PL'!E93</f>
        <v>#REF!</v>
      </c>
      <c r="M116" s="570" t="e">
        <f t="shared" si="6"/>
        <v>#REF!</v>
      </c>
    </row>
    <row r="117" spans="1:16" ht="12.75" customHeight="1">
      <c r="A117" s="567" t="s">
        <v>1163</v>
      </c>
      <c r="B117" s="567" t="s">
        <v>1122</v>
      </c>
      <c r="C117" s="567" t="s">
        <v>1163</v>
      </c>
      <c r="D117" s="567" t="s">
        <v>1118</v>
      </c>
      <c r="E117" s="567" t="s">
        <v>1109</v>
      </c>
      <c r="F117" s="567"/>
      <c r="G117" s="567" t="s">
        <v>1123</v>
      </c>
      <c r="H117" s="567"/>
      <c r="I117" s="567"/>
      <c r="J117" s="567">
        <v>0</v>
      </c>
      <c r="K117" s="567">
        <v>0</v>
      </c>
      <c r="L117" s="589">
        <v>0</v>
      </c>
      <c r="M117" s="567">
        <f t="shared" si="6"/>
        <v>0</v>
      </c>
    </row>
    <row r="118" spans="1:16" ht="12.75" customHeight="1">
      <c r="A118" s="571" t="s">
        <v>1125</v>
      </c>
      <c r="B118" s="572" t="s">
        <v>1124</v>
      </c>
      <c r="C118" s="571" t="s">
        <v>1125</v>
      </c>
      <c r="D118" s="571"/>
      <c r="E118" s="571" t="s">
        <v>1125</v>
      </c>
      <c r="F118" s="571"/>
      <c r="G118" s="571"/>
      <c r="H118" s="571"/>
      <c r="I118" s="571"/>
      <c r="J118" s="573">
        <f>J115+J116</f>
        <v>-1249311.8086063017</v>
      </c>
      <c r="K118" s="573">
        <f>K115+K116</f>
        <v>-1201351.4528432204</v>
      </c>
      <c r="L118" s="590" t="e">
        <f>L115+L116</f>
        <v>#REF!</v>
      </c>
      <c r="M118" s="573" t="e">
        <f t="shared" si="6"/>
        <v>#REF!</v>
      </c>
    </row>
    <row r="119" spans="1:16" ht="12.75" customHeight="1">
      <c r="A119" s="567" t="s">
        <v>1031</v>
      </c>
      <c r="B119" s="567" t="s">
        <v>1032</v>
      </c>
      <c r="C119" s="567" t="s">
        <v>1031</v>
      </c>
      <c r="D119" s="567"/>
      <c r="E119" s="567" t="s">
        <v>1031</v>
      </c>
      <c r="F119" s="567"/>
      <c r="G119" s="567"/>
      <c r="H119" s="567"/>
      <c r="I119" s="567"/>
      <c r="J119" s="567">
        <v>0</v>
      </c>
      <c r="K119" s="567">
        <v>0</v>
      </c>
      <c r="L119" s="589" t="e">
        <f>'новый формат BS &amp;PL'!E91</f>
        <v>#REF!</v>
      </c>
      <c r="M119" s="567" t="e">
        <f t="shared" si="6"/>
        <v>#REF!</v>
      </c>
      <c r="P119" s="594"/>
    </row>
    <row r="120" spans="1:16" ht="12.75" customHeight="1" thickBot="1">
      <c r="A120" s="575" t="s">
        <v>1033</v>
      </c>
      <c r="B120" s="575" t="s">
        <v>1034</v>
      </c>
      <c r="C120" s="575" t="s">
        <v>1033</v>
      </c>
      <c r="D120" s="575"/>
      <c r="E120" s="575" t="s">
        <v>1033</v>
      </c>
      <c r="F120" s="575"/>
      <c r="G120" s="575"/>
      <c r="H120" s="575"/>
      <c r="I120" s="575"/>
      <c r="J120" s="575">
        <f>'новый формат BS &amp;PL'!C92</f>
        <v>0</v>
      </c>
      <c r="K120" s="575">
        <f>'новый формат BS &amp;PL'!D92</f>
        <v>0</v>
      </c>
      <c r="L120" s="592" t="e">
        <f>'новый формат BS &amp;PL'!E92</f>
        <v>#REF!</v>
      </c>
      <c r="M120" s="575" t="e">
        <f t="shared" si="6"/>
        <v>#REF!</v>
      </c>
    </row>
    <row r="121" spans="1:16" ht="12.75" customHeight="1" thickBot="1">
      <c r="A121" s="576" t="s">
        <v>1127</v>
      </c>
      <c r="B121" s="577" t="s">
        <v>1126</v>
      </c>
      <c r="C121" s="576" t="s">
        <v>1127</v>
      </c>
      <c r="D121" s="576"/>
      <c r="E121" s="576" t="s">
        <v>1127</v>
      </c>
      <c r="F121" s="576"/>
      <c r="G121" s="576"/>
      <c r="H121" s="576"/>
      <c r="I121" s="576"/>
      <c r="J121" s="578">
        <f>J118+J119+J120</f>
        <v>-1249311.8086063017</v>
      </c>
      <c r="K121" s="578">
        <f>K118+K119+K120</f>
        <v>-1201351.4528432204</v>
      </c>
      <c r="L121" s="593" t="e">
        <f>L118+L119+L120</f>
        <v>#REF!</v>
      </c>
      <c r="M121" s="578" t="e">
        <f t="shared" si="6"/>
        <v>#REF!</v>
      </c>
    </row>
    <row r="122" spans="1:16" ht="12.75" customHeight="1">
      <c r="A122" s="519"/>
      <c r="B122" s="579"/>
      <c r="C122" s="519"/>
      <c r="D122" s="519"/>
      <c r="E122" s="519"/>
      <c r="F122" s="519"/>
      <c r="G122" s="519"/>
      <c r="H122" s="519"/>
      <c r="I122" s="519"/>
      <c r="J122" s="557">
        <f>J121-J60</f>
        <v>0</v>
      </c>
      <c r="K122" s="557">
        <f>K121-K60</f>
        <v>209.86883240006864</v>
      </c>
      <c r="L122" s="557" t="e">
        <f>L121-L60</f>
        <v>#REF!</v>
      </c>
      <c r="M122" s="557" t="e">
        <f>M121-M60</f>
        <v>#REF!</v>
      </c>
    </row>
    <row r="123" spans="1:16" ht="12.75" customHeight="1">
      <c r="A123" s="519"/>
      <c r="B123" s="579"/>
      <c r="C123" s="519"/>
      <c r="D123" s="519"/>
      <c r="E123" s="519"/>
      <c r="F123" s="519"/>
      <c r="G123" s="519"/>
      <c r="H123" s="519"/>
      <c r="I123" s="519"/>
      <c r="J123" s="519"/>
      <c r="K123" s="519"/>
      <c r="L123" s="594"/>
      <c r="M123" s="519"/>
    </row>
    <row r="124" spans="1:16" ht="12.75" customHeight="1">
      <c r="A124" s="519"/>
      <c r="B124" s="579"/>
      <c r="C124" s="519"/>
      <c r="D124" s="519"/>
      <c r="E124" s="519"/>
      <c r="F124" s="519"/>
      <c r="G124" s="519"/>
      <c r="H124" s="519"/>
      <c r="I124" s="519"/>
      <c r="J124" s="519"/>
      <c r="K124" s="519"/>
      <c r="L124" s="519"/>
      <c r="M124" s="519"/>
    </row>
    <row r="125" spans="1:16" ht="12.75" customHeight="1">
      <c r="A125" s="519"/>
      <c r="B125" s="579"/>
      <c r="C125" s="519"/>
      <c r="D125" s="519"/>
      <c r="E125" s="519"/>
      <c r="F125" s="519"/>
      <c r="G125" s="519"/>
      <c r="H125" s="519"/>
      <c r="I125" s="519"/>
      <c r="J125" s="519"/>
      <c r="K125" s="519"/>
      <c r="L125" s="519"/>
      <c r="M125" s="519"/>
    </row>
    <row r="126" spans="1:16" ht="12.75" customHeight="1">
      <c r="A126" s="519"/>
      <c r="B126" s="579"/>
      <c r="C126" s="519"/>
      <c r="D126" s="519"/>
      <c r="E126" s="519"/>
      <c r="F126" s="519"/>
      <c r="G126" s="519"/>
      <c r="H126" s="519"/>
      <c r="I126" s="519"/>
      <c r="J126" s="519"/>
      <c r="K126" s="519"/>
      <c r="L126" s="519"/>
      <c r="M126" s="519"/>
    </row>
    <row r="127" spans="1:16" ht="12.75" customHeight="1">
      <c r="A127" s="519"/>
      <c r="B127" s="579"/>
      <c r="C127" s="519"/>
      <c r="D127" s="519"/>
      <c r="E127" s="519"/>
      <c r="F127" s="519"/>
      <c r="G127" s="519"/>
      <c r="H127" s="519"/>
      <c r="I127" s="519"/>
      <c r="J127" s="519"/>
      <c r="K127" s="519"/>
      <c r="L127" s="519"/>
      <c r="M127" s="519"/>
    </row>
    <row r="128" spans="1:16" ht="12.75" customHeight="1">
      <c r="A128" s="519"/>
      <c r="B128" s="579"/>
      <c r="C128" s="519"/>
      <c r="D128" s="519"/>
      <c r="E128" s="519"/>
      <c r="F128" s="519"/>
      <c r="G128" s="519"/>
      <c r="H128" s="519"/>
      <c r="I128" s="519"/>
      <c r="J128" s="519"/>
      <c r="K128" s="519"/>
      <c r="L128" s="519"/>
      <c r="M128" s="519"/>
    </row>
    <row r="129" spans="1:13" ht="12.75" customHeight="1">
      <c r="A129" s="519"/>
      <c r="B129" s="579"/>
      <c r="C129" s="519"/>
      <c r="D129" s="519"/>
      <c r="E129" s="519"/>
      <c r="F129" s="519"/>
      <c r="G129" s="519"/>
      <c r="H129" s="519"/>
      <c r="I129" s="519"/>
      <c r="J129" s="519"/>
      <c r="K129" s="519"/>
      <c r="L129" s="519"/>
      <c r="M129" s="519"/>
    </row>
    <row r="130" spans="1:13" ht="12.75" customHeight="1">
      <c r="A130" s="519"/>
      <c r="B130" s="579"/>
      <c r="C130" s="519"/>
      <c r="D130" s="519"/>
      <c r="E130" s="519"/>
      <c r="F130" s="519"/>
      <c r="G130" s="519"/>
      <c r="H130" s="519"/>
      <c r="I130" s="519"/>
      <c r="J130" s="519"/>
      <c r="K130" s="519"/>
      <c r="L130" s="519"/>
      <c r="M130" s="519"/>
    </row>
    <row r="131" spans="1:13" ht="12.75" customHeight="1">
      <c r="A131" s="519"/>
      <c r="B131" s="579"/>
      <c r="C131" s="519"/>
      <c r="D131" s="519"/>
      <c r="E131" s="519"/>
      <c r="F131" s="519"/>
      <c r="G131" s="519"/>
      <c r="H131" s="519"/>
      <c r="I131" s="519"/>
      <c r="J131" s="519"/>
      <c r="K131" s="519"/>
      <c r="L131" s="519"/>
      <c r="M131" s="519"/>
    </row>
    <row r="132" spans="1:13" ht="12.75" customHeight="1">
      <c r="A132" s="519"/>
      <c r="B132" s="579"/>
      <c r="C132" s="519"/>
      <c r="D132" s="519"/>
      <c r="E132" s="519"/>
      <c r="F132" s="519"/>
      <c r="G132" s="519"/>
      <c r="H132" s="519"/>
      <c r="I132" s="519"/>
      <c r="J132" s="519"/>
      <c r="K132" s="519"/>
      <c r="L132" s="519"/>
      <c r="M132" s="519"/>
    </row>
    <row r="133" spans="1:13" ht="12.75" customHeight="1">
      <c r="A133" s="519"/>
      <c r="B133" s="579"/>
      <c r="C133" s="519"/>
      <c r="D133" s="519"/>
      <c r="E133" s="519"/>
      <c r="F133" s="519"/>
      <c r="G133" s="519"/>
      <c r="H133" s="519"/>
      <c r="I133" s="519"/>
      <c r="J133" s="519"/>
      <c r="K133" s="519"/>
      <c r="L133" s="519"/>
      <c r="M133" s="519"/>
    </row>
    <row r="134" spans="1:13" ht="12.75" customHeight="1">
      <c r="A134" s="519"/>
      <c r="B134" s="579"/>
      <c r="C134" s="519"/>
      <c r="D134" s="519"/>
      <c r="E134" s="519"/>
      <c r="F134" s="519"/>
      <c r="G134" s="519"/>
      <c r="H134" s="519"/>
      <c r="I134" s="519"/>
      <c r="J134" s="519"/>
      <c r="K134" s="519"/>
      <c r="L134" s="519"/>
      <c r="M134" s="519"/>
    </row>
    <row r="135" spans="1:13" ht="12.75" customHeight="1">
      <c r="A135" s="519"/>
      <c r="B135" s="579"/>
      <c r="C135" s="519"/>
      <c r="D135" s="519"/>
      <c r="E135" s="519"/>
      <c r="F135" s="519"/>
      <c r="G135" s="519"/>
      <c r="H135" s="519"/>
      <c r="I135" s="519"/>
      <c r="J135" s="519"/>
      <c r="K135" s="519"/>
      <c r="L135" s="519"/>
      <c r="M135" s="519"/>
    </row>
    <row r="136" spans="1:13" ht="12.75" customHeight="1">
      <c r="A136" s="519"/>
      <c r="B136" s="579"/>
      <c r="C136" s="519"/>
      <c r="D136" s="519"/>
      <c r="E136" s="519"/>
      <c r="F136" s="519"/>
      <c r="G136" s="519"/>
      <c r="H136" s="519"/>
      <c r="I136" s="519"/>
      <c r="J136" s="519"/>
      <c r="K136" s="519"/>
      <c r="L136" s="519"/>
      <c r="M136" s="519"/>
    </row>
    <row r="137" spans="1:13" ht="12.75" customHeight="1">
      <c r="A137" s="519"/>
      <c r="B137" s="579"/>
      <c r="C137" s="519"/>
      <c r="D137" s="519"/>
      <c r="E137" s="519"/>
      <c r="F137" s="519"/>
      <c r="G137" s="519"/>
      <c r="H137" s="519"/>
      <c r="I137" s="519"/>
      <c r="J137" s="519"/>
      <c r="K137" s="519"/>
      <c r="L137" s="519"/>
      <c r="M137" s="519"/>
    </row>
    <row r="138" spans="1:13" ht="12.75" customHeight="1">
      <c r="A138" s="519"/>
      <c r="B138" s="579"/>
      <c r="C138" s="519"/>
      <c r="D138" s="519"/>
      <c r="E138" s="519"/>
      <c r="F138" s="519"/>
      <c r="G138" s="519"/>
      <c r="H138" s="519"/>
      <c r="I138" s="519"/>
      <c r="J138" s="519"/>
      <c r="K138" s="519"/>
      <c r="L138" s="519"/>
      <c r="M138" s="519"/>
    </row>
    <row r="139" spans="1:13" ht="12.75" customHeight="1">
      <c r="A139" s="519"/>
      <c r="B139" s="579"/>
      <c r="C139" s="519"/>
      <c r="D139" s="519"/>
      <c r="E139" s="519"/>
      <c r="F139" s="519"/>
      <c r="G139" s="519"/>
      <c r="H139" s="519"/>
      <c r="I139" s="519"/>
      <c r="J139" s="519"/>
      <c r="K139" s="519"/>
      <c r="L139" s="519"/>
      <c r="M139" s="519"/>
    </row>
    <row r="140" spans="1:13" ht="12.75" customHeight="1">
      <c r="A140" s="519"/>
      <c r="B140" s="579"/>
      <c r="C140" s="519"/>
      <c r="D140" s="519"/>
      <c r="E140" s="519"/>
      <c r="F140" s="519"/>
      <c r="G140" s="519"/>
      <c r="H140" s="519"/>
      <c r="I140" s="519"/>
      <c r="J140" s="519"/>
      <c r="K140" s="519"/>
      <c r="L140" s="519"/>
      <c r="M140" s="519"/>
    </row>
    <row r="141" spans="1:13" ht="12.75" customHeight="1">
      <c r="A141" s="519"/>
      <c r="B141" s="579"/>
      <c r="C141" s="519"/>
      <c r="D141" s="519"/>
      <c r="E141" s="519"/>
      <c r="F141" s="519"/>
      <c r="G141" s="519"/>
      <c r="H141" s="519"/>
      <c r="I141" s="519"/>
      <c r="J141" s="519"/>
      <c r="K141" s="519"/>
      <c r="L141" s="519"/>
      <c r="M141" s="519"/>
    </row>
    <row r="142" spans="1:13" ht="12.75" customHeight="1">
      <c r="A142" s="519"/>
      <c r="B142" s="579"/>
      <c r="C142" s="519"/>
      <c r="D142" s="519"/>
      <c r="E142" s="519"/>
      <c r="F142" s="519"/>
      <c r="G142" s="519"/>
      <c r="H142" s="519"/>
      <c r="I142" s="519"/>
      <c r="J142" s="519"/>
      <c r="K142" s="519"/>
      <c r="L142" s="519"/>
      <c r="M142" s="519"/>
    </row>
    <row r="143" spans="1:13" ht="12.75" customHeight="1">
      <c r="A143" s="519"/>
      <c r="B143" s="579"/>
      <c r="C143" s="519"/>
      <c r="D143" s="519"/>
      <c r="E143" s="519"/>
      <c r="F143" s="519"/>
      <c r="G143" s="519"/>
      <c r="H143" s="519"/>
      <c r="I143" s="519"/>
      <c r="J143" s="519"/>
      <c r="K143" s="519"/>
      <c r="L143" s="519"/>
      <c r="M143" s="519"/>
    </row>
    <row r="144" spans="1:13" ht="12.75" customHeight="1">
      <c r="A144" s="519"/>
      <c r="B144" s="579"/>
      <c r="C144" s="519"/>
      <c r="D144" s="519"/>
      <c r="E144" s="519"/>
      <c r="F144" s="519"/>
      <c r="G144" s="519"/>
      <c r="H144" s="519"/>
      <c r="I144" s="519"/>
      <c r="J144" s="519"/>
      <c r="K144" s="519"/>
      <c r="L144" s="519"/>
      <c r="M144" s="519"/>
    </row>
    <row r="145" spans="1:13" ht="12.75" customHeight="1">
      <c r="A145" s="519"/>
      <c r="B145" s="579"/>
      <c r="C145" s="519"/>
      <c r="D145" s="519"/>
      <c r="E145" s="519"/>
      <c r="F145" s="519"/>
      <c r="G145" s="519"/>
      <c r="H145" s="519"/>
      <c r="I145" s="519"/>
      <c r="J145" s="519"/>
      <c r="K145" s="519"/>
      <c r="L145" s="519"/>
      <c r="M145" s="519"/>
    </row>
    <row r="146" spans="1:13" ht="12.75" customHeight="1">
      <c r="A146" s="519"/>
      <c r="B146" s="579"/>
      <c r="C146" s="519"/>
      <c r="D146" s="519"/>
      <c r="E146" s="519"/>
      <c r="F146" s="519"/>
      <c r="G146" s="519"/>
      <c r="H146" s="519"/>
      <c r="I146" s="519"/>
      <c r="J146" s="519"/>
      <c r="K146" s="519"/>
      <c r="L146" s="519"/>
      <c r="M146" s="519"/>
    </row>
    <row r="147" spans="1:13" ht="12.75" customHeight="1">
      <c r="A147" s="519"/>
      <c r="B147" s="579"/>
      <c r="C147" s="519"/>
      <c r="D147" s="519"/>
      <c r="E147" s="519"/>
      <c r="F147" s="519"/>
      <c r="G147" s="519"/>
      <c r="H147" s="519"/>
      <c r="I147" s="519"/>
      <c r="J147" s="519"/>
      <c r="K147" s="519"/>
      <c r="L147" s="519"/>
      <c r="M147" s="519"/>
    </row>
    <row r="148" spans="1:13" ht="12.75" customHeight="1">
      <c r="A148" s="519"/>
      <c r="B148" s="579"/>
      <c r="C148" s="519"/>
      <c r="D148" s="519"/>
      <c r="E148" s="519"/>
      <c r="F148" s="519"/>
      <c r="G148" s="519"/>
      <c r="H148" s="519"/>
      <c r="I148" s="519"/>
      <c r="J148" s="519"/>
      <c r="K148" s="519"/>
      <c r="L148" s="519"/>
      <c r="M148" s="519"/>
    </row>
    <row r="149" spans="1:13" ht="12.75" customHeight="1">
      <c r="A149" s="519"/>
      <c r="B149" s="579"/>
      <c r="C149" s="519"/>
      <c r="D149" s="519"/>
      <c r="E149" s="519"/>
      <c r="F149" s="519"/>
      <c r="G149" s="519"/>
      <c r="H149" s="519"/>
      <c r="I149" s="519"/>
      <c r="J149" s="519"/>
      <c r="K149" s="519"/>
      <c r="L149" s="519"/>
      <c r="M149" s="519"/>
    </row>
    <row r="150" spans="1:13" ht="12.75" customHeight="1">
      <c r="A150" s="519"/>
      <c r="B150" s="579"/>
      <c r="C150" s="519"/>
      <c r="D150" s="519"/>
      <c r="E150" s="519"/>
      <c r="F150" s="519"/>
      <c r="G150" s="519"/>
      <c r="H150" s="519"/>
      <c r="I150" s="519"/>
      <c r="J150" s="519"/>
      <c r="K150" s="519"/>
      <c r="L150" s="519"/>
      <c r="M150" s="519"/>
    </row>
    <row r="151" spans="1:13" ht="12.75" customHeight="1">
      <c r="A151" s="519"/>
      <c r="B151" s="579"/>
      <c r="C151" s="519"/>
      <c r="D151" s="519"/>
      <c r="E151" s="519"/>
      <c r="F151" s="519"/>
      <c r="G151" s="519"/>
      <c r="H151" s="519"/>
      <c r="I151" s="519"/>
      <c r="J151" s="519"/>
      <c r="K151" s="519"/>
      <c r="L151" s="519"/>
      <c r="M151" s="519"/>
    </row>
    <row r="152" spans="1:13" ht="12.75" customHeight="1">
      <c r="A152" s="519"/>
      <c r="B152" s="579"/>
      <c r="C152" s="519"/>
      <c r="D152" s="519"/>
      <c r="E152" s="519"/>
      <c r="F152" s="519"/>
      <c r="G152" s="519"/>
      <c r="H152" s="519"/>
      <c r="I152" s="519"/>
      <c r="J152" s="519"/>
      <c r="K152" s="519"/>
      <c r="L152" s="519"/>
      <c r="M152" s="519"/>
    </row>
    <row r="153" spans="1:13" ht="12.75" customHeight="1">
      <c r="A153" s="519"/>
      <c r="B153" s="579"/>
      <c r="C153" s="519"/>
      <c r="D153" s="519"/>
      <c r="E153" s="519"/>
      <c r="F153" s="519"/>
      <c r="G153" s="519"/>
      <c r="H153" s="519"/>
      <c r="I153" s="519"/>
      <c r="J153" s="519"/>
      <c r="K153" s="519"/>
      <c r="L153" s="519"/>
      <c r="M153" s="519"/>
    </row>
    <row r="154" spans="1:13" ht="12.75" customHeight="1">
      <c r="A154" s="519"/>
      <c r="B154" s="579"/>
      <c r="C154" s="519"/>
      <c r="D154" s="519"/>
      <c r="E154" s="519"/>
      <c r="F154" s="519"/>
      <c r="G154" s="519"/>
      <c r="H154" s="519"/>
      <c r="I154" s="519"/>
      <c r="J154" s="519"/>
      <c r="K154" s="519"/>
      <c r="L154" s="519"/>
      <c r="M154" s="519"/>
    </row>
    <row r="155" spans="1:13" ht="12.75" customHeight="1">
      <c r="A155" s="519"/>
      <c r="B155" s="579"/>
      <c r="C155" s="519"/>
      <c r="D155" s="519"/>
      <c r="E155" s="519"/>
      <c r="F155" s="519"/>
      <c r="G155" s="519"/>
      <c r="H155" s="519"/>
      <c r="I155" s="519"/>
      <c r="J155" s="519"/>
      <c r="K155" s="519"/>
      <c r="L155" s="519"/>
      <c r="M155" s="519"/>
    </row>
    <row r="156" spans="1:13" ht="12.75" customHeight="1">
      <c r="A156" s="519"/>
      <c r="B156" s="579"/>
      <c r="C156" s="519"/>
      <c r="D156" s="519"/>
      <c r="E156" s="519"/>
      <c r="F156" s="519"/>
      <c r="G156" s="519"/>
      <c r="H156" s="519"/>
      <c r="I156" s="519"/>
      <c r="J156" s="519"/>
      <c r="K156" s="519"/>
      <c r="L156" s="519"/>
      <c r="M156" s="519"/>
    </row>
  </sheetData>
  <pageMargins left="0.7" right="0.7" top="0.75" bottom="0.75" header="0.3" footer="0.3"/>
  <pageSetup paperSize="9" scale="51" orientation="portrait" r:id="rId1"/>
  <rowBreaks count="1" manualBreakCount="1">
    <brk id="68" max="13" man="1"/>
  </rowBreaks>
  <colBreaks count="1" manualBreakCount="1">
    <brk id="4" max="1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96"/>
  <sheetViews>
    <sheetView zoomScaleNormal="100" workbookViewId="0">
      <selection activeCell="E9" sqref="E9"/>
    </sheetView>
  </sheetViews>
  <sheetFormatPr defaultRowHeight="12" customHeight="1"/>
  <cols>
    <col min="1" max="1" width="14.42578125" style="179" customWidth="1"/>
    <col min="2" max="2" width="56.7109375" customWidth="1"/>
    <col min="3" max="3" width="23.28515625" style="253" customWidth="1"/>
  </cols>
  <sheetData>
    <row r="1" spans="1:3" ht="21" customHeight="1" thickBot="1">
      <c r="B1" s="105" t="s">
        <v>1169</v>
      </c>
    </row>
    <row r="2" spans="1:3" ht="12.75" customHeight="1" thickBot="1">
      <c r="A2" s="180"/>
      <c r="B2" s="661" t="s">
        <v>1207</v>
      </c>
      <c r="C2" s="254" t="s">
        <v>1208</v>
      </c>
    </row>
    <row r="3" spans="1:3" ht="24.75" customHeight="1" thickBot="1">
      <c r="A3" s="182" t="s">
        <v>1209</v>
      </c>
      <c r="B3" s="662"/>
      <c r="C3" s="181">
        <v>40682</v>
      </c>
    </row>
    <row r="4" spans="1:3" ht="13.5" customHeight="1" thickBot="1">
      <c r="A4" s="184" t="s">
        <v>1068</v>
      </c>
      <c r="B4" s="183" t="s">
        <v>1067</v>
      </c>
      <c r="C4" s="185" t="e">
        <f>C25+C5</f>
        <v>#REF!</v>
      </c>
    </row>
    <row r="5" spans="1:3" ht="13.5" customHeight="1" thickBot="1">
      <c r="A5" s="187" t="s">
        <v>1128</v>
      </c>
      <c r="B5" s="186" t="s">
        <v>1050</v>
      </c>
      <c r="C5" s="188" t="e">
        <f>C6+C20+C21+C22</f>
        <v>#REF!</v>
      </c>
    </row>
    <row r="6" spans="1:3" ht="13.5" customHeight="1">
      <c r="A6" s="190" t="s">
        <v>938</v>
      </c>
      <c r="B6" s="189" t="s">
        <v>45</v>
      </c>
      <c r="C6" s="191">
        <f>C7+C8</f>
        <v>13039743</v>
      </c>
    </row>
    <row r="7" spans="1:3" ht="13.5" customHeight="1">
      <c r="A7" s="273" t="s">
        <v>37</v>
      </c>
      <c r="B7" s="276" t="s">
        <v>1246</v>
      </c>
      <c r="C7" s="275">
        <v>11494458</v>
      </c>
    </row>
    <row r="8" spans="1:3" ht="13.5" customHeight="1">
      <c r="A8" s="273" t="s">
        <v>940</v>
      </c>
      <c r="B8" s="276" t="s">
        <v>941</v>
      </c>
      <c r="C8" s="275">
        <v>1545285</v>
      </c>
    </row>
    <row r="9" spans="1:3" ht="13.5" customHeight="1">
      <c r="A9" s="280" t="s">
        <v>1225</v>
      </c>
      <c r="B9" s="279" t="s">
        <v>1224</v>
      </c>
      <c r="C9" s="278" t="e">
        <f>C10+C16</f>
        <v>#REF!</v>
      </c>
    </row>
    <row r="10" spans="1:3" s="195" customFormat="1" ht="13.5" customHeight="1">
      <c r="A10" s="269" t="s">
        <v>1228</v>
      </c>
      <c r="B10" s="270" t="s">
        <v>1229</v>
      </c>
      <c r="C10" s="271" t="e">
        <f>C12+C13</f>
        <v>#REF!</v>
      </c>
    </row>
    <row r="11" spans="1:3" s="195" customFormat="1" ht="13.5" customHeight="1">
      <c r="A11" s="282" t="s">
        <v>1232</v>
      </c>
      <c r="B11" s="281" t="s">
        <v>1233</v>
      </c>
      <c r="C11" s="194">
        <v>0</v>
      </c>
    </row>
    <row r="12" spans="1:3" s="195" customFormat="1" ht="13.5" customHeight="1">
      <c r="A12" s="284" t="s">
        <v>1234</v>
      </c>
      <c r="B12" s="283" t="s">
        <v>1235</v>
      </c>
      <c r="C12" s="194" t="e">
        <f>VLOOKUP(A10,'BS&amp;PL новый формат'!$A$2:$N$122,12,FALSE)-C14</f>
        <v>#REF!</v>
      </c>
    </row>
    <row r="13" spans="1:3" s="195" customFormat="1" ht="13.5" customHeight="1">
      <c r="A13" s="286" t="s">
        <v>1236</v>
      </c>
      <c r="B13" s="285" t="s">
        <v>1237</v>
      </c>
      <c r="C13" s="443">
        <f>C14+C15</f>
        <v>170251</v>
      </c>
    </row>
    <row r="14" spans="1:3" s="195" customFormat="1" ht="13.5" customHeight="1">
      <c r="A14" s="274" t="s">
        <v>1238</v>
      </c>
      <c r="B14" s="277" t="s">
        <v>1239</v>
      </c>
      <c r="C14" s="442">
        <v>73906</v>
      </c>
    </row>
    <row r="15" spans="1:3" s="195" customFormat="1" ht="13.5" customHeight="1">
      <c r="A15" s="274" t="s">
        <v>1240</v>
      </c>
      <c r="B15" s="277" t="s">
        <v>1241</v>
      </c>
      <c r="C15" s="442">
        <v>96345</v>
      </c>
    </row>
    <row r="16" spans="1:3" s="195" customFormat="1" ht="13.5" customHeight="1">
      <c r="A16" s="269" t="s">
        <v>1244</v>
      </c>
      <c r="B16" s="270" t="s">
        <v>1245</v>
      </c>
      <c r="C16" s="269" t="e">
        <f>VLOOKUP(A16,'BS&amp;PL новый формат'!$A$2:$N$122,12,FALSE)-C15</f>
        <v>#REF!</v>
      </c>
    </row>
    <row r="17" spans="1:3" s="195" customFormat="1" ht="13.5" customHeight="1">
      <c r="A17" s="280" t="s">
        <v>1227</v>
      </c>
      <c r="B17" s="279" t="s">
        <v>1226</v>
      </c>
      <c r="C17" s="278" t="e">
        <f>C18+C19</f>
        <v>#REF!</v>
      </c>
    </row>
    <row r="18" spans="1:3" s="195" customFormat="1" ht="13.5" customHeight="1">
      <c r="A18" s="286" t="s">
        <v>1230</v>
      </c>
      <c r="B18" s="285" t="s">
        <v>1231</v>
      </c>
      <c r="C18" s="198" t="e">
        <f>#REF!</f>
        <v>#REF!</v>
      </c>
    </row>
    <row r="19" spans="1:3" s="195" customFormat="1" ht="13.5" customHeight="1">
      <c r="A19" s="288" t="s">
        <v>1242</v>
      </c>
      <c r="B19" s="287" t="s">
        <v>1243</v>
      </c>
      <c r="C19" s="198" t="e">
        <f>#REF!</f>
        <v>#REF!</v>
      </c>
    </row>
    <row r="20" spans="1:3" ht="13.5" customHeight="1">
      <c r="A20" s="197" t="s">
        <v>1130</v>
      </c>
      <c r="B20" s="196" t="s">
        <v>18</v>
      </c>
      <c r="C20" s="198" t="e">
        <f>'BS&amp;PL новый формат'!L12</f>
        <v>#REF!</v>
      </c>
    </row>
    <row r="21" spans="1:3" ht="13.5" customHeight="1">
      <c r="A21" s="197" t="s">
        <v>936</v>
      </c>
      <c r="B21" s="196" t="s">
        <v>1210</v>
      </c>
      <c r="C21" s="198" t="e">
        <f>VLOOKUP(A21,'BS&amp;PL новый формат'!$A$2:$N$122,12,FALSE)</f>
        <v>#REF!</v>
      </c>
    </row>
    <row r="22" spans="1:3" ht="13.5" customHeight="1">
      <c r="A22" s="197" t="s">
        <v>948</v>
      </c>
      <c r="B22" s="196" t="s">
        <v>949</v>
      </c>
      <c r="C22" s="198" t="e">
        <f>VLOOKUP(A22,'BS&amp;PL новый формат'!$A$2:$N$122,12,FALSE)</f>
        <v>#REF!</v>
      </c>
    </row>
    <row r="23" spans="1:3" ht="13.5" customHeight="1">
      <c r="A23" s="192" t="s">
        <v>950</v>
      </c>
      <c r="B23" s="192" t="s">
        <v>951</v>
      </c>
      <c r="C23" s="194" t="e">
        <f>VLOOKUP(A23,'BS&amp;PL новый формат'!$A$2:$N$122,12,FALSE)</f>
        <v>#REF!</v>
      </c>
    </row>
    <row r="24" spans="1:3" ht="13.5" customHeight="1" thickBot="1">
      <c r="A24" s="200" t="s">
        <v>952</v>
      </c>
      <c r="B24" s="199" t="s">
        <v>953</v>
      </c>
      <c r="C24" s="201" t="e">
        <f>VLOOKUP(A24,'BS&amp;PL новый формат'!$A$2:$N$122,12,FALSE)</f>
        <v>#REF!</v>
      </c>
    </row>
    <row r="25" spans="1:3" ht="13.5" customHeight="1" thickBot="1">
      <c r="A25" s="187" t="s">
        <v>1137</v>
      </c>
      <c r="B25" s="186" t="s">
        <v>1055</v>
      </c>
      <c r="C25" s="188" t="e">
        <f>C26+C27+C29+C32+C28</f>
        <v>#REF!</v>
      </c>
    </row>
    <row r="26" spans="1:3" ht="13.5" customHeight="1">
      <c r="A26" s="203" t="s">
        <v>930</v>
      </c>
      <c r="B26" s="202" t="s">
        <v>931</v>
      </c>
      <c r="C26" s="204" t="e">
        <f>VLOOKUP(A26,'BS&amp;PL новый формат'!$A$2:$N$122,12,FALSE)</f>
        <v>#REF!</v>
      </c>
    </row>
    <row r="27" spans="1:3" ht="13.5" customHeight="1">
      <c r="A27" s="193" t="s">
        <v>1138</v>
      </c>
      <c r="B27" s="192" t="s">
        <v>1056</v>
      </c>
      <c r="C27" s="194" t="e">
        <f>VLOOKUP(A27,'BS&amp;PL новый формат'!$A$2:$N$122,12,FALSE)</f>
        <v>#REF!</v>
      </c>
    </row>
    <row r="28" spans="1:3" ht="13.5" customHeight="1">
      <c r="A28" s="193" t="s">
        <v>1140</v>
      </c>
      <c r="B28" s="192" t="s">
        <v>935</v>
      </c>
      <c r="C28" s="194" t="e">
        <f>'BS&amp;PL новый формат'!L11</f>
        <v>#REF!</v>
      </c>
    </row>
    <row r="29" spans="1:3" ht="13.5" customHeight="1">
      <c r="A29" s="197" t="s">
        <v>942</v>
      </c>
      <c r="B29" s="196" t="s">
        <v>943</v>
      </c>
      <c r="C29" s="198" t="e">
        <f>VLOOKUP(A29,'BS&amp;PL новый формат'!$A$2:$N$122,12,FALSE)</f>
        <v>#REF!</v>
      </c>
    </row>
    <row r="30" spans="1:3" ht="13.5" customHeight="1">
      <c r="A30" s="435"/>
      <c r="B30" s="436" t="s">
        <v>46</v>
      </c>
      <c r="C30" s="272" t="e">
        <f>#REF!-BSPL2011СД!C31</f>
        <v>#REF!</v>
      </c>
    </row>
    <row r="31" spans="1:3" ht="13.5" customHeight="1">
      <c r="A31" s="435"/>
      <c r="B31" s="436" t="s">
        <v>1471</v>
      </c>
      <c r="C31" s="272" t="e">
        <f>VLOOKUP(1659,#REF!,3,FALSE)+VLOOKUP(1699,#REF!,3,FALSE)</f>
        <v>#REF!</v>
      </c>
    </row>
    <row r="32" spans="1:3" ht="13.5" customHeight="1" thickBot="1">
      <c r="A32" s="197" t="s">
        <v>946</v>
      </c>
      <c r="B32" s="196" t="s">
        <v>947</v>
      </c>
      <c r="C32" s="198" t="e">
        <f>VLOOKUP(A32,'BS&amp;PL новый формат'!$A$2:$N$122,12,FALSE)</f>
        <v>#REF!</v>
      </c>
    </row>
    <row r="33" spans="1:3" ht="13.5" customHeight="1" thickBot="1">
      <c r="A33" s="184" t="s">
        <v>1087</v>
      </c>
      <c r="B33" s="183" t="s">
        <v>1062</v>
      </c>
      <c r="C33" s="185" t="e">
        <f>C34+C40+C45</f>
        <v>#REF!</v>
      </c>
    </row>
    <row r="34" spans="1:3" ht="13.5" customHeight="1" thickBot="1">
      <c r="A34" s="206" t="s">
        <v>1129</v>
      </c>
      <c r="B34" s="205" t="s">
        <v>1063</v>
      </c>
      <c r="C34" s="207" t="e">
        <f>C35+C36+C37+C38</f>
        <v>#REF!</v>
      </c>
    </row>
    <row r="35" spans="1:3" ht="13.5" customHeight="1">
      <c r="A35" s="209" t="s">
        <v>954</v>
      </c>
      <c r="B35" s="208" t="s">
        <v>955</v>
      </c>
      <c r="C35" s="210" t="e">
        <f>'BS&amp;PL новый формат'!L41</f>
        <v>#REF!</v>
      </c>
    </row>
    <row r="36" spans="1:3" ht="13.5" customHeight="1">
      <c r="A36" s="197" t="s">
        <v>963</v>
      </c>
      <c r="B36" s="196" t="s">
        <v>25</v>
      </c>
      <c r="C36" s="198" t="e">
        <f>VLOOKUP(A36,'BS&amp;PL новый формат'!$A$2:$N$122,12,FALSE)</f>
        <v>#REF!</v>
      </c>
    </row>
    <row r="37" spans="1:3" ht="13.5" customHeight="1">
      <c r="A37" s="197" t="s">
        <v>966</v>
      </c>
      <c r="B37" s="196" t="s">
        <v>28</v>
      </c>
      <c r="C37" s="198" t="e">
        <f>VLOOKUP(A37,'BS&amp;PL новый формат'!$A$2:$N$122,12,FALSE)</f>
        <v>#REF!</v>
      </c>
    </row>
    <row r="38" spans="1:3" ht="13.5" customHeight="1">
      <c r="A38" s="197" t="s">
        <v>967</v>
      </c>
      <c r="B38" s="196" t="s">
        <v>29</v>
      </c>
      <c r="C38" s="198" t="e">
        <f>VLOOKUP(A38,'BS&amp;PL новый формат'!$A$2:$N$122,12,FALSE)</f>
        <v>#REF!</v>
      </c>
    </row>
    <row r="39" spans="1:3" ht="13.5" customHeight="1" thickBot="1">
      <c r="A39" s="212" t="s">
        <v>968</v>
      </c>
      <c r="B39" s="211" t="s">
        <v>30</v>
      </c>
      <c r="C39" s="213">
        <f>VLOOKUP(A39,'BS&amp;PL новый формат'!$A$2:$N$122,12,FALSE)</f>
        <v>0</v>
      </c>
    </row>
    <row r="40" spans="1:3" ht="13.5" customHeight="1" thickBot="1">
      <c r="A40" s="187" t="s">
        <v>1146</v>
      </c>
      <c r="B40" s="186" t="s">
        <v>1064</v>
      </c>
      <c r="C40" s="188" t="e">
        <f>C42+C43+C44+C41</f>
        <v>#REF!</v>
      </c>
    </row>
    <row r="41" spans="1:3" ht="13.5" customHeight="1">
      <c r="A41" s="203" t="s">
        <v>1215</v>
      </c>
      <c r="B41" s="202" t="s">
        <v>957</v>
      </c>
      <c r="C41" s="204" t="e">
        <f>'BS&amp;PL новый формат'!L40</f>
        <v>#REF!</v>
      </c>
    </row>
    <row r="42" spans="1:3" ht="13.5" customHeight="1">
      <c r="A42" s="193" t="s">
        <v>962</v>
      </c>
      <c r="B42" s="192" t="s">
        <v>24</v>
      </c>
      <c r="C42" s="194" t="e">
        <f>VLOOKUP(A42,'BS&amp;PL новый формат'!$A$2:$N$122,12,FALSE)</f>
        <v>#REF!</v>
      </c>
    </row>
    <row r="43" spans="1:3" ht="13.5" customHeight="1">
      <c r="A43" s="193" t="s">
        <v>965</v>
      </c>
      <c r="B43" s="192" t="s">
        <v>27</v>
      </c>
      <c r="C43" s="194" t="e">
        <f>VLOOKUP(A43,'BS&amp;PL новый формат'!$A$2:$N$122,12,FALSE)</f>
        <v>#REF!</v>
      </c>
    </row>
    <row r="44" spans="1:3" ht="13.5" customHeight="1" thickBot="1">
      <c r="A44" s="200" t="s">
        <v>971</v>
      </c>
      <c r="B44" s="199" t="s">
        <v>972</v>
      </c>
      <c r="C44" s="201" t="e">
        <f>VLOOKUP(A44,'BS&amp;PL новый формат'!$A$2:$N$122,12,FALSE)</f>
        <v>#REF!</v>
      </c>
    </row>
    <row r="45" spans="1:3" ht="13.5" customHeight="1" thickBot="1">
      <c r="A45" s="187" t="s">
        <v>1072</v>
      </c>
      <c r="B45" s="186" t="s">
        <v>1065</v>
      </c>
      <c r="C45" s="188" t="e">
        <f>C46+C47+C48</f>
        <v>#REF!</v>
      </c>
    </row>
    <row r="46" spans="1:3" ht="13.5" customHeight="1">
      <c r="A46" s="215" t="s">
        <v>973</v>
      </c>
      <c r="B46" s="214" t="s">
        <v>9</v>
      </c>
      <c r="C46" s="216" t="e">
        <f>VLOOKUP(A46,'BS&amp;PL новый формат'!$A$2:$N$122,12,FALSE)</f>
        <v>#REF!</v>
      </c>
    </row>
    <row r="47" spans="1:3" ht="13.5" customHeight="1">
      <c r="A47" s="193" t="s">
        <v>974</v>
      </c>
      <c r="B47" s="192" t="s">
        <v>975</v>
      </c>
      <c r="C47" s="194" t="e">
        <f>VLOOKUP(A47,'BS&amp;PL новый формат'!$A$2:$N$122,12,FALSE)</f>
        <v>#REF!</v>
      </c>
    </row>
    <row r="48" spans="1:3" ht="13.5" customHeight="1" thickBot="1">
      <c r="A48" s="218" t="s">
        <v>976</v>
      </c>
      <c r="B48" s="217" t="s">
        <v>977</v>
      </c>
      <c r="C48" s="219" t="e">
        <f>VLOOKUP(A48,'BS&amp;PL новый формат'!$A$2:$N$122,12,FALSE)</f>
        <v>#REF!</v>
      </c>
    </row>
    <row r="49" spans="1:3" ht="13.5" customHeight="1" thickBot="1">
      <c r="A49" s="221"/>
      <c r="B49" s="220"/>
      <c r="C49" s="220" t="e">
        <f>C4-C33</f>
        <v>#REF!</v>
      </c>
    </row>
    <row r="50" spans="1:3" ht="13.5" customHeight="1" thickBot="1">
      <c r="A50" s="187"/>
      <c r="B50" s="186" t="s">
        <v>1043</v>
      </c>
      <c r="C50" s="188"/>
    </row>
    <row r="51" spans="1:3" ht="13.5" customHeight="1">
      <c r="A51" s="190" t="s">
        <v>1148</v>
      </c>
      <c r="B51" s="189" t="s">
        <v>1096</v>
      </c>
      <c r="C51" s="191" t="e">
        <f>VLOOKUP(A51,'BS&amp;PL новый формат'!$A$2:$N$122,12,FALSE)</f>
        <v>#REF!</v>
      </c>
    </row>
    <row r="52" spans="1:3" ht="13.5" customHeight="1">
      <c r="A52" s="193" t="s">
        <v>1044</v>
      </c>
      <c r="B52" s="192" t="s">
        <v>1045</v>
      </c>
      <c r="C52" s="194" t="e">
        <f>VLOOKUP(A52,'BS&amp;PL новый формат'!$A$2:$N$122,12,FALSE)</f>
        <v>#REF!</v>
      </c>
    </row>
    <row r="53" spans="1:3" ht="13.5" customHeight="1" thickBot="1">
      <c r="A53" s="218" t="s">
        <v>1046</v>
      </c>
      <c r="B53" s="217" t="s">
        <v>1047</v>
      </c>
      <c r="C53" s="219" t="e">
        <f>VLOOKUP(A53,'BS&amp;PL новый формат'!$A$2:$N$122,12,FALSE)</f>
        <v>#REF!</v>
      </c>
    </row>
    <row r="54" spans="1:3" ht="12" customHeight="1">
      <c r="A54" s="223"/>
      <c r="B54" s="222"/>
      <c r="C54" s="224"/>
    </row>
    <row r="55" spans="1:3" ht="12" customHeight="1" thickBot="1">
      <c r="A55" s="226"/>
      <c r="B55" s="225"/>
      <c r="C55" s="227"/>
    </row>
    <row r="56" spans="1:3" ht="16.5" customHeight="1" thickBot="1">
      <c r="A56" s="229"/>
      <c r="B56" s="228" t="s">
        <v>1211</v>
      </c>
      <c r="C56" s="258" t="str">
        <f>C2</f>
        <v>Факт</v>
      </c>
    </row>
    <row r="57" spans="1:3" ht="13.5" customHeight="1" thickBot="1">
      <c r="A57" s="231"/>
      <c r="B57" s="230" t="s">
        <v>1212</v>
      </c>
      <c r="C57" s="232">
        <f>C3</f>
        <v>40682</v>
      </c>
    </row>
    <row r="58" spans="1:3" ht="13.5" customHeight="1" thickBot="1">
      <c r="A58" s="234" t="s">
        <v>1069</v>
      </c>
      <c r="B58" s="233" t="s">
        <v>97</v>
      </c>
      <c r="C58" s="256" t="e">
        <f>C59+C66</f>
        <v>#REF!</v>
      </c>
    </row>
    <row r="59" spans="1:3" ht="13.5" customHeight="1" thickBot="1">
      <c r="A59" s="235" t="s">
        <v>978</v>
      </c>
      <c r="B59" s="235" t="s">
        <v>979</v>
      </c>
      <c r="C59" s="263" t="e">
        <f>C60+C63+C64+C65</f>
        <v>#REF!</v>
      </c>
    </row>
    <row r="60" spans="1:3" ht="13.5" customHeight="1">
      <c r="A60" s="237" t="s">
        <v>1150</v>
      </c>
      <c r="B60" s="236" t="s">
        <v>1101</v>
      </c>
      <c r="C60" s="198" t="e">
        <f>VLOOKUP(A60,'BS&amp;PL новый формат'!$A$2:$N$122,12,FALSE)</f>
        <v>#REF!</v>
      </c>
    </row>
    <row r="61" spans="1:3" ht="13.5" customHeight="1">
      <c r="A61" s="239" t="s">
        <v>984</v>
      </c>
      <c r="B61" s="238" t="s">
        <v>985</v>
      </c>
      <c r="C61" s="267" t="e">
        <f>VLOOKUP(A61,'BS&amp;PL новый формат'!$A$2:$N$122,12,FALSE)</f>
        <v>#REF!</v>
      </c>
    </row>
    <row r="62" spans="1:3" ht="13.5" customHeight="1">
      <c r="A62" s="239" t="s">
        <v>986</v>
      </c>
      <c r="B62" s="238" t="s">
        <v>987</v>
      </c>
      <c r="C62" s="267" t="e">
        <f>VLOOKUP(A62,'BS&amp;PL новый формат'!$A$2:$N$122,12,FALSE)</f>
        <v>#REF!</v>
      </c>
    </row>
    <row r="63" spans="1:3" ht="13.5" customHeight="1">
      <c r="A63" s="241" t="s">
        <v>980</v>
      </c>
      <c r="B63" s="240" t="s">
        <v>981</v>
      </c>
      <c r="C63" s="265" t="e">
        <f>VLOOKUP(A63,'BS&amp;PL новый формат'!$A$2:$N$122,12,FALSE)</f>
        <v>#REF!</v>
      </c>
    </row>
    <row r="64" spans="1:3" ht="13.5" customHeight="1">
      <c r="A64" s="237" t="s">
        <v>982</v>
      </c>
      <c r="B64" s="236" t="s">
        <v>983</v>
      </c>
      <c r="C64" s="198" t="e">
        <f>VLOOKUP(A64,'BS&amp;PL новый формат'!$A$2:$N$122,12,FALSE)</f>
        <v>#REF!</v>
      </c>
    </row>
    <row r="65" spans="1:3" ht="13.5" customHeight="1" thickBot="1">
      <c r="A65" s="144" t="s">
        <v>1155</v>
      </c>
      <c r="B65" s="236" t="s">
        <v>1222</v>
      </c>
      <c r="C65" s="198" t="e">
        <f>VLOOKUP(A65,'BS&amp;PL новый формат'!$A$2:$N$122,12,FALSE)</f>
        <v>#REF!</v>
      </c>
    </row>
    <row r="66" spans="1:3" ht="13.5" customHeight="1" thickBot="1">
      <c r="A66" s="242" t="s">
        <v>1156</v>
      </c>
      <c r="B66" s="242" t="s">
        <v>1108</v>
      </c>
      <c r="C66" s="268" t="e">
        <f>C67+C68+C69+C70+C71+C72+C73</f>
        <v>#REF!</v>
      </c>
    </row>
    <row r="67" spans="1:3" ht="15" customHeight="1">
      <c r="A67" s="243" t="s">
        <v>1022</v>
      </c>
      <c r="B67" s="243" t="s">
        <v>1213</v>
      </c>
      <c r="C67" s="255" t="e">
        <f>'BS&amp;PL новый формат'!L87+'BS&amp;PL новый формат'!L88</f>
        <v>#REF!</v>
      </c>
    </row>
    <row r="68" spans="1:3" ht="13.5" customHeight="1">
      <c r="A68" s="237" t="s">
        <v>1018</v>
      </c>
      <c r="B68" s="236" t="s">
        <v>1218</v>
      </c>
      <c r="C68" s="198" t="e">
        <f>'BS&amp;PL новый формат'!L86+'BS&amp;PL новый формат'!L105</f>
        <v>#REF!</v>
      </c>
    </row>
    <row r="69" spans="1:3" ht="13.5" customHeight="1">
      <c r="A69" s="237" t="s">
        <v>1004</v>
      </c>
      <c r="B69" s="236" t="s">
        <v>1005</v>
      </c>
      <c r="C69" s="198" t="e">
        <f>VLOOKUP(A69,'BS&amp;PL новый формат'!$A$2:$N$122,12,FALSE)</f>
        <v>#REF!</v>
      </c>
    </row>
    <row r="70" spans="1:3" ht="13.5" customHeight="1">
      <c r="A70" s="237" t="s">
        <v>1008</v>
      </c>
      <c r="B70" s="236" t="s">
        <v>1009</v>
      </c>
      <c r="C70" s="198" t="e">
        <f>VLOOKUP(A70,'BS&amp;PL новый формат'!$A$2:$N$122,12,FALSE)</f>
        <v>#REF!</v>
      </c>
    </row>
    <row r="71" spans="1:3" ht="13.5" customHeight="1">
      <c r="A71" s="237" t="s">
        <v>1157</v>
      </c>
      <c r="B71" s="236" t="s">
        <v>1115</v>
      </c>
      <c r="C71" s="198" t="e">
        <f>VLOOKUP(A71,'BS&amp;PL новый формат'!$A$2:$N$122,12,FALSE)</f>
        <v>#REF!</v>
      </c>
    </row>
    <row r="72" spans="1:3" ht="13.5" customHeight="1">
      <c r="A72" s="245" t="s">
        <v>1012</v>
      </c>
      <c r="B72" s="244" t="s">
        <v>1013</v>
      </c>
      <c r="C72" s="266" t="e">
        <f>'BS&amp;PL новый формат'!L90+'BS&amp;PL новый формат'!L93</f>
        <v>#REF!</v>
      </c>
    </row>
    <row r="73" spans="1:3" ht="13.5" customHeight="1" thickBot="1">
      <c r="A73" s="237" t="s">
        <v>1216</v>
      </c>
      <c r="B73" s="236" t="s">
        <v>1221</v>
      </c>
      <c r="C73" s="198" t="e">
        <f>'BS&amp;PL новый формат'!L94-2</f>
        <v>#REF!</v>
      </c>
    </row>
    <row r="74" spans="1:3" ht="13.5" customHeight="1" thickBot="1">
      <c r="A74" s="233" t="s">
        <v>1118</v>
      </c>
      <c r="B74" s="233" t="s">
        <v>98</v>
      </c>
      <c r="C74" s="257" t="e">
        <f>C75+C81</f>
        <v>#REF!</v>
      </c>
    </row>
    <row r="75" spans="1:3" ht="13.5" customHeight="1" thickBot="1">
      <c r="A75" s="235" t="s">
        <v>990</v>
      </c>
      <c r="B75" s="235" t="s">
        <v>991</v>
      </c>
      <c r="C75" s="263" t="e">
        <f>C76+C77+C78+C79+C80</f>
        <v>#REF!</v>
      </c>
    </row>
    <row r="76" spans="1:3" ht="13.5" customHeight="1">
      <c r="A76" s="237" t="s">
        <v>992</v>
      </c>
      <c r="B76" s="236" t="s">
        <v>993</v>
      </c>
      <c r="C76" s="198" t="e">
        <f>VLOOKUP(A76,'BS&amp;PL новый формат'!$A$2:$N$122,12,FALSE)</f>
        <v>#REF!</v>
      </c>
    </row>
    <row r="77" spans="1:3" ht="13.5" customHeight="1">
      <c r="A77" s="237" t="s">
        <v>994</v>
      </c>
      <c r="B77" s="236" t="s">
        <v>995</v>
      </c>
      <c r="C77" s="198" t="e">
        <f>VLOOKUP(A77,'BS&amp;PL новый формат'!$A$2:$N$122,12,FALSE)</f>
        <v>#REF!</v>
      </c>
    </row>
    <row r="78" spans="1:3" ht="13.5" customHeight="1">
      <c r="A78" s="237" t="s">
        <v>996</v>
      </c>
      <c r="B78" s="236" t="s">
        <v>997</v>
      </c>
      <c r="C78" s="198" t="e">
        <f>VLOOKUP(A78,'BS&amp;PL новый формат'!$A$2:$N$122,12,FALSE)</f>
        <v>#REF!</v>
      </c>
    </row>
    <row r="79" spans="1:3" ht="13.5" customHeight="1">
      <c r="A79" s="237" t="s">
        <v>998</v>
      </c>
      <c r="B79" s="236" t="s">
        <v>999</v>
      </c>
      <c r="C79" s="198" t="e">
        <f>VLOOKUP(A79,'BS&amp;PL новый формат'!$A$2:$N$122,12,FALSE)</f>
        <v>#REF!</v>
      </c>
    </row>
    <row r="80" spans="1:3" ht="13.5" customHeight="1" thickBot="1">
      <c r="A80" s="237" t="s">
        <v>1002</v>
      </c>
      <c r="B80" s="236" t="s">
        <v>1003</v>
      </c>
      <c r="C80" s="198">
        <f>VLOOKUP(A80,'BS&amp;PL новый формат'!$A$2:$N$122,12,FALSE)</f>
        <v>0</v>
      </c>
    </row>
    <row r="81" spans="1:3" ht="13.5" customHeight="1" thickBot="1">
      <c r="A81" s="235" t="s">
        <v>1158</v>
      </c>
      <c r="B81" s="235" t="s">
        <v>1119</v>
      </c>
      <c r="C81" s="263" t="e">
        <f>C82+C83+C84+C85</f>
        <v>#REF!</v>
      </c>
    </row>
    <row r="82" spans="1:3" ht="13.5" customHeight="1">
      <c r="A82" s="246" t="s">
        <v>1159</v>
      </c>
      <c r="B82" s="246" t="s">
        <v>140</v>
      </c>
      <c r="C82" s="264">
        <f>VLOOKUP(A82,'BS&amp;PL новый формат'!$A$2:$N$122,12,FALSE)</f>
        <v>0</v>
      </c>
    </row>
    <row r="83" spans="1:3" ht="13.5" customHeight="1">
      <c r="A83" s="248" t="s">
        <v>1016</v>
      </c>
      <c r="B83" s="247" t="s">
        <v>1011</v>
      </c>
      <c r="C83" s="261">
        <f>VLOOKUP(A83,'BS&amp;PL новый формат'!$A$2:$N$122,12,FALSE)</f>
        <v>0</v>
      </c>
    </row>
    <row r="84" spans="1:3" ht="13.5" customHeight="1">
      <c r="A84" s="248" t="s">
        <v>1012</v>
      </c>
      <c r="B84" s="247" t="s">
        <v>1013</v>
      </c>
      <c r="C84" s="261" t="e">
        <f>'новый формат BS &amp;PL'!E80</f>
        <v>#REF!</v>
      </c>
    </row>
    <row r="85" spans="1:3" ht="13.5" customHeight="1">
      <c r="A85" s="250" t="s">
        <v>1217</v>
      </c>
      <c r="B85" s="249" t="s">
        <v>1214</v>
      </c>
      <c r="C85" s="259"/>
    </row>
    <row r="86" spans="1:3" ht="13.5" customHeight="1">
      <c r="A86" s="251" t="s">
        <v>1026</v>
      </c>
      <c r="B86" s="251" t="s">
        <v>1027</v>
      </c>
      <c r="C86" s="260" t="e">
        <f>C59+C66+C75+C81</f>
        <v>#REF!</v>
      </c>
    </row>
    <row r="87" spans="1:3" ht="13.5" customHeight="1">
      <c r="A87" s="237" t="s">
        <v>1028</v>
      </c>
      <c r="B87" s="236" t="s">
        <v>32</v>
      </c>
      <c r="C87" s="198" t="e">
        <f>VLOOKUP(A87,'BS&amp;PL новый формат'!$A$2:$N$122,12,FALSE)</f>
        <v>#REF!</v>
      </c>
    </row>
    <row r="88" spans="1:3" ht="13.5" customHeight="1">
      <c r="A88" s="251" t="s">
        <v>1029</v>
      </c>
      <c r="B88" s="251" t="s">
        <v>1030</v>
      </c>
      <c r="C88" s="260" t="e">
        <f>C86+C87</f>
        <v>#REF!</v>
      </c>
    </row>
    <row r="89" spans="1:3" ht="13.5" customHeight="1">
      <c r="A89" s="246" t="s">
        <v>1162</v>
      </c>
      <c r="B89" s="246" t="s">
        <v>1035</v>
      </c>
      <c r="C89" s="264" t="e">
        <f>VLOOKUP(A89,'BS&amp;PL новый формат'!$A$2:$N$122,12,FALSE)</f>
        <v>#REF!</v>
      </c>
    </row>
    <row r="90" spans="1:3" ht="13.5" customHeight="1">
      <c r="A90" s="251" t="s">
        <v>1125</v>
      </c>
      <c r="B90" s="251" t="s">
        <v>1124</v>
      </c>
      <c r="C90" s="260" t="e">
        <f>C88+C89</f>
        <v>#REF!</v>
      </c>
    </row>
    <row r="91" spans="1:3" ht="13.5" customHeight="1">
      <c r="A91" s="237" t="s">
        <v>1031</v>
      </c>
      <c r="B91" s="236" t="s">
        <v>1032</v>
      </c>
      <c r="C91" s="198" t="e">
        <f>VLOOKUP(A91,'BS&amp;PL новый формат'!$A$2:$N$122,12,FALSE)</f>
        <v>#REF!</v>
      </c>
    </row>
    <row r="92" spans="1:3" ht="13.5" customHeight="1" thickBot="1">
      <c r="A92" s="237" t="s">
        <v>1033</v>
      </c>
      <c r="B92" s="236" t="s">
        <v>1034</v>
      </c>
      <c r="C92" s="198" t="e">
        <f>VLOOKUP(A92,'BS&amp;PL новый формат'!$A$2:$N$122,12,FALSE)</f>
        <v>#REF!</v>
      </c>
    </row>
    <row r="93" spans="1:3" ht="13.5" customHeight="1" thickBot="1">
      <c r="A93" s="252" t="s">
        <v>1127</v>
      </c>
      <c r="B93" s="252" t="s">
        <v>1126</v>
      </c>
      <c r="C93" s="262" t="e">
        <f>C90+C91+C92</f>
        <v>#REF!</v>
      </c>
    </row>
    <row r="95" spans="1:3" ht="12" customHeight="1">
      <c r="B95" t="s">
        <v>1219</v>
      </c>
    </row>
    <row r="96" spans="1:3" ht="12" customHeight="1">
      <c r="B96" t="s">
        <v>1220</v>
      </c>
      <c r="C96" s="253" t="e">
        <f>C93-C48</f>
        <v>#REF!</v>
      </c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2"/>
  <sheetViews>
    <sheetView topLeftCell="A37" workbookViewId="0">
      <selection activeCell="A124" sqref="A124"/>
    </sheetView>
  </sheetViews>
  <sheetFormatPr defaultColWidth="24.7109375" defaultRowHeight="12" customHeight="1"/>
  <cols>
    <col min="1" max="1" width="73" customWidth="1"/>
    <col min="2" max="2" width="13.7109375" customWidth="1"/>
    <col min="3" max="3" width="16.140625" customWidth="1"/>
    <col min="4" max="4" width="19.5703125" customWidth="1"/>
    <col min="5" max="5" width="17.85546875" customWidth="1"/>
  </cols>
  <sheetData>
    <row r="1" spans="1:6" ht="17.25" customHeight="1">
      <c r="A1" s="105" t="s">
        <v>1169</v>
      </c>
      <c r="B1" s="105"/>
      <c r="C1" s="154"/>
      <c r="D1" s="154"/>
      <c r="E1" s="154"/>
    </row>
    <row r="2" spans="1:6" ht="24" customHeight="1" thickBot="1">
      <c r="A2" s="93" t="s">
        <v>1168</v>
      </c>
      <c r="B2" s="93"/>
      <c r="C2" s="94"/>
      <c r="D2" s="94"/>
      <c r="E2" s="157" t="s">
        <v>1167</v>
      </c>
    </row>
    <row r="3" spans="1:6" ht="33" customHeight="1" thickBot="1">
      <c r="A3" s="122"/>
      <c r="B3" s="158" t="s">
        <v>1166</v>
      </c>
      <c r="C3" s="158" t="s">
        <v>1165</v>
      </c>
      <c r="D3" s="123" t="s">
        <v>1171</v>
      </c>
      <c r="E3" s="123" t="s">
        <v>20</v>
      </c>
    </row>
    <row r="4" spans="1:6" ht="12" customHeight="1" thickBot="1">
      <c r="A4" s="124"/>
      <c r="B4" s="116"/>
      <c r="C4" s="107"/>
      <c r="D4" s="107"/>
      <c r="E4" s="107"/>
    </row>
    <row r="5" spans="1:6" ht="12" customHeight="1" thickBot="1">
      <c r="A5" s="120" t="s">
        <v>1067</v>
      </c>
      <c r="B5" s="111">
        <f>B25+B6</f>
        <v>0</v>
      </c>
      <c r="C5" s="113">
        <f>C25+C6</f>
        <v>18645027.678324383</v>
      </c>
      <c r="D5" s="113" t="e">
        <f>D25+D6</f>
        <v>#REF!</v>
      </c>
      <c r="E5" s="114">
        <v>-12624685.758000001</v>
      </c>
      <c r="F5" s="20" t="e">
        <f>D5-#REF!</f>
        <v>#REF!</v>
      </c>
    </row>
    <row r="6" spans="1:6" ht="22.5" customHeight="1" thickBot="1">
      <c r="A6" s="121" t="s">
        <v>1050</v>
      </c>
      <c r="B6" s="115">
        <f>B7+B10+B15+B18</f>
        <v>0</v>
      </c>
      <c r="C6" s="139">
        <f>C7+C10+C15+C18</f>
        <v>16716704.2992</v>
      </c>
      <c r="D6" s="139" t="e">
        <f>D7+D10+D15+D18</f>
        <v>#REF!</v>
      </c>
      <c r="E6" s="106">
        <f>E7+E10+E15+E18</f>
        <v>-13210142</v>
      </c>
    </row>
    <row r="7" spans="1:6" ht="12" customHeight="1">
      <c r="A7" s="117" t="s">
        <v>45</v>
      </c>
      <c r="B7" s="125"/>
      <c r="C7" s="162">
        <v>15995800</v>
      </c>
      <c r="D7" s="162" t="e">
        <f>'BS&amp;PL новый формат'!L7</f>
        <v>#REF!</v>
      </c>
      <c r="E7" s="108">
        <v>-15406046</v>
      </c>
    </row>
    <row r="8" spans="1:6" ht="12" customHeight="1">
      <c r="A8" s="118" t="s">
        <v>939</v>
      </c>
      <c r="B8" s="125"/>
      <c r="C8" s="164">
        <v>15074800</v>
      </c>
      <c r="D8" s="127" t="e">
        <f>'BS&amp;PL новый формат'!L8</f>
        <v>#REF!</v>
      </c>
      <c r="E8" s="159">
        <v>-15382128</v>
      </c>
    </row>
    <row r="9" spans="1:6" ht="12" customHeight="1">
      <c r="A9" s="118" t="s">
        <v>941</v>
      </c>
      <c r="B9" s="125"/>
      <c r="C9" s="164">
        <v>921000</v>
      </c>
      <c r="D9" s="127" t="e">
        <f>'BS&amp;PL новый формат'!L9</f>
        <v>#REF!</v>
      </c>
      <c r="E9" s="159">
        <v>-23918</v>
      </c>
    </row>
    <row r="10" spans="1:6" ht="12" customHeight="1">
      <c r="A10" s="117" t="s">
        <v>18</v>
      </c>
      <c r="B10" s="125"/>
      <c r="C10" s="125">
        <v>0</v>
      </c>
      <c r="D10" s="125" t="e">
        <f>'BS&amp;PL новый формат'!L10</f>
        <v>#REF!</v>
      </c>
      <c r="E10" s="160">
        <v>54105</v>
      </c>
    </row>
    <row r="11" spans="1:6" ht="12" customHeight="1">
      <c r="A11" s="118" t="s">
        <v>935</v>
      </c>
      <c r="B11" s="126"/>
      <c r="C11" s="127">
        <v>0</v>
      </c>
      <c r="D11" s="127" t="e">
        <f>'BS&amp;PL новый формат'!L11</f>
        <v>#REF!</v>
      </c>
      <c r="E11" s="159">
        <v>54105</v>
      </c>
    </row>
    <row r="12" spans="1:6" ht="12" customHeight="1">
      <c r="A12" s="118" t="s">
        <v>1052</v>
      </c>
      <c r="B12" s="126"/>
      <c r="C12" s="127">
        <v>0</v>
      </c>
      <c r="D12" s="127" t="e">
        <f>'BS&amp;PL новый формат'!#REF!</f>
        <v>#REF!</v>
      </c>
      <c r="E12" s="159">
        <v>0</v>
      </c>
    </row>
    <row r="13" spans="1:6" ht="12" customHeight="1">
      <c r="A13" s="118" t="s">
        <v>1053</v>
      </c>
      <c r="B13" s="126"/>
      <c r="C13" s="127">
        <v>0</v>
      </c>
      <c r="D13" s="127" t="e">
        <f>'BS&amp;PL новый формат'!#REF!</f>
        <v>#REF!</v>
      </c>
      <c r="E13" s="159">
        <v>0</v>
      </c>
    </row>
    <row r="14" spans="1:6" ht="12" customHeight="1">
      <c r="A14" s="118" t="s">
        <v>1054</v>
      </c>
      <c r="B14" s="126"/>
      <c r="C14" s="127">
        <v>0</v>
      </c>
      <c r="D14" s="127" t="e">
        <f>'BS&amp;PL новый формат'!#REF!</f>
        <v>#REF!</v>
      </c>
      <c r="E14" s="159">
        <v>0</v>
      </c>
    </row>
    <row r="15" spans="1:6" ht="12" customHeight="1">
      <c r="A15" s="117" t="s">
        <v>17</v>
      </c>
      <c r="B15" s="125"/>
      <c r="C15" s="125">
        <v>840583.00000000012</v>
      </c>
      <c r="D15" s="125" t="e">
        <f>'BS&amp;PL новый формат'!L15</f>
        <v>#REF!</v>
      </c>
      <c r="E15" s="160">
        <v>1764077</v>
      </c>
    </row>
    <row r="16" spans="1:6" ht="12" customHeight="1">
      <c r="A16" s="117" t="s">
        <v>43</v>
      </c>
      <c r="B16" s="125"/>
      <c r="C16" s="125">
        <v>0</v>
      </c>
      <c r="D16" s="125" t="e">
        <f>'BS&amp;PL новый формат'!#REF!</f>
        <v>#REF!</v>
      </c>
      <c r="E16" s="160">
        <v>0</v>
      </c>
    </row>
    <row r="17" spans="1:5" ht="12" customHeight="1">
      <c r="A17" s="117" t="s">
        <v>945</v>
      </c>
      <c r="B17" s="125"/>
      <c r="C17" s="125">
        <v>0</v>
      </c>
      <c r="D17" s="125"/>
      <c r="E17" s="160">
        <v>0</v>
      </c>
    </row>
    <row r="18" spans="1:5" ht="12" customHeight="1">
      <c r="A18" s="117" t="s">
        <v>949</v>
      </c>
      <c r="B18" s="125"/>
      <c r="C18" s="125">
        <v>-119678.70080000001</v>
      </c>
      <c r="D18" s="125" t="e">
        <f>D21</f>
        <v>#REF!</v>
      </c>
      <c r="E18" s="160">
        <v>377722</v>
      </c>
    </row>
    <row r="19" spans="1:5" ht="12" customHeight="1">
      <c r="A19" s="118" t="s">
        <v>1058</v>
      </c>
      <c r="B19" s="126"/>
      <c r="C19" s="127">
        <v>-119678.70080000001</v>
      </c>
      <c r="D19" s="127" t="e">
        <f>D21</f>
        <v>#REF!</v>
      </c>
      <c r="E19" s="159">
        <v>377722</v>
      </c>
    </row>
    <row r="20" spans="1:5" ht="12" customHeight="1">
      <c r="A20" s="119" t="s">
        <v>951</v>
      </c>
      <c r="B20" s="130"/>
      <c r="C20" s="131">
        <v>-101258.70080000001</v>
      </c>
      <c r="D20" s="131" t="e">
        <f>'BS&amp;PL новый формат'!#REF!</f>
        <v>#REF!</v>
      </c>
      <c r="E20" s="161">
        <v>3000</v>
      </c>
    </row>
    <row r="21" spans="1:5" ht="12" customHeight="1">
      <c r="A21" s="119" t="s">
        <v>953</v>
      </c>
      <c r="B21" s="130"/>
      <c r="C21" s="131">
        <v>-18420</v>
      </c>
      <c r="D21" s="131" t="e">
        <f>'BS&amp;PL новый формат'!L21</f>
        <v>#REF!</v>
      </c>
      <c r="E21" s="161">
        <v>374722</v>
      </c>
    </row>
    <row r="22" spans="1:5" ht="12" customHeight="1">
      <c r="A22" s="118" t="s">
        <v>1059</v>
      </c>
      <c r="B22" s="126"/>
      <c r="C22" s="127">
        <v>0</v>
      </c>
      <c r="D22" s="127" t="e">
        <f>'BS&amp;PL новый формат'!#REF!</f>
        <v>#REF!</v>
      </c>
      <c r="E22" s="159">
        <v>0</v>
      </c>
    </row>
    <row r="23" spans="1:5" ht="12" customHeight="1">
      <c r="A23" s="118" t="s">
        <v>1060</v>
      </c>
      <c r="B23" s="126"/>
      <c r="C23" s="127">
        <v>0</v>
      </c>
      <c r="D23" s="127" t="e">
        <f>'BS&amp;PL новый формат'!#REF!</f>
        <v>#REF!</v>
      </c>
      <c r="E23" s="159">
        <v>0</v>
      </c>
    </row>
    <row r="24" spans="1:5" ht="12" customHeight="1" thickBot="1">
      <c r="A24" s="118" t="s">
        <v>1061</v>
      </c>
      <c r="B24" s="110"/>
      <c r="C24" s="163">
        <v>0</v>
      </c>
      <c r="D24" s="163" t="e">
        <f>'BS&amp;PL новый формат'!#REF!</f>
        <v>#REF!</v>
      </c>
      <c r="E24" s="112">
        <v>0</v>
      </c>
    </row>
    <row r="25" spans="1:5" ht="12" customHeight="1" thickBot="1">
      <c r="A25" s="140" t="s">
        <v>1055</v>
      </c>
      <c r="B25" s="109">
        <f>B32+B31+B27+B26</f>
        <v>0</v>
      </c>
      <c r="C25" s="109">
        <f>C32+C31+C27+C26</f>
        <v>1928323.3791243813</v>
      </c>
      <c r="D25" s="109" t="e">
        <f>D32+D31+D27+D26</f>
        <v>#REF!</v>
      </c>
      <c r="E25" s="109">
        <f>E32+E31+E27+E26</f>
        <v>690456.24200000009</v>
      </c>
    </row>
    <row r="26" spans="1:5" ht="12" customHeight="1">
      <c r="A26" s="125" t="s">
        <v>931</v>
      </c>
      <c r="B26" s="125"/>
      <c r="C26" s="125">
        <v>83031</v>
      </c>
      <c r="D26" s="125" t="e">
        <f>'BS&amp;PL новый формат'!L26</f>
        <v>#REF!</v>
      </c>
      <c r="E26" s="96">
        <v>-53979</v>
      </c>
    </row>
    <row r="27" spans="1:5" ht="12" customHeight="1">
      <c r="A27" s="125" t="s">
        <v>1056</v>
      </c>
      <c r="B27" s="125"/>
      <c r="C27" s="125">
        <v>632964.14833438094</v>
      </c>
      <c r="D27" s="125" t="e">
        <f>'BS&amp;PL новый формат'!L28</f>
        <v>#REF!</v>
      </c>
      <c r="E27" s="125">
        <v>1139136</v>
      </c>
    </row>
    <row r="28" spans="1:5" ht="12" customHeight="1">
      <c r="A28" s="126" t="s">
        <v>1057</v>
      </c>
      <c r="B28" s="126"/>
      <c r="C28" s="127">
        <v>0</v>
      </c>
      <c r="D28" s="127">
        <v>0</v>
      </c>
      <c r="E28" s="127">
        <v>0</v>
      </c>
    </row>
    <row r="29" spans="1:5" ht="12" customHeight="1">
      <c r="A29" s="126" t="s">
        <v>933</v>
      </c>
      <c r="B29" s="126"/>
      <c r="C29" s="127">
        <v>632964.14833438094</v>
      </c>
      <c r="D29" s="127" t="e">
        <f>'BS&amp;PL новый формат'!L30</f>
        <v>#REF!</v>
      </c>
      <c r="E29" s="127">
        <v>1139136</v>
      </c>
    </row>
    <row r="30" spans="1:5" ht="12" customHeight="1">
      <c r="A30" s="125" t="s">
        <v>935</v>
      </c>
      <c r="B30" s="125"/>
      <c r="C30" s="125">
        <v>10000</v>
      </c>
      <c r="D30" s="125">
        <v>0</v>
      </c>
      <c r="E30" s="125">
        <v>-105000</v>
      </c>
    </row>
    <row r="31" spans="1:5" ht="12" customHeight="1">
      <c r="A31" s="125" t="s">
        <v>943</v>
      </c>
      <c r="B31" s="125"/>
      <c r="C31" s="125">
        <v>997328.23079000029</v>
      </c>
      <c r="D31" s="125" t="e">
        <f>'BS&amp;PL новый формат'!L35</f>
        <v>#REF!</v>
      </c>
      <c r="E31" s="125">
        <v>-762215.75799999991</v>
      </c>
    </row>
    <row r="32" spans="1:5" ht="12" customHeight="1" thickBot="1">
      <c r="A32" s="125" t="s">
        <v>947</v>
      </c>
      <c r="B32" s="125"/>
      <c r="C32" s="125">
        <v>215000</v>
      </c>
      <c r="D32" s="125" t="e">
        <f>'BS&amp;PL новый формат'!L36</f>
        <v>#REF!</v>
      </c>
      <c r="E32" s="125">
        <v>367515</v>
      </c>
    </row>
    <row r="33" spans="1:5" ht="12" customHeight="1" thickBot="1">
      <c r="A33" s="138" t="s">
        <v>1062</v>
      </c>
      <c r="B33" s="139">
        <f>B48+B34</f>
        <v>0</v>
      </c>
      <c r="C33" s="139">
        <f>C48+C34</f>
        <v>10931576</v>
      </c>
      <c r="D33" s="139" t="e">
        <f>D48+D34</f>
        <v>#REF!</v>
      </c>
      <c r="E33" s="139">
        <f>E48+E34</f>
        <v>-13583083.266606305</v>
      </c>
    </row>
    <row r="34" spans="1:5" ht="12" customHeight="1" thickBot="1">
      <c r="A34" s="140" t="s">
        <v>1063</v>
      </c>
      <c r="B34" s="140"/>
      <c r="C34" s="141">
        <v>10298633</v>
      </c>
      <c r="D34" s="141" t="e">
        <f>D42+D35</f>
        <v>#REF!</v>
      </c>
      <c r="E34" s="141">
        <v>-12858821.266606305</v>
      </c>
    </row>
    <row r="35" spans="1:5" ht="12" customHeight="1">
      <c r="A35" s="125" t="s">
        <v>955</v>
      </c>
      <c r="B35" s="125"/>
      <c r="C35" s="125">
        <v>500000</v>
      </c>
      <c r="D35" s="125" t="e">
        <f>'BS&amp;PL новый формат'!L39</f>
        <v>#REF!</v>
      </c>
      <c r="E35" s="125">
        <v>305205</v>
      </c>
    </row>
    <row r="36" spans="1:5" ht="12" customHeight="1">
      <c r="A36" s="126" t="s">
        <v>957</v>
      </c>
      <c r="B36" s="126"/>
      <c r="C36" s="129">
        <v>0</v>
      </c>
      <c r="D36" s="129" t="e">
        <f>'BS&amp;PL новый формат'!L40</f>
        <v>#REF!</v>
      </c>
      <c r="E36" s="129">
        <v>305205</v>
      </c>
    </row>
    <row r="37" spans="1:5" ht="12" customHeight="1">
      <c r="A37" s="126" t="s">
        <v>959</v>
      </c>
      <c r="B37" s="126"/>
      <c r="C37" s="127">
        <v>500000</v>
      </c>
      <c r="D37" s="127" t="e">
        <f>'BS&amp;PL новый формат'!L41</f>
        <v>#REF!</v>
      </c>
      <c r="E37" s="127">
        <v>0</v>
      </c>
    </row>
    <row r="38" spans="1:5" ht="12" customHeight="1">
      <c r="A38" s="126" t="s">
        <v>19</v>
      </c>
      <c r="B38" s="126"/>
      <c r="C38" s="127">
        <v>0</v>
      </c>
      <c r="D38" s="127" t="e">
        <f>'BS&amp;PL новый формат'!#REF!</f>
        <v>#REF!</v>
      </c>
      <c r="E38" s="127">
        <v>0</v>
      </c>
    </row>
    <row r="39" spans="1:5" ht="12" customHeight="1">
      <c r="A39" s="125" t="s">
        <v>23</v>
      </c>
      <c r="B39" s="125"/>
      <c r="C39" s="125">
        <v>3000000</v>
      </c>
      <c r="D39" s="125">
        <v>0</v>
      </c>
      <c r="E39" s="125">
        <v>-8115000</v>
      </c>
    </row>
    <row r="40" spans="1:5" ht="12" customHeight="1">
      <c r="A40" s="126" t="s">
        <v>24</v>
      </c>
      <c r="B40" s="126"/>
      <c r="C40" s="127">
        <v>0</v>
      </c>
      <c r="D40" s="127">
        <v>0</v>
      </c>
      <c r="E40" s="127">
        <v>0</v>
      </c>
    </row>
    <row r="41" spans="1:5" ht="12" customHeight="1">
      <c r="A41" s="126" t="s">
        <v>25</v>
      </c>
      <c r="B41" s="126"/>
      <c r="C41" s="127">
        <v>3000000</v>
      </c>
      <c r="D41" s="127">
        <v>0</v>
      </c>
      <c r="E41" s="127">
        <v>-8115000</v>
      </c>
    </row>
    <row r="42" spans="1:5" ht="12" customHeight="1">
      <c r="A42" s="125" t="s">
        <v>26</v>
      </c>
      <c r="B42" s="125"/>
      <c r="C42" s="125">
        <v>800000</v>
      </c>
      <c r="D42" s="125" t="e">
        <f>'BS&amp;PL новый формат'!L45</f>
        <v>#REF!</v>
      </c>
      <c r="E42" s="125">
        <v>-3613864.8109425413</v>
      </c>
    </row>
    <row r="43" spans="1:5" ht="12" customHeight="1">
      <c r="A43" s="126" t="s">
        <v>27</v>
      </c>
      <c r="B43" s="126"/>
      <c r="C43" s="127">
        <v>0</v>
      </c>
      <c r="D43" s="127">
        <v>0</v>
      </c>
      <c r="E43" s="127">
        <v>0</v>
      </c>
    </row>
    <row r="44" spans="1:5" ht="12" customHeight="1">
      <c r="A44" s="126" t="s">
        <v>28</v>
      </c>
      <c r="B44" s="126"/>
      <c r="C44" s="127">
        <v>800000</v>
      </c>
      <c r="D44" s="127" t="e">
        <f>'BS&amp;PL новый формат'!L46</f>
        <v>#REF!</v>
      </c>
      <c r="E44" s="127">
        <v>-3613864.8109425413</v>
      </c>
    </row>
    <row r="45" spans="1:5" ht="12" customHeight="1">
      <c r="A45" s="125" t="s">
        <v>29</v>
      </c>
      <c r="B45" s="125"/>
      <c r="C45" s="125">
        <v>4400000</v>
      </c>
      <c r="D45" s="125">
        <v>0</v>
      </c>
      <c r="E45" s="125">
        <v>0</v>
      </c>
    </row>
    <row r="46" spans="1:5" ht="12" customHeight="1">
      <c r="A46" s="125" t="s">
        <v>30</v>
      </c>
      <c r="B46" s="125"/>
      <c r="C46" s="125">
        <v>1500000</v>
      </c>
      <c r="D46" s="125">
        <v>0</v>
      </c>
      <c r="E46" s="125">
        <v>-1435161.4556637623</v>
      </c>
    </row>
    <row r="47" spans="1:5" ht="12" customHeight="1" thickBot="1">
      <c r="A47" s="125" t="s">
        <v>970</v>
      </c>
      <c r="B47" s="125"/>
      <c r="C47" s="125">
        <v>98633.000000000015</v>
      </c>
      <c r="D47" s="125">
        <v>0</v>
      </c>
      <c r="E47" s="125">
        <v>0</v>
      </c>
    </row>
    <row r="48" spans="1:5" ht="12" customHeight="1" thickBot="1">
      <c r="A48" s="140" t="s">
        <v>1064</v>
      </c>
      <c r="B48" s="140"/>
      <c r="C48" s="141">
        <v>632943</v>
      </c>
      <c r="D48" s="141" t="e">
        <f>D50+D51+D52</f>
        <v>#REF!</v>
      </c>
      <c r="E48" s="141">
        <v>-724262</v>
      </c>
    </row>
    <row r="49" spans="1:9" ht="12" customHeight="1">
      <c r="A49" s="125" t="s">
        <v>957</v>
      </c>
      <c r="B49" s="125"/>
      <c r="C49" s="129">
        <v>247943</v>
      </c>
      <c r="D49" s="125">
        <v>0</v>
      </c>
      <c r="E49" s="125">
        <v>0</v>
      </c>
    </row>
    <row r="50" spans="1:9" ht="12" customHeight="1">
      <c r="A50" s="125" t="s">
        <v>24</v>
      </c>
      <c r="B50" s="125"/>
      <c r="C50" s="127">
        <v>350000</v>
      </c>
      <c r="D50" s="125" t="e">
        <f>'BS&amp;PL новый формат'!L51</f>
        <v>#REF!</v>
      </c>
      <c r="E50" s="125">
        <v>-788024</v>
      </c>
    </row>
    <row r="51" spans="1:9" ht="12" customHeight="1">
      <c r="A51" s="125" t="s">
        <v>27</v>
      </c>
      <c r="B51" s="125"/>
      <c r="C51" s="127">
        <v>35000</v>
      </c>
      <c r="D51" s="125" t="e">
        <f>'BS&amp;PL новый формат'!L52</f>
        <v>#REF!</v>
      </c>
      <c r="E51" s="125">
        <v>14310</v>
      </c>
    </row>
    <row r="52" spans="1:9" ht="12" customHeight="1" thickBot="1">
      <c r="A52" s="125" t="s">
        <v>972</v>
      </c>
      <c r="B52" s="125"/>
      <c r="C52" s="125">
        <v>0</v>
      </c>
      <c r="D52" s="125" t="e">
        <f>'BS&amp;PL новый формат'!L53</f>
        <v>#REF!</v>
      </c>
      <c r="E52" s="125">
        <v>49452</v>
      </c>
    </row>
    <row r="53" spans="1:9" ht="12" customHeight="1" thickBot="1">
      <c r="A53" s="140" t="s">
        <v>1065</v>
      </c>
      <c r="B53" s="140"/>
      <c r="C53" s="141">
        <v>7723451.678324379</v>
      </c>
      <c r="D53" s="141">
        <v>8625704</v>
      </c>
      <c r="E53" s="141">
        <v>958397.50860630162</v>
      </c>
      <c r="H53" s="155"/>
      <c r="I53" s="155"/>
    </row>
    <row r="54" spans="1:9" ht="12" customHeight="1">
      <c r="A54" s="125" t="s">
        <v>9</v>
      </c>
      <c r="B54" s="125"/>
      <c r="C54" s="128">
        <v>9000000</v>
      </c>
      <c r="D54" s="128" t="e">
        <f>'BS&amp;PL новый формат'!L55</f>
        <v>#REF!</v>
      </c>
      <c r="E54" s="128">
        <v>0</v>
      </c>
      <c r="I54" s="155"/>
    </row>
    <row r="55" spans="1:9" ht="12" customHeight="1">
      <c r="A55" s="125" t="s">
        <v>1066</v>
      </c>
      <c r="B55" s="125"/>
      <c r="C55" s="125">
        <v>0</v>
      </c>
      <c r="D55" s="125">
        <v>0</v>
      </c>
      <c r="E55" s="125">
        <v>0</v>
      </c>
    </row>
    <row r="56" spans="1:9" ht="12" customHeight="1">
      <c r="A56" s="125" t="s">
        <v>975</v>
      </c>
      <c r="B56" s="125"/>
      <c r="C56" s="125">
        <v>-74987</v>
      </c>
      <c r="D56" s="125" t="e">
        <f>'BS&amp;PL новый формат'!L58</f>
        <v>#REF!</v>
      </c>
      <c r="E56" s="125">
        <v>-38460.299999999916</v>
      </c>
    </row>
    <row r="57" spans="1:9" ht="12" customHeight="1" thickBot="1">
      <c r="A57" s="132" t="s">
        <v>977</v>
      </c>
      <c r="B57" s="132"/>
      <c r="C57" s="125">
        <v>-1201561.3216756205</v>
      </c>
      <c r="D57" s="132" t="e">
        <f>'BS&amp;PL новый формат'!L60</f>
        <v>#REF!</v>
      </c>
      <c r="E57" s="132">
        <v>996857.8086063019</v>
      </c>
    </row>
    <row r="58" spans="1:9" ht="12" customHeight="1" thickBot="1">
      <c r="A58" s="133"/>
      <c r="B58" s="133"/>
      <c r="C58" s="133"/>
      <c r="D58" s="133"/>
      <c r="E58" s="133">
        <v>0</v>
      </c>
      <c r="F58" s="97"/>
      <c r="G58" s="97"/>
      <c r="H58" s="97"/>
      <c r="I58" s="97"/>
    </row>
    <row r="59" spans="1:9" ht="12" customHeight="1" thickBot="1">
      <c r="A59" s="140" t="s">
        <v>1043</v>
      </c>
      <c r="B59" s="140"/>
      <c r="C59" s="141"/>
      <c r="D59" s="141"/>
      <c r="E59" s="141">
        <v>0</v>
      </c>
    </row>
    <row r="60" spans="1:9" ht="12" customHeight="1">
      <c r="A60" s="134" t="s">
        <v>1096</v>
      </c>
      <c r="B60" s="134"/>
      <c r="C60" s="134">
        <v>7056000</v>
      </c>
      <c r="D60" s="134" t="e">
        <f>'BS&amp;PL новый формат'!L63</f>
        <v>#REF!</v>
      </c>
      <c r="E60" s="134">
        <v>-957728</v>
      </c>
      <c r="F60" s="98"/>
      <c r="G60" s="98"/>
      <c r="H60" s="98"/>
      <c r="I60" s="98"/>
    </row>
    <row r="61" spans="1:9" ht="12" customHeight="1">
      <c r="A61" s="135" t="s">
        <v>1045</v>
      </c>
      <c r="B61" s="135"/>
      <c r="C61" s="135">
        <v>6914880</v>
      </c>
      <c r="D61" s="135" t="e">
        <f>'BS&amp;PL новый формат'!L64</f>
        <v>#REF!</v>
      </c>
      <c r="E61" s="135">
        <v>2750694</v>
      </c>
      <c r="F61" s="98"/>
      <c r="G61" s="98"/>
      <c r="H61" s="98"/>
      <c r="I61" s="98"/>
    </row>
    <row r="62" spans="1:9" ht="12" customHeight="1">
      <c r="A62" s="135" t="s">
        <v>1047</v>
      </c>
      <c r="B62" s="135"/>
      <c r="C62" s="135">
        <v>141120</v>
      </c>
      <c r="D62" s="135" t="e">
        <f>'BS&amp;PL новый формат'!L65</f>
        <v>#REF!</v>
      </c>
      <c r="E62" s="135">
        <v>-3708422</v>
      </c>
      <c r="F62" s="98"/>
      <c r="G62" s="98"/>
      <c r="H62" s="98"/>
      <c r="I62" s="98"/>
    </row>
    <row r="63" spans="1:9" ht="12" customHeight="1" thickBot="1">
      <c r="A63" s="135" t="s">
        <v>1100</v>
      </c>
      <c r="B63" s="135"/>
      <c r="C63" s="135"/>
      <c r="D63" s="135">
        <v>0</v>
      </c>
      <c r="E63" s="135">
        <v>0</v>
      </c>
      <c r="F63" s="98"/>
      <c r="G63" s="98"/>
      <c r="H63" s="98"/>
      <c r="I63" s="98"/>
    </row>
    <row r="64" spans="1:9" ht="12" customHeight="1">
      <c r="A64" s="136"/>
      <c r="B64" s="136"/>
      <c r="C64" s="137">
        <v>0</v>
      </c>
      <c r="D64" s="137">
        <v>0</v>
      </c>
      <c r="E64" s="137">
        <v>0</v>
      </c>
      <c r="F64" s="97"/>
      <c r="G64" s="97"/>
      <c r="H64" s="97"/>
      <c r="I64" s="97"/>
    </row>
    <row r="65" spans="1:5" ht="12" customHeight="1" thickBot="1">
      <c r="A65" s="93" t="s">
        <v>1170</v>
      </c>
      <c r="B65" s="93"/>
      <c r="C65" s="101"/>
      <c r="D65" s="101"/>
      <c r="E65" s="101"/>
    </row>
    <row r="66" spans="1:5" ht="34.5" customHeight="1" thickBot="1">
      <c r="A66" s="122"/>
      <c r="B66" s="123" t="str">
        <f>B3</f>
        <v>План на 01/01/2011</v>
      </c>
      <c r="C66" s="123" t="str">
        <f>C3</f>
        <v>Прогноз на 01/01/2011</v>
      </c>
      <c r="D66" s="123" t="str">
        <f>D3</f>
        <v>Факт на 25/10/2010</v>
      </c>
      <c r="E66" s="123" t="s">
        <v>20</v>
      </c>
    </row>
    <row r="67" spans="1:5" ht="15.75" customHeight="1" thickBot="1">
      <c r="A67" s="138" t="s">
        <v>97</v>
      </c>
      <c r="B67" s="138"/>
      <c r="C67" s="139">
        <v>838023.89380648732</v>
      </c>
      <c r="D67" s="139" t="e">
        <f>'BS&amp;PL новый формат'!L72</f>
        <v>#REF!</v>
      </c>
      <c r="E67" s="139">
        <v>-391646.80000000005</v>
      </c>
    </row>
    <row r="68" spans="1:5" ht="14.25" customHeight="1" thickBot="1">
      <c r="A68" s="140" t="s">
        <v>979</v>
      </c>
      <c r="B68" s="140"/>
      <c r="C68" s="141">
        <v>576424.89380648802</v>
      </c>
      <c r="D68" s="141" t="e">
        <f>'BS&amp;PL новый формат'!L73</f>
        <v>#REF!</v>
      </c>
      <c r="E68" s="141">
        <v>-620365.5</v>
      </c>
    </row>
    <row r="69" spans="1:5" ht="12" customHeight="1">
      <c r="A69" s="142" t="s">
        <v>1101</v>
      </c>
      <c r="B69" s="142"/>
      <c r="C69" s="142">
        <v>464886.80638888886</v>
      </c>
      <c r="D69" s="142" t="e">
        <f>'BS&amp;PL новый формат'!L74</f>
        <v>#REF!</v>
      </c>
      <c r="E69" s="142">
        <v>-701800</v>
      </c>
    </row>
    <row r="70" spans="1:5" ht="12" customHeight="1">
      <c r="A70" s="143" t="s">
        <v>985</v>
      </c>
      <c r="B70" s="143"/>
      <c r="C70" s="143">
        <v>439192.78888888884</v>
      </c>
      <c r="D70" s="143" t="e">
        <f>'BS&amp;PL новый формат'!L75</f>
        <v>#REF!</v>
      </c>
      <c r="E70" s="143">
        <v>-700097.47916999995</v>
      </c>
    </row>
    <row r="71" spans="1:5" ht="12" customHeight="1">
      <c r="A71" s="143" t="s">
        <v>987</v>
      </c>
      <c r="B71" s="143"/>
      <c r="C71" s="143">
        <v>25694.017500000002</v>
      </c>
      <c r="D71" s="143" t="e">
        <f>'BS&amp;PL новый формат'!L76</f>
        <v>#REF!</v>
      </c>
      <c r="E71" s="143">
        <v>-1702.5208299999999</v>
      </c>
    </row>
    <row r="72" spans="1:5" ht="12" customHeight="1">
      <c r="A72" s="144" t="s">
        <v>981</v>
      </c>
      <c r="B72" s="144"/>
      <c r="C72" s="144">
        <v>2313.1311675990964</v>
      </c>
      <c r="D72" s="144" t="e">
        <f>'BS&amp;PL новый формат'!L77</f>
        <v>#REF!</v>
      </c>
      <c r="E72" s="144">
        <v>2400</v>
      </c>
    </row>
    <row r="73" spans="1:5" ht="14.25" customHeight="1">
      <c r="A73" s="143" t="s">
        <v>1103</v>
      </c>
      <c r="B73" s="143"/>
      <c r="C73" s="143">
        <v>0</v>
      </c>
      <c r="D73" s="143" t="e">
        <f>'BS&amp;PL новый формат'!L78</f>
        <v>#REF!</v>
      </c>
      <c r="E73" s="143">
        <v>50</v>
      </c>
    </row>
    <row r="74" spans="1:5" ht="12" customHeight="1">
      <c r="A74" s="143" t="s">
        <v>1104</v>
      </c>
      <c r="B74" s="143"/>
      <c r="C74" s="143">
        <v>2313.1311675990964</v>
      </c>
      <c r="D74" s="143" t="e">
        <f>'BS&amp;PL новый формат'!L79</f>
        <v>#REF!</v>
      </c>
      <c r="E74" s="143">
        <v>2350</v>
      </c>
    </row>
    <row r="75" spans="1:5" ht="12" customHeight="1">
      <c r="A75" s="143" t="s">
        <v>1105</v>
      </c>
      <c r="B75" s="143"/>
      <c r="C75" s="143">
        <v>0</v>
      </c>
      <c r="D75" s="143">
        <v>0</v>
      </c>
      <c r="E75" s="143">
        <v>0</v>
      </c>
    </row>
    <row r="76" spans="1:5" ht="12" customHeight="1">
      <c r="A76" s="143" t="s">
        <v>1106</v>
      </c>
      <c r="B76" s="143"/>
      <c r="C76" s="143">
        <v>0</v>
      </c>
      <c r="D76" s="143">
        <v>0</v>
      </c>
      <c r="E76" s="143">
        <v>0</v>
      </c>
    </row>
    <row r="77" spans="1:5" ht="24.75" customHeight="1">
      <c r="A77" s="144" t="s">
        <v>983</v>
      </c>
      <c r="B77" s="144"/>
      <c r="C77" s="144">
        <v>109224.95625</v>
      </c>
      <c r="D77" s="144" t="e">
        <f>'BS&amp;PL новый формат'!L82</f>
        <v>#REF!</v>
      </c>
      <c r="E77" s="144">
        <v>79034.5</v>
      </c>
    </row>
    <row r="78" spans="1:5" ht="15" customHeight="1">
      <c r="A78" s="144" t="s">
        <v>1107</v>
      </c>
      <c r="B78" s="144"/>
      <c r="C78" s="144">
        <v>0</v>
      </c>
      <c r="D78" s="144">
        <v>0</v>
      </c>
      <c r="E78" s="144">
        <v>0</v>
      </c>
    </row>
    <row r="79" spans="1:5" ht="12" customHeight="1" thickBot="1">
      <c r="A79" s="144" t="s">
        <v>989</v>
      </c>
      <c r="B79" s="144"/>
      <c r="C79" s="144">
        <v>0</v>
      </c>
      <c r="D79" s="144">
        <v>0</v>
      </c>
      <c r="E79" s="144">
        <v>0</v>
      </c>
    </row>
    <row r="80" spans="1:5" ht="12" customHeight="1" thickBot="1">
      <c r="A80" s="140" t="s">
        <v>1108</v>
      </c>
      <c r="B80" s="140"/>
      <c r="C80" s="141">
        <v>261598.99999999933</v>
      </c>
      <c r="D80" s="141" t="e">
        <f>'BS&amp;PL новый формат'!L85</f>
        <v>#REF!</v>
      </c>
      <c r="E80" s="141">
        <v>228718.7</v>
      </c>
    </row>
    <row r="81" spans="1:6" ht="12" customHeight="1">
      <c r="A81" s="144" t="s">
        <v>1019</v>
      </c>
      <c r="B81" s="144"/>
      <c r="C81" s="144">
        <v>8060.0000000000309</v>
      </c>
      <c r="D81" s="144" t="e">
        <f>'BS&amp;PL новый формат'!L86</f>
        <v>#REF!</v>
      </c>
      <c r="E81" s="144">
        <v>165476</v>
      </c>
      <c r="F81" s="165"/>
    </row>
    <row r="82" spans="1:6" ht="42" customHeight="1">
      <c r="A82" s="144" t="s">
        <v>1023</v>
      </c>
      <c r="B82" s="144"/>
      <c r="C82" s="144">
        <v>56821</v>
      </c>
      <c r="D82" s="144" t="e">
        <f>'BS&amp;PL новый формат'!L87</f>
        <v>#REF!</v>
      </c>
      <c r="E82" s="144">
        <v>27594</v>
      </c>
      <c r="F82" s="100"/>
    </row>
    <row r="83" spans="1:6" ht="42" customHeight="1">
      <c r="A83" s="144" t="s">
        <v>1025</v>
      </c>
      <c r="B83" s="144"/>
      <c r="C83" s="144">
        <v>0</v>
      </c>
      <c r="D83" s="144" t="e">
        <f>'BS&amp;PL новый формат'!L88</f>
        <v>#REF!</v>
      </c>
      <c r="E83" s="144">
        <v>61005</v>
      </c>
      <c r="F83" s="100"/>
    </row>
    <row r="84" spans="1:6" ht="12" customHeight="1">
      <c r="A84" s="144" t="s">
        <v>1005</v>
      </c>
      <c r="B84" s="144"/>
      <c r="C84" s="144">
        <v>92037.999999999302</v>
      </c>
      <c r="D84" s="144" t="e">
        <f>'BS&amp;PL новый формат'!L89</f>
        <v>#REF!</v>
      </c>
      <c r="E84" s="144">
        <v>-52138</v>
      </c>
      <c r="F84" s="99"/>
    </row>
    <row r="85" spans="1:6" ht="12" customHeight="1">
      <c r="A85" s="144" t="s">
        <v>1007</v>
      </c>
      <c r="B85" s="144"/>
      <c r="C85" s="144">
        <v>0</v>
      </c>
      <c r="D85" s="144" t="e">
        <f>'BS&amp;PL новый формат'!L90</f>
        <v>#REF!</v>
      </c>
      <c r="E85" s="144">
        <v>2942</v>
      </c>
      <c r="F85" s="99"/>
    </row>
    <row r="86" spans="1:6" ht="12" customHeight="1">
      <c r="A86" s="144" t="s">
        <v>1009</v>
      </c>
      <c r="B86" s="144"/>
      <c r="C86" s="144">
        <v>58000</v>
      </c>
      <c r="D86" s="144" t="e">
        <f>'BS&amp;PL новый формат'!L91</f>
        <v>#REF!</v>
      </c>
      <c r="E86" s="144">
        <v>-5033.9999999999927</v>
      </c>
      <c r="F86" s="99"/>
    </row>
    <row r="87" spans="1:6" ht="12" customHeight="1">
      <c r="A87" s="144" t="s">
        <v>1115</v>
      </c>
      <c r="B87" s="144"/>
      <c r="C87" s="144">
        <v>0</v>
      </c>
      <c r="D87" s="144" t="e">
        <f>'BS&amp;PL новый формат'!L92</f>
        <v>#REF!</v>
      </c>
      <c r="E87" s="144">
        <v>132</v>
      </c>
      <c r="F87" s="99"/>
    </row>
    <row r="88" spans="1:6" ht="12" hidden="1" customHeight="1">
      <c r="A88" s="144" t="s">
        <v>1116</v>
      </c>
      <c r="B88" s="144"/>
      <c r="C88" s="144">
        <v>0</v>
      </c>
      <c r="D88" s="144">
        <v>0</v>
      </c>
      <c r="E88" s="144">
        <v>0</v>
      </c>
      <c r="F88" s="99"/>
    </row>
    <row r="89" spans="1:6" ht="12" hidden="1" customHeight="1">
      <c r="A89" s="144" t="s">
        <v>1011</v>
      </c>
      <c r="B89" s="144"/>
      <c r="C89" s="144">
        <v>0</v>
      </c>
      <c r="D89" s="144">
        <v>0</v>
      </c>
      <c r="E89" s="144">
        <v>0</v>
      </c>
      <c r="F89" s="103"/>
    </row>
    <row r="90" spans="1:6" ht="12" customHeight="1">
      <c r="A90" s="144" t="s">
        <v>1013</v>
      </c>
      <c r="B90" s="144"/>
      <c r="C90" s="144">
        <v>0</v>
      </c>
      <c r="D90" s="144" t="e">
        <f>'BS&amp;PL новый формат'!L93</f>
        <v>#REF!</v>
      </c>
      <c r="E90" s="144">
        <v>1788</v>
      </c>
      <c r="F90" s="100"/>
    </row>
    <row r="91" spans="1:6" ht="12" customHeight="1" thickBot="1">
      <c r="A91" s="144" t="s">
        <v>22</v>
      </c>
      <c r="B91" s="144"/>
      <c r="C91" s="144">
        <v>46679.999999999993</v>
      </c>
      <c r="D91" s="144" t="e">
        <f>'BS&amp;PL новый формат'!L94</f>
        <v>#REF!</v>
      </c>
      <c r="E91" s="144">
        <v>26953.7</v>
      </c>
      <c r="F91" s="100"/>
    </row>
    <row r="92" spans="1:6" ht="12" customHeight="1" thickBot="1">
      <c r="A92" s="138" t="s">
        <v>98</v>
      </c>
      <c r="B92" s="138"/>
      <c r="C92" s="139">
        <f>C100+C93</f>
        <v>-75155.093333333338</v>
      </c>
      <c r="D92" s="139" t="e">
        <f>'BS&amp;PL новый формат'!L95</f>
        <v>#REF!</v>
      </c>
      <c r="E92" s="139">
        <f>E100+E93</f>
        <v>147670.44760630192</v>
      </c>
      <c r="F92" s="166"/>
    </row>
    <row r="93" spans="1:6" ht="12" customHeight="1" thickBot="1">
      <c r="A93" s="140" t="s">
        <v>991</v>
      </c>
      <c r="B93" s="140"/>
      <c r="C93" s="141">
        <f>SUM(C94:C99)</f>
        <v>-75155.093333333338</v>
      </c>
      <c r="D93" s="141" t="e">
        <f>'BS&amp;PL новый формат'!L96</f>
        <v>#REF!</v>
      </c>
      <c r="E93" s="141">
        <f>SUM(E94:E99)</f>
        <v>326174.44760630192</v>
      </c>
      <c r="F93" s="102"/>
    </row>
    <row r="94" spans="1:6" ht="12" customHeight="1">
      <c r="A94" s="144" t="s">
        <v>993</v>
      </c>
      <c r="B94" s="144"/>
      <c r="C94" s="144">
        <v>-1323.8333333333335</v>
      </c>
      <c r="D94" s="144" t="e">
        <f>'BS&amp;PL новый формат'!L97</f>
        <v>#REF!</v>
      </c>
      <c r="E94" s="144">
        <v>-848</v>
      </c>
      <c r="F94" s="100"/>
    </row>
    <row r="95" spans="1:6" ht="12" customHeight="1">
      <c r="A95" s="144" t="s">
        <v>995</v>
      </c>
      <c r="B95" s="144"/>
      <c r="C95" s="144">
        <v>-33535.333333333336</v>
      </c>
      <c r="D95" s="144">
        <v>0</v>
      </c>
      <c r="E95" s="144">
        <v>0</v>
      </c>
      <c r="F95" s="100"/>
    </row>
    <row r="96" spans="1:6" ht="12" customHeight="1">
      <c r="A96" s="144" t="s">
        <v>997</v>
      </c>
      <c r="B96" s="144"/>
      <c r="C96" s="144">
        <v>-14106.26</v>
      </c>
      <c r="D96" s="144" t="e">
        <f>'BS&amp;PL новый формат'!L99</f>
        <v>#REF!</v>
      </c>
      <c r="E96" s="144">
        <v>312596.89376807422</v>
      </c>
      <c r="F96" s="99"/>
    </row>
    <row r="97" spans="1:8" ht="12" customHeight="1">
      <c r="A97" s="144" t="s">
        <v>999</v>
      </c>
      <c r="B97" s="144"/>
      <c r="C97" s="144">
        <v>-18666.666666666668</v>
      </c>
      <c r="D97" s="144">
        <v>0</v>
      </c>
      <c r="E97" s="144">
        <v>0</v>
      </c>
    </row>
    <row r="98" spans="1:8" ht="12" customHeight="1">
      <c r="A98" s="144" t="s">
        <v>1001</v>
      </c>
      <c r="B98" s="144"/>
      <c r="C98" s="144">
        <v>-5000</v>
      </c>
      <c r="D98" s="144">
        <v>0</v>
      </c>
      <c r="E98" s="144">
        <v>14425.553838227721</v>
      </c>
    </row>
    <row r="99" spans="1:8" ht="12" customHeight="1" thickBot="1">
      <c r="A99" s="144" t="s">
        <v>1003</v>
      </c>
      <c r="B99" s="144"/>
      <c r="C99" s="144">
        <v>-2523</v>
      </c>
      <c r="D99" s="144">
        <v>0</v>
      </c>
      <c r="E99" s="144">
        <v>0</v>
      </c>
    </row>
    <row r="100" spans="1:8" ht="12" customHeight="1" thickBot="1">
      <c r="A100" s="140" t="s">
        <v>1119</v>
      </c>
      <c r="B100" s="140"/>
      <c r="C100" s="141">
        <f>SUM(C102:C108)</f>
        <v>0</v>
      </c>
      <c r="D100" s="141" t="e">
        <f>'BS&amp;PL новый формат'!L103</f>
        <v>#REF!</v>
      </c>
      <c r="E100" s="141">
        <f>SUM(E102:E108)</f>
        <v>-178504</v>
      </c>
    </row>
    <row r="101" spans="1:8" ht="12" customHeight="1">
      <c r="A101" s="145" t="s">
        <v>140</v>
      </c>
      <c r="B101" s="145"/>
      <c r="C101" s="145"/>
      <c r="D101" s="145"/>
      <c r="E101" s="145">
        <v>0</v>
      </c>
    </row>
    <row r="102" spans="1:8" ht="12" customHeight="1">
      <c r="A102" s="144" t="s">
        <v>1021</v>
      </c>
      <c r="B102" s="144"/>
      <c r="C102" s="144">
        <v>0</v>
      </c>
      <c r="D102" s="144" t="e">
        <f>'BS&amp;PL новый формат'!L105</f>
        <v>#REF!</v>
      </c>
      <c r="E102" s="144">
        <v>-172806</v>
      </c>
    </row>
    <row r="103" spans="1:8" ht="12" customHeight="1">
      <c r="A103" s="144" t="s">
        <v>1011</v>
      </c>
      <c r="B103" s="144"/>
      <c r="C103" s="144">
        <v>0</v>
      </c>
      <c r="D103" s="144">
        <f>'BS&amp;PL новый формат'!L106</f>
        <v>0</v>
      </c>
      <c r="E103" s="144">
        <v>-2985</v>
      </c>
    </row>
    <row r="104" spans="1:8" ht="12" hidden="1" customHeight="1">
      <c r="A104" s="144" t="s">
        <v>1005</v>
      </c>
      <c r="B104" s="144"/>
      <c r="C104" s="144">
        <v>0</v>
      </c>
      <c r="D104" s="144">
        <v>-2713</v>
      </c>
      <c r="E104" s="144">
        <v>-2713</v>
      </c>
    </row>
    <row r="105" spans="1:8" ht="12" hidden="1" customHeight="1">
      <c r="A105" s="144" t="s">
        <v>1007</v>
      </c>
      <c r="B105" s="144"/>
      <c r="C105" s="144">
        <v>0</v>
      </c>
      <c r="D105" s="144">
        <v>0</v>
      </c>
      <c r="E105" s="144">
        <v>0</v>
      </c>
    </row>
    <row r="106" spans="1:8" ht="12" hidden="1" customHeight="1">
      <c r="A106" s="144" t="s">
        <v>1009</v>
      </c>
      <c r="B106" s="144"/>
      <c r="C106" s="144">
        <v>0</v>
      </c>
      <c r="D106" s="144">
        <v>0</v>
      </c>
      <c r="E106" s="144">
        <v>0</v>
      </c>
    </row>
    <row r="107" spans="1:8" ht="12" hidden="1" customHeight="1">
      <c r="A107" s="144" t="s">
        <v>1115</v>
      </c>
      <c r="B107" s="144"/>
      <c r="C107" s="144">
        <v>0</v>
      </c>
      <c r="D107" s="144">
        <v>0</v>
      </c>
      <c r="E107" s="144">
        <v>0</v>
      </c>
    </row>
    <row r="108" spans="1:8" ht="12" hidden="1" customHeight="1">
      <c r="A108" s="144" t="s">
        <v>1116</v>
      </c>
      <c r="B108" s="144"/>
      <c r="C108" s="144">
        <v>0</v>
      </c>
      <c r="D108" s="144">
        <v>0</v>
      </c>
      <c r="E108" s="144">
        <v>0</v>
      </c>
    </row>
    <row r="109" spans="1:8" ht="12" customHeight="1">
      <c r="A109" s="146" t="s">
        <v>1027</v>
      </c>
      <c r="B109" s="146"/>
      <c r="C109" s="147">
        <f>C67+C92</f>
        <v>762868.80047315394</v>
      </c>
      <c r="D109" s="147" t="e">
        <f>D67+D92</f>
        <v>#REF!</v>
      </c>
      <c r="E109" s="147">
        <f>E67+E92</f>
        <v>-243976.35239369812</v>
      </c>
    </row>
    <row r="110" spans="1:8" ht="12" customHeight="1">
      <c r="A110" s="144" t="s">
        <v>32</v>
      </c>
      <c r="B110" s="144"/>
      <c r="C110" s="144">
        <v>-119678.70080000001</v>
      </c>
      <c r="D110" s="144" t="e">
        <f>'BS&amp;PL новый формат'!L114</f>
        <v>#REF!</v>
      </c>
      <c r="E110" s="144">
        <v>377721</v>
      </c>
    </row>
    <row r="111" spans="1:8" ht="12" customHeight="1">
      <c r="A111" s="146" t="s">
        <v>1030</v>
      </c>
      <c r="B111" s="146"/>
      <c r="C111" s="147">
        <v>637964.09967315395</v>
      </c>
      <c r="D111" s="147" t="e">
        <f>D109+D110</f>
        <v>#REF!</v>
      </c>
      <c r="E111" s="147">
        <v>136457.64760630182</v>
      </c>
    </row>
    <row r="112" spans="1:8" ht="12" customHeight="1">
      <c r="A112" s="145" t="s">
        <v>1035</v>
      </c>
      <c r="B112" s="145"/>
      <c r="C112" s="148">
        <v>-1838174.838015442</v>
      </c>
      <c r="D112" s="148" t="e">
        <f>'BS&amp;PL новый формат'!L116</f>
        <v>#REF!</v>
      </c>
      <c r="E112" s="148">
        <v>832559.11100000003</v>
      </c>
      <c r="F112" s="100"/>
      <c r="G112" s="100"/>
      <c r="H112" s="156"/>
    </row>
    <row r="113" spans="1:8" ht="12" customHeight="1">
      <c r="A113" s="144" t="s">
        <v>1122</v>
      </c>
      <c r="B113" s="144"/>
      <c r="C113" s="144">
        <v>-1350.5833333333301</v>
      </c>
      <c r="D113" s="144">
        <f>'BS&amp;PL новый формат'!L117</f>
        <v>0</v>
      </c>
      <c r="E113" s="144">
        <v>8263.75</v>
      </c>
      <c r="F113" s="152"/>
      <c r="G113" s="153"/>
      <c r="H113" s="100"/>
    </row>
    <row r="114" spans="1:8" ht="12" customHeight="1">
      <c r="A114" s="146" t="s">
        <v>1124</v>
      </c>
      <c r="B114" s="146"/>
      <c r="C114" s="147">
        <f>C111+C112</f>
        <v>-1200210.738342288</v>
      </c>
      <c r="D114" s="147" t="e">
        <f>D111+D112</f>
        <v>#REF!</v>
      </c>
      <c r="E114" s="147">
        <f>E111+E112</f>
        <v>969016.75860630185</v>
      </c>
    </row>
    <row r="115" spans="1:8" ht="12" customHeight="1">
      <c r="A115" s="144" t="s">
        <v>1032</v>
      </c>
      <c r="B115" s="144"/>
      <c r="C115" s="144">
        <v>0</v>
      </c>
      <c r="D115" s="144" t="e">
        <f>'BS&amp;PL новый формат'!L119</f>
        <v>#REF!</v>
      </c>
      <c r="E115" s="144">
        <v>-5</v>
      </c>
      <c r="F115" s="100"/>
      <c r="G115" s="100"/>
      <c r="H115" s="100"/>
    </row>
    <row r="116" spans="1:8" ht="12" customHeight="1" thickBot="1">
      <c r="A116" s="149" t="s">
        <v>1034</v>
      </c>
      <c r="B116" s="149"/>
      <c r="C116" s="149">
        <v>0</v>
      </c>
      <c r="D116" s="149" t="e">
        <f>'BS&amp;PL новый формат'!L120</f>
        <v>#REF!</v>
      </c>
      <c r="E116" s="149">
        <v>19296.3</v>
      </c>
      <c r="F116" s="100"/>
      <c r="G116" s="100"/>
      <c r="H116" s="100"/>
    </row>
    <row r="117" spans="1:8" ht="12" customHeight="1" thickBot="1">
      <c r="A117" s="150" t="s">
        <v>1126</v>
      </c>
      <c r="B117" s="150"/>
      <c r="C117" s="151">
        <f>C114+C115+C116</f>
        <v>-1200210.738342288</v>
      </c>
      <c r="D117" s="151" t="e">
        <f>D114+D115+D116</f>
        <v>#REF!</v>
      </c>
      <c r="E117" s="151">
        <f>E114+E115+E116</f>
        <v>988308.0586063019</v>
      </c>
      <c r="F117" s="100"/>
      <c r="G117" s="100"/>
      <c r="H117" s="100"/>
    </row>
    <row r="118" spans="1:8" ht="12" customHeight="1">
      <c r="A118" s="104"/>
      <c r="B118" s="104"/>
      <c r="C118" s="137">
        <f>C117-C57</f>
        <v>1350.5833333325572</v>
      </c>
      <c r="D118" s="137" t="e">
        <f>D117-D57</f>
        <v>#REF!</v>
      </c>
      <c r="E118" s="137">
        <v>0</v>
      </c>
    </row>
    <row r="119" spans="1:8" ht="12" customHeight="1">
      <c r="A119" s="104"/>
      <c r="B119" s="104"/>
      <c r="C119" s="95"/>
      <c r="D119" s="95"/>
      <c r="E119" s="95"/>
    </row>
    <row r="120" spans="1:8" ht="12" customHeight="1">
      <c r="A120" s="104"/>
      <c r="B120" s="104"/>
      <c r="C120" s="95"/>
      <c r="D120" s="95"/>
      <c r="E120" s="95"/>
    </row>
    <row r="121" spans="1:8" ht="12" customHeight="1">
      <c r="A121" s="104"/>
      <c r="B121" s="104"/>
      <c r="C121" s="95"/>
      <c r="D121" s="95"/>
      <c r="E121" s="95"/>
    </row>
    <row r="122" spans="1:8" ht="12" customHeight="1">
      <c r="A122" s="104"/>
      <c r="B122" s="104"/>
      <c r="C122" s="95"/>
      <c r="D122" s="95"/>
      <c r="E122" s="95"/>
    </row>
    <row r="123" spans="1:8" ht="12" customHeight="1">
      <c r="A123" s="104"/>
      <c r="B123" s="104"/>
      <c r="C123" s="95"/>
      <c r="D123" s="95"/>
      <c r="E123" s="95"/>
    </row>
    <row r="124" spans="1:8" ht="12" customHeight="1">
      <c r="A124" s="104"/>
      <c r="B124" s="104"/>
      <c r="C124" s="95"/>
      <c r="D124" s="95"/>
      <c r="E124" s="95"/>
    </row>
    <row r="125" spans="1:8" ht="12" customHeight="1">
      <c r="A125" s="104"/>
      <c r="B125" s="104"/>
      <c r="C125" s="95"/>
      <c r="D125" s="95"/>
      <c r="E125" s="95"/>
    </row>
    <row r="126" spans="1:8" ht="12" customHeight="1">
      <c r="A126" s="104"/>
      <c r="B126" s="104"/>
      <c r="C126" s="95"/>
      <c r="D126" s="95"/>
      <c r="E126" s="95"/>
    </row>
    <row r="127" spans="1:8" ht="12" customHeight="1">
      <c r="A127" s="104"/>
      <c r="B127" s="104"/>
      <c r="C127" s="95"/>
      <c r="D127" s="95"/>
      <c r="E127" s="95"/>
    </row>
    <row r="128" spans="1:8" ht="12" customHeight="1">
      <c r="A128" s="104"/>
      <c r="B128" s="104"/>
      <c r="C128" s="95"/>
      <c r="D128" s="95"/>
      <c r="E128" s="95"/>
    </row>
    <row r="129" spans="1:5" ht="12" customHeight="1">
      <c r="A129" s="104"/>
      <c r="B129" s="104"/>
      <c r="C129" s="95"/>
      <c r="D129" s="95"/>
      <c r="E129" s="95"/>
    </row>
    <row r="130" spans="1:5" ht="12" customHeight="1">
      <c r="A130" s="104"/>
      <c r="B130" s="104"/>
      <c r="C130" s="95"/>
      <c r="D130" s="95"/>
      <c r="E130" s="95"/>
    </row>
    <row r="131" spans="1:5" ht="12" customHeight="1">
      <c r="A131" s="104"/>
      <c r="B131" s="104"/>
      <c r="C131" s="95"/>
      <c r="D131" s="95"/>
      <c r="E131" s="95"/>
    </row>
    <row r="132" spans="1:5" ht="12" customHeight="1">
      <c r="A132" s="104"/>
      <c r="B132" s="104"/>
      <c r="C132" s="95"/>
      <c r="D132" s="95"/>
      <c r="E132" s="95"/>
    </row>
    <row r="133" spans="1:5" ht="12" customHeight="1">
      <c r="A133" s="104"/>
      <c r="B133" s="104"/>
      <c r="C133" s="95"/>
      <c r="D133" s="95"/>
      <c r="E133" s="95"/>
    </row>
    <row r="134" spans="1:5" ht="12" customHeight="1">
      <c r="A134" s="104"/>
      <c r="B134" s="104"/>
      <c r="C134" s="95"/>
      <c r="D134" s="95"/>
      <c r="E134" s="95"/>
    </row>
    <row r="135" spans="1:5" ht="12" customHeight="1">
      <c r="A135" s="104"/>
      <c r="B135" s="104"/>
      <c r="C135" s="95"/>
      <c r="D135" s="95"/>
      <c r="E135" s="95"/>
    </row>
    <row r="136" spans="1:5" ht="12" customHeight="1">
      <c r="A136" s="104"/>
      <c r="B136" s="104"/>
      <c r="C136" s="95"/>
      <c r="D136" s="95"/>
      <c r="E136" s="95"/>
    </row>
    <row r="137" spans="1:5" ht="12" customHeight="1">
      <c r="A137" s="104"/>
      <c r="B137" s="104"/>
      <c r="C137" s="95"/>
      <c r="D137" s="95"/>
      <c r="E137" s="95"/>
    </row>
    <row r="138" spans="1:5" ht="12" customHeight="1">
      <c r="A138" s="104"/>
      <c r="B138" s="104"/>
      <c r="C138" s="95"/>
      <c r="D138" s="95"/>
      <c r="E138" s="95"/>
    </row>
    <row r="139" spans="1:5" ht="12" customHeight="1">
      <c r="A139" s="104"/>
      <c r="B139" s="104"/>
      <c r="C139" s="95"/>
      <c r="D139" s="95"/>
      <c r="E139" s="95"/>
    </row>
    <row r="140" spans="1:5" ht="12" customHeight="1">
      <c r="A140" s="104"/>
      <c r="B140" s="104"/>
      <c r="C140" s="95"/>
      <c r="D140" s="95"/>
      <c r="E140" s="95"/>
    </row>
    <row r="141" spans="1:5" ht="12" customHeight="1">
      <c r="A141" s="104"/>
      <c r="B141" s="104"/>
      <c r="C141" s="95"/>
      <c r="D141" s="95"/>
      <c r="E141" s="95"/>
    </row>
    <row r="142" spans="1:5" ht="12" customHeight="1">
      <c r="A142" s="104"/>
      <c r="B142" s="104"/>
      <c r="C142" s="95"/>
      <c r="D142" s="95"/>
      <c r="E142" s="95"/>
    </row>
    <row r="143" spans="1:5" ht="12" customHeight="1">
      <c r="A143" s="104"/>
      <c r="B143" s="104"/>
      <c r="C143" s="95"/>
      <c r="D143" s="95"/>
      <c r="E143" s="95"/>
    </row>
    <row r="144" spans="1:5" ht="12" customHeight="1">
      <c r="A144" s="104"/>
      <c r="B144" s="104"/>
      <c r="C144" s="95"/>
      <c r="D144" s="95"/>
      <c r="E144" s="95"/>
    </row>
    <row r="145" spans="1:5" ht="12" customHeight="1">
      <c r="A145" s="104"/>
      <c r="B145" s="104"/>
      <c r="C145" s="95"/>
      <c r="D145" s="95"/>
      <c r="E145" s="95"/>
    </row>
    <row r="146" spans="1:5" ht="12" customHeight="1">
      <c r="A146" s="104"/>
      <c r="B146" s="104"/>
      <c r="C146" s="95"/>
      <c r="D146" s="95"/>
      <c r="E146" s="95"/>
    </row>
    <row r="147" spans="1:5" ht="12" customHeight="1">
      <c r="A147" s="104"/>
      <c r="B147" s="104"/>
      <c r="C147" s="95"/>
      <c r="D147" s="95"/>
      <c r="E147" s="95"/>
    </row>
    <row r="148" spans="1:5" ht="12" customHeight="1">
      <c r="A148" s="104"/>
      <c r="B148" s="104"/>
      <c r="C148" s="95"/>
      <c r="D148" s="95"/>
      <c r="E148" s="95"/>
    </row>
    <row r="149" spans="1:5" ht="12" customHeight="1">
      <c r="A149" s="104"/>
      <c r="B149" s="104"/>
      <c r="C149" s="95"/>
      <c r="D149" s="95"/>
      <c r="E149" s="95"/>
    </row>
    <row r="150" spans="1:5" ht="12" customHeight="1">
      <c r="A150" s="104"/>
      <c r="B150" s="104"/>
      <c r="C150" s="95"/>
      <c r="D150" s="95"/>
      <c r="E150" s="95"/>
    </row>
    <row r="151" spans="1:5" ht="12" customHeight="1">
      <c r="A151" s="104"/>
      <c r="B151" s="104"/>
      <c r="C151" s="95"/>
      <c r="D151" s="95"/>
      <c r="E151" s="95"/>
    </row>
    <row r="152" spans="1:5" ht="12" customHeight="1">
      <c r="A152" s="104"/>
      <c r="B152" s="104"/>
      <c r="C152" s="95"/>
      <c r="D152" s="95"/>
      <c r="E152" s="9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opLeftCell="A26" zoomScale="89" zoomScaleNormal="89" workbookViewId="0">
      <selection activeCell="G63" sqref="G63"/>
    </sheetView>
  </sheetViews>
  <sheetFormatPr defaultRowHeight="12.75" outlineLevelCol="1"/>
  <cols>
    <col min="1" max="1" width="11.5703125" style="302" customWidth="1" outlineLevel="1"/>
    <col min="2" max="2" width="68" style="305" customWidth="1"/>
    <col min="3" max="3" width="18" style="304" customWidth="1"/>
    <col min="4" max="4" width="25.28515625" style="305" customWidth="1"/>
    <col min="5" max="5" width="17.7109375" style="305" customWidth="1"/>
    <col min="6" max="6" width="9.140625" style="305"/>
    <col min="7" max="7" width="10.140625" style="305" bestFit="1" customWidth="1"/>
    <col min="8" max="8" width="41.140625" style="305" customWidth="1"/>
    <col min="9" max="9" width="16.42578125" style="305" customWidth="1"/>
    <col min="10" max="11" width="9.140625" style="305"/>
    <col min="12" max="12" width="18.42578125" style="305" customWidth="1"/>
    <col min="13" max="16384" width="9.140625" style="305"/>
  </cols>
  <sheetData>
    <row r="1" spans="1:8" s="296" customFormat="1" ht="33" customHeight="1">
      <c r="A1" s="289"/>
      <c r="B1" s="290" t="s">
        <v>1247</v>
      </c>
      <c r="C1" s="291" t="s">
        <v>3</v>
      </c>
      <c r="D1" s="292" t="s">
        <v>1248</v>
      </c>
      <c r="E1" s="293">
        <v>40634</v>
      </c>
      <c r="F1" s="294"/>
      <c r="G1" s="295" t="s">
        <v>1249</v>
      </c>
    </row>
    <row r="2" spans="1:8" s="296" customFormat="1" ht="36" customHeight="1">
      <c r="A2" s="289"/>
      <c r="C2" s="297"/>
      <c r="D2" s="298" t="s">
        <v>1250</v>
      </c>
      <c r="E2" s="299" t="s">
        <v>1049</v>
      </c>
      <c r="F2" s="294"/>
      <c r="G2" s="300" t="s">
        <v>1251</v>
      </c>
      <c r="H2" s="301" t="s">
        <v>1469</v>
      </c>
    </row>
    <row r="3" spans="1:8" s="296" customFormat="1" ht="23.25" customHeight="1">
      <c r="A3" s="289"/>
      <c r="C3" s="297"/>
      <c r="F3" s="294"/>
      <c r="G3" s="300" t="s">
        <v>1252</v>
      </c>
      <c r="H3" s="301" t="s">
        <v>1468</v>
      </c>
    </row>
    <row r="4" spans="1:8" s="296" customFormat="1" ht="15.75">
      <c r="A4" s="289"/>
      <c r="B4" s="295" t="s">
        <v>1168</v>
      </c>
      <c r="C4" s="297"/>
      <c r="F4" s="294"/>
      <c r="G4" s="300" t="s">
        <v>1253</v>
      </c>
      <c r="H4" s="434" t="s">
        <v>1470</v>
      </c>
    </row>
    <row r="5" spans="1:8" ht="9" customHeight="1">
      <c r="B5" s="303"/>
    </row>
    <row r="6" spans="1:8" ht="51.75" customHeight="1" thickBot="1">
      <c r="A6" s="306" t="s">
        <v>1254</v>
      </c>
      <c r="B6" s="307" t="s">
        <v>1255</v>
      </c>
      <c r="C6" s="308" t="s">
        <v>1256</v>
      </c>
      <c r="D6" s="308" t="s">
        <v>1257</v>
      </c>
      <c r="E6" s="308" t="s">
        <v>1258</v>
      </c>
    </row>
    <row r="7" spans="1:8" ht="13.5" thickTop="1">
      <c r="C7" s="309"/>
    </row>
    <row r="8" spans="1:8">
      <c r="B8" s="303" t="s">
        <v>5</v>
      </c>
      <c r="C8" s="309"/>
      <c r="D8" s="309"/>
    </row>
    <row r="9" spans="1:8">
      <c r="A9" s="310" t="s">
        <v>1259</v>
      </c>
      <c r="B9" s="311" t="s">
        <v>1182</v>
      </c>
      <c r="C9" s="312">
        <v>3398189</v>
      </c>
      <c r="D9" s="312" t="e">
        <f>BSPL2011СД!C26+BSPL2011СД!C27+BSPL2011СД!C28</f>
        <v>#REF!</v>
      </c>
      <c r="E9" s="313" t="e">
        <f t="shared" ref="E9:E34" si="0">D9-C9</f>
        <v>#REF!</v>
      </c>
      <c r="G9" s="313"/>
      <c r="H9" s="314"/>
    </row>
    <row r="10" spans="1:8">
      <c r="A10" s="310" t="s">
        <v>1260</v>
      </c>
      <c r="B10" s="311" t="s">
        <v>1261</v>
      </c>
      <c r="C10" s="312"/>
      <c r="D10" s="312"/>
      <c r="E10" s="313">
        <f t="shared" si="0"/>
        <v>0</v>
      </c>
    </row>
    <row r="11" spans="1:8">
      <c r="A11" s="310" t="s">
        <v>1262</v>
      </c>
      <c r="B11" s="311" t="s">
        <v>1263</v>
      </c>
      <c r="C11" s="315">
        <f>SUM(C12:C14)</f>
        <v>6490287</v>
      </c>
      <c r="D11" s="315" t="e">
        <f>SUM(D12:D14)</f>
        <v>#REF!</v>
      </c>
      <c r="E11" s="313" t="e">
        <f t="shared" si="0"/>
        <v>#REF!</v>
      </c>
    </row>
    <row r="12" spans="1:8">
      <c r="A12" s="310" t="s">
        <v>1264</v>
      </c>
      <c r="B12" s="316" t="s">
        <v>1265</v>
      </c>
      <c r="C12" s="312">
        <v>6490287</v>
      </c>
      <c r="D12" s="312" t="e">
        <f>BSPL2011СД!C21</f>
        <v>#REF!</v>
      </c>
      <c r="E12" s="313" t="e">
        <f t="shared" si="0"/>
        <v>#REF!</v>
      </c>
    </row>
    <row r="13" spans="1:8">
      <c r="A13" s="310" t="s">
        <v>1266</v>
      </c>
      <c r="B13" s="316" t="s">
        <v>1267</v>
      </c>
      <c r="C13" s="312"/>
      <c r="D13" s="312"/>
      <c r="E13" s="313">
        <f t="shared" si="0"/>
        <v>0</v>
      </c>
    </row>
    <row r="14" spans="1:8">
      <c r="A14" s="310" t="s">
        <v>1268</v>
      </c>
      <c r="B14" s="316" t="s">
        <v>1269</v>
      </c>
      <c r="C14" s="312"/>
      <c r="D14" s="312"/>
      <c r="E14" s="313">
        <f t="shared" si="0"/>
        <v>0</v>
      </c>
    </row>
    <row r="15" spans="1:8">
      <c r="A15" s="310" t="s">
        <v>1270</v>
      </c>
      <c r="B15" s="311" t="s">
        <v>18</v>
      </c>
      <c r="C15" s="312">
        <v>1501219</v>
      </c>
      <c r="D15" s="312" t="e">
        <f>BSPL2011СД!C20</f>
        <v>#REF!</v>
      </c>
      <c r="E15" s="313" t="e">
        <f t="shared" si="0"/>
        <v>#REF!</v>
      </c>
    </row>
    <row r="16" spans="1:8">
      <c r="A16" s="310" t="s">
        <v>1271</v>
      </c>
      <c r="B16" s="311" t="s">
        <v>1272</v>
      </c>
      <c r="C16" s="315">
        <v>9383652</v>
      </c>
      <c r="D16" s="315" t="e">
        <f>SUM(D17,D20)</f>
        <v>#REF!</v>
      </c>
      <c r="E16" s="313" t="e">
        <f t="shared" si="0"/>
        <v>#REF!</v>
      </c>
    </row>
    <row r="17" spans="1:8">
      <c r="A17" s="310" t="s">
        <v>1273</v>
      </c>
      <c r="B17" s="316" t="s">
        <v>1274</v>
      </c>
      <c r="C17" s="312">
        <v>8764629</v>
      </c>
      <c r="D17" s="312" t="e">
        <f>D18+D19</f>
        <v>#REF!</v>
      </c>
      <c r="E17" s="313" t="e">
        <f t="shared" si="0"/>
        <v>#REF!</v>
      </c>
    </row>
    <row r="18" spans="1:8">
      <c r="A18" s="310" t="s">
        <v>1275</v>
      </c>
      <c r="B18" s="317" t="s">
        <v>1276</v>
      </c>
      <c r="C18" s="312">
        <v>8764629</v>
      </c>
      <c r="D18" s="312" t="e">
        <f>BSPL2011СД!C10</f>
        <v>#REF!</v>
      </c>
      <c r="E18" s="313" t="e">
        <f t="shared" si="0"/>
        <v>#REF!</v>
      </c>
    </row>
    <row r="19" spans="1:8">
      <c r="A19" s="310" t="s">
        <v>1277</v>
      </c>
      <c r="B19" s="317" t="s">
        <v>1175</v>
      </c>
      <c r="C19" s="312"/>
      <c r="D19" s="312" t="e">
        <f>BSPL2011СД!C18</f>
        <v>#REF!</v>
      </c>
      <c r="E19" s="313" t="e">
        <f t="shared" si="0"/>
        <v>#REF!</v>
      </c>
    </row>
    <row r="20" spans="1:8">
      <c r="A20" s="310" t="s">
        <v>1278</v>
      </c>
      <c r="B20" s="316" t="s">
        <v>1279</v>
      </c>
      <c r="C20" s="315">
        <v>619023</v>
      </c>
      <c r="D20" s="315" t="e">
        <f>SUM(D21:D22)</f>
        <v>#REF!</v>
      </c>
      <c r="E20" s="313" t="e">
        <f t="shared" si="0"/>
        <v>#REF!</v>
      </c>
    </row>
    <row r="21" spans="1:8">
      <c r="A21" s="310" t="s">
        <v>1280</v>
      </c>
      <c r="B21" s="317" t="s">
        <v>1276</v>
      </c>
      <c r="C21" s="312">
        <v>618876</v>
      </c>
      <c r="D21" s="312" t="e">
        <f>BSPL2011СД!C16</f>
        <v>#REF!</v>
      </c>
      <c r="E21" s="313" t="e">
        <f t="shared" si="0"/>
        <v>#REF!</v>
      </c>
    </row>
    <row r="22" spans="1:8">
      <c r="A22" s="310" t="s">
        <v>1281</v>
      </c>
      <c r="B22" s="317" t="s">
        <v>1175</v>
      </c>
      <c r="C22" s="318">
        <v>147</v>
      </c>
      <c r="D22" s="318" t="e">
        <f>BSPL2011СД!C19</f>
        <v>#REF!</v>
      </c>
      <c r="E22" s="313" t="e">
        <f t="shared" si="0"/>
        <v>#REF!</v>
      </c>
    </row>
    <row r="23" spans="1:8">
      <c r="A23" s="310" t="s">
        <v>1282</v>
      </c>
      <c r="B23" s="311" t="s">
        <v>1283</v>
      </c>
      <c r="C23" s="318"/>
      <c r="D23" s="318"/>
      <c r="E23" s="313">
        <f t="shared" si="0"/>
        <v>0</v>
      </c>
    </row>
    <row r="24" spans="1:8">
      <c r="A24" s="310" t="s">
        <v>1284</v>
      </c>
      <c r="B24" s="311" t="s">
        <v>46</v>
      </c>
      <c r="C24" s="312">
        <v>755569</v>
      </c>
      <c r="D24" s="312" t="e">
        <f>BSPL2011СД!C30</f>
        <v>#REF!</v>
      </c>
      <c r="E24" s="313" t="e">
        <f t="shared" si="0"/>
        <v>#REF!</v>
      </c>
    </row>
    <row r="25" spans="1:8">
      <c r="A25" s="310" t="s">
        <v>1285</v>
      </c>
      <c r="B25" s="311" t="s">
        <v>1286</v>
      </c>
      <c r="C25" s="312"/>
      <c r="D25" s="312"/>
      <c r="E25" s="313">
        <f t="shared" si="0"/>
        <v>0</v>
      </c>
    </row>
    <row r="26" spans="1:8">
      <c r="A26" s="310" t="s">
        <v>1287</v>
      </c>
      <c r="B26" s="311" t="s">
        <v>1288</v>
      </c>
      <c r="C26" s="312">
        <v>126674</v>
      </c>
      <c r="D26" s="312" t="e">
        <f>BSPL2011СД!C31</f>
        <v>#REF!</v>
      </c>
      <c r="E26" s="313" t="e">
        <f t="shared" si="0"/>
        <v>#REF!</v>
      </c>
    </row>
    <row r="27" spans="1:8">
      <c r="A27" s="310" t="s">
        <v>1289</v>
      </c>
      <c r="B27" s="311" t="s">
        <v>1290</v>
      </c>
      <c r="C27" s="312">
        <v>201223</v>
      </c>
      <c r="D27" s="312" t="e">
        <f>#REF!+#REF!+#REF!</f>
        <v>#REF!</v>
      </c>
      <c r="E27" s="313" t="e">
        <f t="shared" si="0"/>
        <v>#REF!</v>
      </c>
      <c r="H27" s="314"/>
    </row>
    <row r="28" spans="1:8">
      <c r="A28" s="310" t="s">
        <v>1291</v>
      </c>
      <c r="B28" s="311" t="s">
        <v>1</v>
      </c>
      <c r="C28" s="312">
        <v>286639</v>
      </c>
      <c r="D28" s="312" t="e">
        <f>BSPL2011СД!C32-'M-1'!D27</f>
        <v>#REF!</v>
      </c>
      <c r="E28" s="313" t="e">
        <f t="shared" si="0"/>
        <v>#REF!</v>
      </c>
    </row>
    <row r="29" spans="1:8">
      <c r="A29" s="310" t="s">
        <v>1292</v>
      </c>
      <c r="B29" s="311" t="s">
        <v>58</v>
      </c>
      <c r="C29" s="315">
        <v>-2622</v>
      </c>
      <c r="D29" s="315" t="e">
        <f>SUM(D30:D34)</f>
        <v>#REF!</v>
      </c>
      <c r="E29" s="313" t="e">
        <f t="shared" si="0"/>
        <v>#REF!</v>
      </c>
      <c r="H29" s="438">
        <v>-18702</v>
      </c>
    </row>
    <row r="30" spans="1:8">
      <c r="A30" s="310" t="s">
        <v>1293</v>
      </c>
      <c r="B30" s="316" t="s">
        <v>1294</v>
      </c>
      <c r="C30" s="318"/>
      <c r="D30" s="318" t="e">
        <f>BSPL2011СД!C23</f>
        <v>#REF!</v>
      </c>
      <c r="E30" s="313" t="e">
        <f t="shared" si="0"/>
        <v>#REF!</v>
      </c>
      <c r="H30" s="438">
        <v>-13084</v>
      </c>
    </row>
    <row r="31" spans="1:8">
      <c r="A31" s="310" t="s">
        <v>1295</v>
      </c>
      <c r="B31" s="316" t="s">
        <v>1296</v>
      </c>
      <c r="C31" s="312">
        <v>-2622</v>
      </c>
      <c r="D31" s="312" t="e">
        <f>BSPL2011СД!C24</f>
        <v>#REF!</v>
      </c>
      <c r="E31" s="313" t="e">
        <f t="shared" si="0"/>
        <v>#REF!</v>
      </c>
      <c r="H31" s="438">
        <v>-5618</v>
      </c>
    </row>
    <row r="32" spans="1:8">
      <c r="A32" s="310" t="s">
        <v>1297</v>
      </c>
      <c r="B32" s="316" t="s">
        <v>1298</v>
      </c>
      <c r="C32" s="318"/>
      <c r="D32" s="318"/>
      <c r="E32" s="313">
        <f t="shared" si="0"/>
        <v>0</v>
      </c>
    </row>
    <row r="33" spans="1:8">
      <c r="A33" s="310" t="s">
        <v>1299</v>
      </c>
      <c r="B33" s="316" t="s">
        <v>127</v>
      </c>
      <c r="C33" s="318"/>
      <c r="D33" s="318"/>
      <c r="E33" s="313">
        <f t="shared" si="0"/>
        <v>0</v>
      </c>
    </row>
    <row r="34" spans="1:8">
      <c r="A34" s="310" t="s">
        <v>1300</v>
      </c>
      <c r="B34" s="316" t="s">
        <v>1301</v>
      </c>
      <c r="C34" s="318"/>
      <c r="D34" s="318"/>
      <c r="E34" s="313">
        <f t="shared" si="0"/>
        <v>0</v>
      </c>
    </row>
    <row r="35" spans="1:8">
      <c r="C35" s="319"/>
      <c r="D35" s="319"/>
    </row>
    <row r="36" spans="1:8" s="323" customFormat="1" ht="31.15" customHeight="1">
      <c r="A36" s="320" t="s">
        <v>1302</v>
      </c>
      <c r="B36" s="321" t="s">
        <v>114</v>
      </c>
      <c r="C36" s="328">
        <v>22140830</v>
      </c>
      <c r="D36" s="328" t="e">
        <f>SUM(D9:D11,D15:D16,D23:D29)</f>
        <v>#REF!</v>
      </c>
      <c r="E36" s="322" t="e">
        <f>D36-C36</f>
        <v>#REF!</v>
      </c>
      <c r="G36" s="324" t="e">
        <f>D36-BSPL2011СД!C4</f>
        <v>#REF!</v>
      </c>
      <c r="H36" s="324"/>
    </row>
    <row r="37" spans="1:8">
      <c r="C37" s="309"/>
      <c r="D37" s="309"/>
    </row>
    <row r="38" spans="1:8">
      <c r="B38" s="303" t="s">
        <v>2</v>
      </c>
      <c r="C38" s="309"/>
      <c r="D38" s="309"/>
    </row>
    <row r="39" spans="1:8">
      <c r="A39" s="325" t="s">
        <v>1303</v>
      </c>
      <c r="B39" s="311" t="s">
        <v>1304</v>
      </c>
      <c r="C39" s="312">
        <v>348747</v>
      </c>
      <c r="D39" s="312" t="e">
        <f>BSPL2011СД!C41</f>
        <v>#REF!</v>
      </c>
      <c r="E39" s="313" t="e">
        <f t="shared" ref="E39:E48" si="1">D39-C39</f>
        <v>#REF!</v>
      </c>
    </row>
    <row r="40" spans="1:8">
      <c r="A40" s="325" t="s">
        <v>1305</v>
      </c>
      <c r="B40" s="311" t="s">
        <v>54</v>
      </c>
      <c r="C40" s="312">
        <v>9320872</v>
      </c>
      <c r="D40" s="312" t="e">
        <f>SUM(D41:D42)</f>
        <v>#REF!</v>
      </c>
      <c r="E40" s="313" t="e">
        <f t="shared" si="1"/>
        <v>#REF!</v>
      </c>
    </row>
    <row r="41" spans="1:8">
      <c r="A41" s="325" t="s">
        <v>1306</v>
      </c>
      <c r="B41" s="316" t="s">
        <v>1307</v>
      </c>
      <c r="C41" s="315">
        <v>8409418</v>
      </c>
      <c r="D41" s="315" t="e">
        <f>BSPL2011СД!C36+BSPL2011СД!C42</f>
        <v>#REF!</v>
      </c>
      <c r="E41" s="313" t="e">
        <f t="shared" si="1"/>
        <v>#REF!</v>
      </c>
    </row>
    <row r="42" spans="1:8">
      <c r="A42" s="325" t="s">
        <v>1308</v>
      </c>
      <c r="B42" s="316" t="s">
        <v>1309</v>
      </c>
      <c r="C42" s="312">
        <v>911454</v>
      </c>
      <c r="D42" s="312" t="e">
        <f>BSPL2011СД!C37+BSPL2011СД!C43</f>
        <v>#REF!</v>
      </c>
      <c r="E42" s="313" t="e">
        <f t="shared" si="1"/>
        <v>#REF!</v>
      </c>
    </row>
    <row r="43" spans="1:8">
      <c r="A43" s="325" t="s">
        <v>1310</v>
      </c>
      <c r="B43" s="311" t="s">
        <v>29</v>
      </c>
      <c r="C43" s="315">
        <v>4028342</v>
      </c>
      <c r="D43" s="315" t="e">
        <f>SUM(D44:D45)</f>
        <v>#REF!</v>
      </c>
      <c r="E43" s="313" t="e">
        <f t="shared" si="1"/>
        <v>#REF!</v>
      </c>
    </row>
    <row r="44" spans="1:8">
      <c r="A44" s="325" t="s">
        <v>1311</v>
      </c>
      <c r="B44" s="317" t="s">
        <v>1312</v>
      </c>
      <c r="C44" s="312">
        <v>4028342</v>
      </c>
      <c r="D44" s="312" t="e">
        <f>BSPL2011СД!C38</f>
        <v>#REF!</v>
      </c>
      <c r="E44" s="313" t="e">
        <f t="shared" si="1"/>
        <v>#REF!</v>
      </c>
    </row>
    <row r="45" spans="1:8">
      <c r="A45" s="325" t="s">
        <v>1313</v>
      </c>
      <c r="B45" s="317" t="s">
        <v>1314</v>
      </c>
      <c r="C45" s="312"/>
      <c r="D45" s="312"/>
      <c r="E45" s="313">
        <f t="shared" si="1"/>
        <v>0</v>
      </c>
    </row>
    <row r="46" spans="1:8">
      <c r="A46" s="325" t="s">
        <v>1315</v>
      </c>
      <c r="B46" s="311" t="s">
        <v>30</v>
      </c>
      <c r="C46" s="312"/>
      <c r="D46" s="312"/>
      <c r="E46" s="313">
        <f t="shared" si="1"/>
        <v>0</v>
      </c>
    </row>
    <row r="47" spans="1:8">
      <c r="A47" s="325" t="s">
        <v>1316</v>
      </c>
      <c r="B47" s="311" t="s">
        <v>1317</v>
      </c>
      <c r="C47" s="312">
        <v>53864</v>
      </c>
      <c r="D47" s="312" t="e">
        <f>#REF!+#REF!</f>
        <v>#REF!</v>
      </c>
      <c r="E47" s="313" t="e">
        <f t="shared" si="1"/>
        <v>#REF!</v>
      </c>
    </row>
    <row r="48" spans="1:8">
      <c r="A48" s="325" t="s">
        <v>1318</v>
      </c>
      <c r="B48" s="311" t="s">
        <v>0</v>
      </c>
      <c r="C48" s="312">
        <v>157528</v>
      </c>
      <c r="D48" s="312" t="e">
        <f>BSPL2011СД!C44-'M-1'!D47</f>
        <v>#REF!</v>
      </c>
      <c r="E48" s="313" t="e">
        <f t="shared" si="1"/>
        <v>#REF!</v>
      </c>
    </row>
    <row r="49" spans="1:9">
      <c r="C49" s="319"/>
      <c r="D49" s="319"/>
    </row>
    <row r="50" spans="1:9" s="323" customFormat="1" ht="31.15" customHeight="1">
      <c r="A50" s="320" t="s">
        <v>1319</v>
      </c>
      <c r="B50" s="321" t="s">
        <v>1320</v>
      </c>
      <c r="C50" s="326">
        <v>13909353</v>
      </c>
      <c r="D50" s="326" t="e">
        <f>SUM(D39:D40,D43,D46:D48)</f>
        <v>#REF!</v>
      </c>
      <c r="E50" s="322" t="e">
        <f>D50-C50</f>
        <v>#REF!</v>
      </c>
      <c r="G50" s="327" t="e">
        <f>D50-BSPL2011СД!C34-BSPL2011СД!C40</f>
        <v>#REF!</v>
      </c>
      <c r="H50" s="327"/>
      <c r="I50" s="327"/>
    </row>
    <row r="51" spans="1:9">
      <c r="C51" s="309"/>
      <c r="D51" s="309"/>
    </row>
    <row r="52" spans="1:9">
      <c r="B52" s="303" t="s">
        <v>1065</v>
      </c>
      <c r="C52" s="309"/>
      <c r="D52" s="309"/>
    </row>
    <row r="53" spans="1:9">
      <c r="A53" s="325" t="s">
        <v>1321</v>
      </c>
      <c r="B53" s="311" t="s">
        <v>1322</v>
      </c>
      <c r="C53" s="312">
        <v>-768523</v>
      </c>
      <c r="D53" s="312" t="e">
        <f>BSPL2011СД!C47+BSPL2011СД!C48</f>
        <v>#REF!</v>
      </c>
      <c r="E53" s="313" t="e">
        <f>D53-C53</f>
        <v>#REF!</v>
      </c>
    </row>
    <row r="54" spans="1:9">
      <c r="A54" s="325" t="s">
        <v>1323</v>
      </c>
      <c r="B54" s="311" t="s">
        <v>1324</v>
      </c>
      <c r="C54" s="312">
        <v>9000000</v>
      </c>
      <c r="D54" s="312" t="e">
        <f>BSPL2011СД!C46</f>
        <v>#REF!</v>
      </c>
      <c r="E54" s="313" t="e">
        <f>D54-C54</f>
        <v>#REF!</v>
      </c>
    </row>
    <row r="55" spans="1:9">
      <c r="C55" s="319"/>
      <c r="D55" s="319"/>
    </row>
    <row r="56" spans="1:9" s="323" customFormat="1" ht="31.15" customHeight="1">
      <c r="A56" s="320" t="s">
        <v>1325</v>
      </c>
      <c r="B56" s="321" t="s">
        <v>1326</v>
      </c>
      <c r="C56" s="328">
        <v>8231477</v>
      </c>
      <c r="D56" s="328" t="e">
        <f>SUM(D53:D54)</f>
        <v>#REF!</v>
      </c>
      <c r="E56" s="322" t="e">
        <f>D56-C56</f>
        <v>#REF!</v>
      </c>
      <c r="G56" s="327" t="e">
        <f>D56-BSPL2011СД!C45</f>
        <v>#REF!</v>
      </c>
    </row>
    <row r="57" spans="1:9">
      <c r="A57" s="325"/>
      <c r="C57" s="329"/>
      <c r="D57" s="329"/>
      <c r="E57" s="309"/>
    </row>
    <row r="58" spans="1:9" s="323" customFormat="1" ht="31.15" customHeight="1">
      <c r="A58" s="320" t="s">
        <v>1327</v>
      </c>
      <c r="B58" s="321" t="s">
        <v>1328</v>
      </c>
      <c r="C58" s="328">
        <v>22140830</v>
      </c>
      <c r="D58" s="328" t="e">
        <f>D50+D56</f>
        <v>#REF!</v>
      </c>
      <c r="E58" s="322" t="e">
        <f>D58-C58</f>
        <v>#REF!</v>
      </c>
      <c r="G58" s="324" t="e">
        <f>D58-D36</f>
        <v>#REF!</v>
      </c>
    </row>
    <row r="59" spans="1:9">
      <c r="C59" s="309"/>
    </row>
    <row r="60" spans="1:9">
      <c r="C60" s="309"/>
    </row>
    <row r="61" spans="1:9">
      <c r="C61" s="309"/>
    </row>
    <row r="62" spans="1:9">
      <c r="C62" s="309"/>
    </row>
    <row r="63" spans="1:9">
      <c r="C63" s="309"/>
    </row>
    <row r="64" spans="1:9" s="331" customFormat="1">
      <c r="A64" s="330" t="s">
        <v>1329</v>
      </c>
      <c r="C64" s="332">
        <f>C36-C58</f>
        <v>0</v>
      </c>
      <c r="D64" s="332" t="e">
        <f>D36-D58</f>
        <v>#REF!</v>
      </c>
    </row>
    <row r="65" spans="3:3">
      <c r="C65" s="309"/>
    </row>
    <row r="66" spans="3:3">
      <c r="C66" s="309"/>
    </row>
    <row r="67" spans="3:3">
      <c r="C67" s="309"/>
    </row>
    <row r="68" spans="3:3">
      <c r="C68" s="309"/>
    </row>
    <row r="69" spans="3:3">
      <c r="C69" s="309"/>
    </row>
    <row r="70" spans="3:3">
      <c r="C70" s="309"/>
    </row>
    <row r="71" spans="3:3">
      <c r="C71" s="309"/>
    </row>
    <row r="72" spans="3:3">
      <c r="C72" s="309"/>
    </row>
  </sheetData>
  <hyperlinks>
    <hyperlink ref="H4" r:id="rId1"/>
  </hyperlinks>
  <pageMargins left="0.75" right="0.75" top="0.78" bottom="0.62" header="0.49" footer="0.5"/>
  <pageSetup paperSize="9" scale="62" orientation="portrait" horizontalDpi="4294967293" verticalDpi="1200" r:id="rId2"/>
  <headerFooter alignWithMargins="0">
    <oddHeader>&amp;L&amp;"Arial CYR,полужирный курсив"УПРАВЛЕНЧЕСКАЯ ОТЧЕТНОСТЬ ГРУППЫ ВТБ&amp;R&amp;"Arial CYR,полужирный курсив"M-1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opLeftCell="A42" zoomScaleNormal="100" workbookViewId="0">
      <selection activeCell="G63" sqref="G63"/>
    </sheetView>
  </sheetViews>
  <sheetFormatPr defaultRowHeight="12.75" outlineLevelCol="1"/>
  <cols>
    <col min="1" max="1" width="9.7109375" style="337" customWidth="1" outlineLevel="1"/>
    <col min="2" max="2" width="90.5703125" style="339" customWidth="1"/>
    <col min="3" max="4" width="23" style="339" customWidth="1"/>
    <col min="5" max="5" width="14.28515625" style="339" customWidth="1"/>
    <col min="6" max="7" width="9.140625" style="339"/>
    <col min="8" max="8" width="17.85546875" style="339" customWidth="1"/>
    <col min="9" max="16384" width="9.140625" style="339"/>
  </cols>
  <sheetData>
    <row r="1" spans="1:8" s="296" customFormat="1" ht="33" customHeight="1">
      <c r="A1" s="333"/>
      <c r="B1" s="290" t="s">
        <v>1247</v>
      </c>
      <c r="C1" s="292" t="s">
        <v>3</v>
      </c>
      <c r="D1" s="292" t="s">
        <v>1248</v>
      </c>
      <c r="E1" s="293">
        <v>40634</v>
      </c>
      <c r="F1" s="294"/>
      <c r="G1" s="334"/>
      <c r="H1" s="294"/>
    </row>
    <row r="2" spans="1:8" s="296" customFormat="1" ht="36" customHeight="1">
      <c r="A2" s="333"/>
      <c r="C2" s="298"/>
      <c r="D2" s="298" t="s">
        <v>1250</v>
      </c>
      <c r="E2" s="299" t="s">
        <v>1049</v>
      </c>
      <c r="F2" s="294"/>
      <c r="G2" s="335"/>
      <c r="H2" s="336"/>
    </row>
    <row r="3" spans="1:8" s="296" customFormat="1" ht="23.25" customHeight="1">
      <c r="A3" s="333"/>
      <c r="F3" s="294"/>
      <c r="G3" s="335"/>
      <c r="H3" s="336"/>
    </row>
    <row r="4" spans="1:8" s="296" customFormat="1" ht="15.75">
      <c r="A4" s="333"/>
      <c r="B4" s="295" t="s">
        <v>1330</v>
      </c>
      <c r="F4" s="294"/>
      <c r="G4" s="335"/>
      <c r="H4" s="336"/>
    </row>
    <row r="5" spans="1:8" ht="9" customHeight="1">
      <c r="B5" s="338"/>
      <c r="F5" s="340"/>
      <c r="G5" s="340"/>
      <c r="H5" s="340"/>
    </row>
    <row r="6" spans="1:8" s="305" customFormat="1" ht="105.75" customHeight="1" thickBot="1">
      <c r="A6" s="341" t="s">
        <v>1254</v>
      </c>
      <c r="B6" s="307" t="s">
        <v>1255</v>
      </c>
      <c r="C6" s="308" t="s">
        <v>1331</v>
      </c>
      <c r="D6" s="308" t="s">
        <v>1332</v>
      </c>
      <c r="E6" s="308" t="s">
        <v>1258</v>
      </c>
      <c r="F6" s="342"/>
      <c r="G6" s="342"/>
      <c r="H6" s="342"/>
    </row>
    <row r="7" spans="1:8" ht="13.5" thickTop="1">
      <c r="C7" s="343"/>
      <c r="D7" s="343"/>
      <c r="F7" s="340"/>
      <c r="G7" s="340"/>
      <c r="H7" s="340"/>
    </row>
    <row r="8" spans="1:8">
      <c r="A8" s="337" t="s">
        <v>1333</v>
      </c>
      <c r="B8" s="338" t="s">
        <v>92</v>
      </c>
      <c r="C8" s="344">
        <f>SUM(C9:C13)</f>
        <v>257706.41831000001</v>
      </c>
      <c r="D8" s="344" t="e">
        <f>SUM(D9:D13)</f>
        <v>#REF!</v>
      </c>
      <c r="E8" s="313" t="e">
        <f t="shared" ref="E8:E22" si="0">D8-C8</f>
        <v>#REF!</v>
      </c>
      <c r="F8" s="340"/>
      <c r="G8" s="340"/>
      <c r="H8" s="340">
        <v>135294</v>
      </c>
    </row>
    <row r="9" spans="1:8">
      <c r="A9" s="337" t="s">
        <v>1334</v>
      </c>
      <c r="B9" s="345" t="s">
        <v>1335</v>
      </c>
      <c r="C9" s="312">
        <v>211074.65416000001</v>
      </c>
      <c r="D9" s="312">
        <v>318352</v>
      </c>
      <c r="E9" s="313">
        <f t="shared" si="0"/>
        <v>107277.34583999999</v>
      </c>
      <c r="F9" s="340"/>
      <c r="G9" s="340"/>
      <c r="H9" s="340"/>
    </row>
    <row r="10" spans="1:8">
      <c r="A10" s="337" t="s">
        <v>1336</v>
      </c>
      <c r="B10" s="345" t="s">
        <v>1337</v>
      </c>
      <c r="C10" s="312">
        <v>20041.764149999999</v>
      </c>
      <c r="D10" s="312">
        <v>38720</v>
      </c>
      <c r="E10" s="313">
        <f t="shared" si="0"/>
        <v>18678.235850000001</v>
      </c>
      <c r="F10" s="340"/>
      <c r="G10" s="340"/>
      <c r="H10" s="340"/>
    </row>
    <row r="11" spans="1:8">
      <c r="A11" s="337" t="s">
        <v>1338</v>
      </c>
      <c r="B11" s="345" t="s">
        <v>1339</v>
      </c>
      <c r="C11" s="312">
        <v>993</v>
      </c>
      <c r="D11" s="312" t="e">
        <f>BSPL2011СД!C63</f>
        <v>#REF!</v>
      </c>
      <c r="E11" s="313" t="e">
        <f t="shared" si="0"/>
        <v>#REF!</v>
      </c>
    </row>
    <row r="12" spans="1:8">
      <c r="A12" s="337" t="s">
        <v>1340</v>
      </c>
      <c r="B12" s="345" t="s">
        <v>1341</v>
      </c>
      <c r="C12" s="312">
        <v>17474</v>
      </c>
      <c r="D12" s="312" t="e">
        <f>BSPL2011СД!C64</f>
        <v>#REF!</v>
      </c>
      <c r="E12" s="313" t="e">
        <f t="shared" si="0"/>
        <v>#REF!</v>
      </c>
    </row>
    <row r="13" spans="1:8">
      <c r="A13" s="337" t="s">
        <v>1342</v>
      </c>
      <c r="B13" s="345" t="s">
        <v>1223</v>
      </c>
      <c r="C13" s="312">
        <v>8123</v>
      </c>
      <c r="D13" s="312" t="e">
        <f>BSPL2011СД!C65</f>
        <v>#REF!</v>
      </c>
      <c r="E13" s="313" t="e">
        <f t="shared" si="0"/>
        <v>#REF!</v>
      </c>
    </row>
    <row r="14" spans="1:8" s="338" customFormat="1">
      <c r="A14" s="337" t="s">
        <v>1343</v>
      </c>
      <c r="B14" s="338" t="s">
        <v>94</v>
      </c>
      <c r="C14" s="344">
        <f>SUM(C15:C18,C21:C22)</f>
        <v>-125672</v>
      </c>
      <c r="D14" s="344" t="e">
        <f>SUM(D15:D18,D21:D22)</f>
        <v>#REF!</v>
      </c>
      <c r="E14" s="313" t="e">
        <f t="shared" si="0"/>
        <v>#REF!</v>
      </c>
    </row>
    <row r="15" spans="1:8">
      <c r="A15" s="337" t="s">
        <v>1344</v>
      </c>
      <c r="B15" s="345" t="s">
        <v>1345</v>
      </c>
      <c r="C15" s="312">
        <v>-72021</v>
      </c>
      <c r="D15" s="312" t="e">
        <f>BSPL2011СД!C77</f>
        <v>#REF!</v>
      </c>
      <c r="E15" s="313" t="e">
        <f t="shared" si="0"/>
        <v>#REF!</v>
      </c>
      <c r="H15" s="339">
        <v>41171</v>
      </c>
    </row>
    <row r="16" spans="1:8">
      <c r="A16" s="337" t="s">
        <v>1346</v>
      </c>
      <c r="B16" s="345" t="s">
        <v>1347</v>
      </c>
      <c r="C16" s="312">
        <v>-7846</v>
      </c>
      <c r="D16" s="312" t="e">
        <f>BSPL2011СД!C78</f>
        <v>#REF!</v>
      </c>
      <c r="E16" s="313" t="e">
        <f t="shared" si="0"/>
        <v>#REF!</v>
      </c>
    </row>
    <row r="17" spans="1:8">
      <c r="A17" s="337" t="s">
        <v>1348</v>
      </c>
      <c r="B17" s="345" t="s">
        <v>1349</v>
      </c>
      <c r="C17" s="312">
        <v>-1619</v>
      </c>
      <c r="D17" s="312" t="e">
        <f>BSPL2011СД!C76</f>
        <v>#REF!</v>
      </c>
      <c r="E17" s="313" t="e">
        <f t="shared" si="0"/>
        <v>#REF!</v>
      </c>
    </row>
    <row r="18" spans="1:8">
      <c r="A18" s="337" t="s">
        <v>1350</v>
      </c>
      <c r="B18" s="345" t="s">
        <v>31</v>
      </c>
      <c r="C18" s="344">
        <f>SUM(C19:C23)</f>
        <v>-44186</v>
      </c>
      <c r="D18" s="344" t="e">
        <f>SUM(D19:D23)</f>
        <v>#REF!</v>
      </c>
      <c r="E18" s="313" t="e">
        <f t="shared" si="0"/>
        <v>#REF!</v>
      </c>
    </row>
    <row r="19" spans="1:8">
      <c r="A19" s="337" t="s">
        <v>1351</v>
      </c>
      <c r="B19" s="346" t="s">
        <v>1352</v>
      </c>
      <c r="C19" s="312">
        <v>-44186</v>
      </c>
      <c r="D19" s="312" t="e">
        <f>BSPL2011СД!C79</f>
        <v>#REF!</v>
      </c>
      <c r="E19" s="313" t="e">
        <f t="shared" si="0"/>
        <v>#REF!</v>
      </c>
    </row>
    <row r="20" spans="1:8">
      <c r="A20" s="337" t="s">
        <v>1353</v>
      </c>
      <c r="B20" s="346" t="s">
        <v>1354</v>
      </c>
      <c r="C20" s="318"/>
      <c r="D20" s="318"/>
      <c r="E20" s="313">
        <f t="shared" si="0"/>
        <v>0</v>
      </c>
    </row>
    <row r="21" spans="1:8">
      <c r="A21" s="337" t="s">
        <v>1355</v>
      </c>
      <c r="B21" s="345" t="s">
        <v>1356</v>
      </c>
      <c r="C21" s="318"/>
      <c r="D21" s="318"/>
      <c r="E21" s="313">
        <f t="shared" si="0"/>
        <v>0</v>
      </c>
    </row>
    <row r="22" spans="1:8">
      <c r="A22" s="337" t="s">
        <v>1357</v>
      </c>
      <c r="B22" s="345" t="s">
        <v>1223</v>
      </c>
      <c r="C22" s="318"/>
      <c r="D22" s="318"/>
      <c r="E22" s="313">
        <f t="shared" si="0"/>
        <v>0</v>
      </c>
    </row>
    <row r="23" spans="1:8">
      <c r="B23" s="347"/>
      <c r="C23" s="348"/>
      <c r="D23" s="348"/>
    </row>
    <row r="24" spans="1:8">
      <c r="B24" s="345"/>
      <c r="C24" s="343"/>
      <c r="D24" s="343"/>
      <c r="E24" s="349"/>
    </row>
    <row r="25" spans="1:8">
      <c r="A25" s="337" t="s">
        <v>1358</v>
      </c>
      <c r="B25" s="350" t="s">
        <v>1359</v>
      </c>
      <c r="C25" s="344">
        <f>SUM(C8,C14)</f>
        <v>132034.41831000001</v>
      </c>
      <c r="D25" s="344" t="e">
        <f>SUM(D8,D14)</f>
        <v>#REF!</v>
      </c>
      <c r="E25" s="351" t="e">
        <f>D25-C25</f>
        <v>#REF!</v>
      </c>
    </row>
    <row r="26" spans="1:8">
      <c r="B26" s="346"/>
      <c r="C26" s="343"/>
      <c r="D26" s="343"/>
      <c r="E26" s="352"/>
    </row>
    <row r="27" spans="1:8">
      <c r="A27" s="337" t="s">
        <v>1360</v>
      </c>
      <c r="B27" s="353" t="s">
        <v>1361</v>
      </c>
      <c r="C27" s="344">
        <f>SUM(C28:C31)</f>
        <v>-944</v>
      </c>
      <c r="D27" s="344">
        <f>SUM(D28:D31)</f>
        <v>-17024</v>
      </c>
      <c r="E27" s="351">
        <f>D27-C27</f>
        <v>-16080</v>
      </c>
    </row>
    <row r="28" spans="1:8">
      <c r="A28" s="337" t="s">
        <v>1362</v>
      </c>
      <c r="B28" s="345" t="s">
        <v>1363</v>
      </c>
      <c r="C28" s="318"/>
      <c r="D28" s="318">
        <v>-15386</v>
      </c>
      <c r="E28" s="351">
        <f>D28-C28</f>
        <v>-15386</v>
      </c>
      <c r="G28" s="439">
        <v>-13084</v>
      </c>
    </row>
    <row r="29" spans="1:8">
      <c r="A29" s="337" t="s">
        <v>1364</v>
      </c>
      <c r="B29" s="345" t="s">
        <v>1365</v>
      </c>
      <c r="C29" s="312">
        <v>-944</v>
      </c>
      <c r="D29" s="312">
        <v>-1638</v>
      </c>
      <c r="E29" s="351">
        <f>D29-C29</f>
        <v>-694</v>
      </c>
      <c r="G29" s="439">
        <v>-3940</v>
      </c>
      <c r="H29" s="354">
        <f>SUM(C29:D29)</f>
        <v>-2582</v>
      </c>
    </row>
    <row r="30" spans="1:8">
      <c r="A30" s="337" t="s">
        <v>1366</v>
      </c>
      <c r="B30" s="345" t="s">
        <v>1367</v>
      </c>
      <c r="C30" s="318"/>
      <c r="D30" s="318"/>
      <c r="E30" s="351">
        <f>D30-C30</f>
        <v>0</v>
      </c>
    </row>
    <row r="31" spans="1:8">
      <c r="A31" s="337" t="s">
        <v>1368</v>
      </c>
      <c r="B31" s="355" t="s">
        <v>1369</v>
      </c>
      <c r="C31" s="318"/>
      <c r="D31" s="318"/>
      <c r="E31" s="351">
        <f>D31-C31</f>
        <v>0</v>
      </c>
    </row>
    <row r="32" spans="1:8">
      <c r="B32" s="347"/>
      <c r="C32" s="348"/>
      <c r="D32" s="348"/>
      <c r="E32" s="356"/>
    </row>
    <row r="33" spans="1:5">
      <c r="B33" s="346"/>
      <c r="C33" s="343"/>
      <c r="D33" s="343"/>
      <c r="E33" s="349"/>
    </row>
    <row r="34" spans="1:5">
      <c r="A34" s="337" t="s">
        <v>1370</v>
      </c>
      <c r="B34" s="350" t="s">
        <v>1371</v>
      </c>
      <c r="C34" s="344">
        <f>SUM(C25,C27)</f>
        <v>131090.41831000001</v>
      </c>
      <c r="D34" s="344" t="e">
        <f>SUM(D25,D27)</f>
        <v>#REF!</v>
      </c>
      <c r="E34" s="351" t="e">
        <f>D34-C34</f>
        <v>#REF!</v>
      </c>
    </row>
    <row r="35" spans="1:5">
      <c r="B35" s="357"/>
      <c r="C35" s="343"/>
      <c r="D35" s="343"/>
      <c r="E35" s="352"/>
    </row>
    <row r="36" spans="1:5">
      <c r="A36" s="337" t="s">
        <v>1372</v>
      </c>
      <c r="B36" s="353" t="s">
        <v>1373</v>
      </c>
      <c r="C36" s="312">
        <v>-4456</v>
      </c>
      <c r="D36" s="312" t="e">
        <f>BSPL2011СД!C67</f>
        <v>#REF!</v>
      </c>
      <c r="E36" s="351" t="e">
        <f>D36-C36</f>
        <v>#REF!</v>
      </c>
    </row>
    <row r="37" spans="1:5">
      <c r="B37" s="353"/>
      <c r="C37" s="343"/>
      <c r="D37" s="343"/>
      <c r="E37" s="352"/>
    </row>
    <row r="38" spans="1:5">
      <c r="A38" s="337" t="s">
        <v>1374</v>
      </c>
      <c r="B38" s="353" t="s">
        <v>1375</v>
      </c>
      <c r="C38" s="312">
        <v>11261</v>
      </c>
      <c r="D38" s="312" t="e">
        <f>BSPL2011СД!C68</f>
        <v>#REF!</v>
      </c>
      <c r="E38" s="351" t="e">
        <f>D38-C38</f>
        <v>#REF!</v>
      </c>
    </row>
    <row r="39" spans="1:5">
      <c r="B39" s="353"/>
      <c r="C39" s="343"/>
      <c r="D39" s="343"/>
      <c r="E39" s="352"/>
    </row>
    <row r="40" spans="1:5">
      <c r="A40" s="337" t="s">
        <v>1376</v>
      </c>
      <c r="B40" s="353" t="s">
        <v>1377</v>
      </c>
      <c r="C40" s="318"/>
      <c r="D40" s="318"/>
      <c r="E40" s="351">
        <f>D40-C40</f>
        <v>0</v>
      </c>
    </row>
    <row r="41" spans="1:5">
      <c r="A41" s="337" t="s">
        <v>1378</v>
      </c>
      <c r="B41" s="353" t="s">
        <v>13</v>
      </c>
      <c r="C41" s="312">
        <v>30172</v>
      </c>
      <c r="D41" s="312" t="e">
        <f>BSPL2011СД!C69+BSPL2011СД!C70+BSPL2011СД!C71+BSPL2011СД!C72+BSPL2011СД!C84</f>
        <v>#REF!</v>
      </c>
      <c r="E41" s="351" t="e">
        <f>D41-C41</f>
        <v>#REF!</v>
      </c>
    </row>
    <row r="42" spans="1:5">
      <c r="B42" s="353"/>
      <c r="C42" s="343"/>
      <c r="D42" s="343"/>
      <c r="E42" s="352"/>
    </row>
    <row r="43" spans="1:5">
      <c r="A43" s="337" t="s">
        <v>1379</v>
      </c>
      <c r="B43" s="353" t="s">
        <v>1380</v>
      </c>
      <c r="C43" s="312">
        <f>972</f>
        <v>972</v>
      </c>
      <c r="D43" s="312" t="e">
        <f>BSPL2011СД!C73-1</f>
        <v>#REF!</v>
      </c>
      <c r="E43" s="351" t="e">
        <f>D43-C43</f>
        <v>#REF!</v>
      </c>
    </row>
    <row r="44" spans="1:5">
      <c r="B44" s="353"/>
      <c r="C44" s="343"/>
      <c r="D44" s="343"/>
      <c r="E44" s="352"/>
    </row>
    <row r="45" spans="1:5">
      <c r="A45" s="337" t="s">
        <v>1381</v>
      </c>
      <c r="B45" s="353" t="s">
        <v>22</v>
      </c>
      <c r="C45" s="318"/>
      <c r="D45" s="318"/>
      <c r="E45" s="351">
        <f>D45-C45</f>
        <v>0</v>
      </c>
    </row>
    <row r="46" spans="1:5">
      <c r="A46" s="337" t="s">
        <v>1382</v>
      </c>
      <c r="B46" s="353" t="s">
        <v>1383</v>
      </c>
      <c r="C46" s="318"/>
      <c r="D46" s="318"/>
      <c r="E46" s="351">
        <f>D46-C46</f>
        <v>0</v>
      </c>
    </row>
    <row r="47" spans="1:5">
      <c r="C47" s="348"/>
      <c r="D47" s="348"/>
      <c r="E47" s="356"/>
    </row>
    <row r="48" spans="1:5" s="361" customFormat="1" ht="31.15" customHeight="1">
      <c r="A48" s="337" t="s">
        <v>1384</v>
      </c>
      <c r="B48" s="358" t="s">
        <v>1385</v>
      </c>
      <c r="C48" s="359">
        <f>SUM(C36,C38,C40:C41,C43,C45:C46)</f>
        <v>37949</v>
      </c>
      <c r="D48" s="359" t="e">
        <f>SUM(D36,D38,D40:D41,D43,D45:D46)</f>
        <v>#REF!</v>
      </c>
      <c r="E48" s="360" t="e">
        <f>D48-C48</f>
        <v>#REF!</v>
      </c>
    </row>
    <row r="49" spans="1:7">
      <c r="C49" s="343"/>
      <c r="D49" s="343"/>
      <c r="E49" s="349"/>
    </row>
    <row r="50" spans="1:7">
      <c r="A50" s="337" t="s">
        <v>1386</v>
      </c>
      <c r="B50" s="338" t="s">
        <v>1387</v>
      </c>
      <c r="C50" s="344">
        <f>C34+C48</f>
        <v>169039.41831000001</v>
      </c>
      <c r="D50" s="344" t="e">
        <f>D34+D48</f>
        <v>#REF!</v>
      </c>
      <c r="E50" s="351" t="e">
        <f>D50-C50</f>
        <v>#REF!</v>
      </c>
    </row>
    <row r="51" spans="1:7">
      <c r="B51" s="345"/>
      <c r="C51" s="343"/>
      <c r="D51" s="343"/>
      <c r="E51" s="352"/>
    </row>
    <row r="52" spans="1:7">
      <c r="A52" s="337" t="s">
        <v>1388</v>
      </c>
      <c r="B52" s="353" t="s">
        <v>1389</v>
      </c>
      <c r="C52" s="312">
        <v>-184095</v>
      </c>
      <c r="D52" s="312">
        <f>[12]СВОД!$X$477</f>
        <v>0</v>
      </c>
      <c r="E52" s="351">
        <f>D52-C52</f>
        <v>184095</v>
      </c>
    </row>
    <row r="53" spans="1:7">
      <c r="A53" s="337" t="s">
        <v>1390</v>
      </c>
      <c r="B53" s="362" t="s">
        <v>1391</v>
      </c>
      <c r="C53" s="312">
        <v>-155439</v>
      </c>
      <c r="D53" s="312">
        <f>[12]СВОД!$X$476-[12]СВОД!$X$477</f>
        <v>0</v>
      </c>
      <c r="E53" s="363">
        <f>D53-C53</f>
        <v>155439</v>
      </c>
      <c r="G53" s="439">
        <v>-558849</v>
      </c>
    </row>
    <row r="54" spans="1:7">
      <c r="B54" s="357"/>
      <c r="C54" s="364"/>
      <c r="D54" s="364"/>
    </row>
    <row r="55" spans="1:7">
      <c r="A55" s="337" t="s">
        <v>1392</v>
      </c>
      <c r="B55" s="338" t="s">
        <v>1393</v>
      </c>
      <c r="C55" s="344">
        <f>SUM(C50,C52,C53)</f>
        <v>-170494.58168999999</v>
      </c>
      <c r="D55" s="344" t="e">
        <f>SUM(D50,D52,D53)</f>
        <v>#REF!</v>
      </c>
      <c r="E55" s="313" t="e">
        <f>D55-C55</f>
        <v>#REF!</v>
      </c>
      <c r="G55" s="439">
        <v>-297292</v>
      </c>
    </row>
    <row r="56" spans="1:7">
      <c r="B56" s="346"/>
      <c r="C56" s="343"/>
      <c r="D56" s="343"/>
    </row>
    <row r="57" spans="1:7">
      <c r="A57" s="337" t="s">
        <v>1394</v>
      </c>
      <c r="B57" s="353" t="s">
        <v>146</v>
      </c>
      <c r="C57" s="312">
        <v>113200</v>
      </c>
      <c r="D57" s="312">
        <v>113200</v>
      </c>
      <c r="E57" s="313">
        <f>D57-C57</f>
        <v>0</v>
      </c>
      <c r="G57" s="439">
        <v>113630</v>
      </c>
    </row>
    <row r="58" spans="1:7">
      <c r="B58" s="357"/>
      <c r="C58" s="365"/>
      <c r="D58" s="365"/>
    </row>
    <row r="59" spans="1:7" s="361" customFormat="1" ht="31.15" customHeight="1">
      <c r="A59" s="337" t="s">
        <v>1395</v>
      </c>
      <c r="B59" s="358" t="s">
        <v>1126</v>
      </c>
      <c r="C59" s="366">
        <f>C55+C57</f>
        <v>-57294.581689999992</v>
      </c>
      <c r="D59" s="366" t="e">
        <f>D55+D57</f>
        <v>#REF!</v>
      </c>
      <c r="E59" s="360" t="e">
        <f>D59-C59</f>
        <v>#REF!</v>
      </c>
    </row>
    <row r="60" spans="1:7">
      <c r="C60" s="343"/>
      <c r="D60" s="343"/>
    </row>
    <row r="61" spans="1:7">
      <c r="C61" s="352"/>
      <c r="D61" s="352"/>
    </row>
    <row r="62" spans="1:7">
      <c r="C62" s="352"/>
      <c r="D62" s="352"/>
    </row>
    <row r="63" spans="1:7">
      <c r="C63" s="352"/>
      <c r="D63" s="352"/>
    </row>
    <row r="64" spans="1:7">
      <c r="C64" s="352"/>
      <c r="D64" s="352"/>
    </row>
    <row r="65" spans="3:4">
      <c r="C65" s="352"/>
      <c r="D65" s="352"/>
    </row>
  </sheetData>
  <pageMargins left="0.7" right="0.34" top="1" bottom="1" header="0.5" footer="0.5"/>
  <pageSetup paperSize="9" scale="58" orientation="portrait" horizontalDpi="4294967293" r:id="rId1"/>
  <headerFooter alignWithMargins="0">
    <oddHeader>&amp;L&amp;"Arial CYR,полужирный курсив"УПРАВЛЕНЧЕСКАЯ ОТЧЕТНОСТЬ ГРУППЫ ВТБ&amp;R&amp;"Arial CYR,полужирный курсив"M-2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Форма 1 (АФН РК)</vt:lpstr>
      <vt:lpstr>оборотка</vt:lpstr>
      <vt:lpstr>план меропр</vt:lpstr>
      <vt:lpstr>новый формат BS &amp;PL</vt:lpstr>
      <vt:lpstr>BS&amp;PL новый формат</vt:lpstr>
      <vt:lpstr>BSPL2011СД</vt:lpstr>
      <vt:lpstr>Лист1</vt:lpstr>
      <vt:lpstr>M-1</vt:lpstr>
      <vt:lpstr>M-2</vt:lpstr>
      <vt:lpstr>M-5</vt:lpstr>
      <vt:lpstr>Форма 2 (АФН РК)</vt:lpstr>
      <vt:lpstr>Отчет  о движ.денежныз ср-в</vt:lpstr>
      <vt:lpstr>Отчет  о движ.денежныз ср-в 09</vt:lpstr>
      <vt:lpstr>диап_баланс</vt:lpstr>
      <vt:lpstr>диап_БДР_период</vt:lpstr>
      <vt:lpstr>'BS&amp;PL новый формат'!Область_печати</vt:lpstr>
      <vt:lpstr>BSPL2011СД!Область_печати</vt:lpstr>
      <vt:lpstr>'M-1'!Область_печати</vt:lpstr>
      <vt:lpstr>'M-2'!Область_печати</vt:lpstr>
      <vt:lpstr>'M-5'!Область_печати</vt:lpstr>
      <vt:lpstr>'новый формат BS &amp;PL'!Область_печати</vt:lpstr>
      <vt:lpstr>'Отчет  о движ.денежныз ср-в'!Область_печати</vt:lpstr>
      <vt:lpstr>'Отчет  о движ.денежныз ср-в 09'!Область_печати</vt:lpstr>
      <vt:lpstr>'Форма 1 (АФН РК)'!Область_печати</vt:lpstr>
      <vt:lpstr>'Форма 2 (АФН РК)'!Область_печати</vt:lpstr>
    </vt:vector>
  </TitlesOfParts>
  <Company>ATFBank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Larisa-Ten</dc:creator>
  <cp:lastModifiedBy>R.Kubdasheva</cp:lastModifiedBy>
  <cp:lastPrinted>2014-01-16T03:38:37Z</cp:lastPrinted>
  <dcterms:created xsi:type="dcterms:W3CDTF">2008-06-26T10:10:45Z</dcterms:created>
  <dcterms:modified xsi:type="dcterms:W3CDTF">2014-01-20T03:18:06Z</dcterms:modified>
</cp:coreProperties>
</file>