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0\"/>
    </mc:Choice>
  </mc:AlternateContent>
  <xr:revisionPtr revIDLastSave="0" documentId="8_{F0A4936D-AA31-42A3-923C-FC8425BD2C11}" xr6:coauthVersionLast="45" xr6:coauthVersionMax="45" xr10:uidLastSave="{00000000-0000-0000-0000-000000000000}"/>
  <bookViews>
    <workbookView xWindow="-120" yWindow="-120" windowWidth="20730" windowHeight="11160" activeTab="1" xr2:uid="{AA01B210-4734-4C5E-A5FE-7B1473606F2B}"/>
  </bookViews>
  <sheets>
    <sheet name="Лист1" sheetId="1" r:id="rId1"/>
    <sheet name="Лист2" sheetId="2" r:id="rId2"/>
  </sheets>
  <externalReferences>
    <externalReference r:id="rId3"/>
  </externalReferenc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0" i="2" l="1"/>
  <c r="D106" i="2" s="1"/>
  <c r="C110" i="2"/>
  <c r="C106" i="2" s="1"/>
  <c r="D77" i="2"/>
  <c r="C77" i="2"/>
  <c r="C70" i="2"/>
  <c r="D69" i="2"/>
  <c r="D70" i="2" s="1"/>
  <c r="A12" i="2"/>
  <c r="A139" i="1"/>
  <c r="A138" i="1"/>
  <c r="A137" i="1"/>
  <c r="A135" i="1"/>
  <c r="A134" i="1"/>
  <c r="A133" i="1"/>
  <c r="A131" i="1"/>
  <c r="A129" i="1"/>
  <c r="A128" i="1"/>
  <c r="A127" i="1"/>
  <c r="E123" i="1"/>
  <c r="D123" i="1"/>
  <c r="C123" i="1"/>
  <c r="E122" i="1"/>
  <c r="E120" i="1" s="1"/>
  <c r="C122" i="1"/>
  <c r="C120" i="1" s="1"/>
  <c r="C124" i="1" s="1"/>
  <c r="D120" i="1"/>
  <c r="E111" i="1"/>
  <c r="E109" i="1"/>
  <c r="E124" i="1" s="1"/>
  <c r="D109" i="1"/>
  <c r="D124" i="1" s="1"/>
  <c r="F107" i="1"/>
  <c r="F125" i="1" s="1"/>
  <c r="D107" i="1"/>
  <c r="D125" i="1" s="1"/>
  <c r="E104" i="1"/>
  <c r="E103" i="1"/>
  <c r="E101" i="1"/>
  <c r="D101" i="1"/>
  <c r="C101" i="1"/>
  <c r="L109" i="1" s="1"/>
  <c r="E93" i="1"/>
  <c r="E91" i="1"/>
  <c r="F90" i="1"/>
  <c r="E90" i="1"/>
  <c r="E82" i="1"/>
  <c r="E81" i="1"/>
  <c r="E107" i="1" s="1"/>
  <c r="D81" i="1"/>
  <c r="C81" i="1"/>
  <c r="C107" i="1" s="1"/>
  <c r="C125" i="1" s="1"/>
  <c r="E72" i="1"/>
  <c r="F71" i="1"/>
  <c r="F73" i="1" s="1"/>
  <c r="E71" i="1"/>
  <c r="E70" i="1"/>
  <c r="D70" i="1"/>
  <c r="E69" i="1"/>
  <c r="D62" i="1"/>
  <c r="E59" i="1"/>
  <c r="E58" i="1"/>
  <c r="E57" i="1"/>
  <c r="C57" i="1"/>
  <c r="D56" i="1"/>
  <c r="D52" i="1"/>
  <c r="C52" i="1"/>
  <c r="E50" i="1"/>
  <c r="E47" i="1"/>
  <c r="E46" i="1"/>
  <c r="E44" i="1"/>
  <c r="E43" i="1"/>
  <c r="E73" i="1" s="1"/>
  <c r="D43" i="1"/>
  <c r="C43" i="1"/>
  <c r="E36" i="1"/>
  <c r="E33" i="1"/>
  <c r="E30" i="1"/>
  <c r="E25" i="1"/>
  <c r="D25" i="1"/>
  <c r="C25" i="1"/>
  <c r="C22" i="1" s="1"/>
  <c r="C73" i="1" s="1"/>
  <c r="D22" i="1"/>
  <c r="D73" i="1" s="1"/>
  <c r="A10" i="1"/>
  <c r="D116" i="2" l="1"/>
  <c r="D118" i="2" s="1"/>
  <c r="D120" i="2" s="1"/>
  <c r="C115" i="2"/>
  <c r="C116" i="2" s="1"/>
  <c r="C118" i="2" s="1"/>
  <c r="C120" i="2" s="1"/>
  <c r="D115" i="2"/>
  <c r="E125" i="1"/>
</calcChain>
</file>

<file path=xl/sharedStrings.xml><?xml version="1.0" encoding="utf-8"?>
<sst xmlns="http://schemas.openxmlformats.org/spreadsheetml/2006/main" count="508" uniqueCount="326">
  <si>
    <t>Приложение 10</t>
  </si>
  <si>
    <t xml:space="preserve">к Правилам представления финансовой </t>
  </si>
  <si>
    <t xml:space="preserve">отчетности финансовыми организациями, </t>
  </si>
  <si>
    <t>микрофинансовыми организациями</t>
  </si>
  <si>
    <t>Акционерное Общество "Tengri Partners Investment Banking (Kazakhstan)"</t>
  </si>
  <si>
    <t>(полное наименование организации)</t>
  </si>
  <si>
    <t>Форма административных данных размещена на интернет-ресурсе: www.nationalbank.kz.</t>
  </si>
  <si>
    <t>Индекс формы административных данных: Ф1-БДиУИП.</t>
  </si>
  <si>
    <t>Периодичность: ежемесячная.</t>
  </si>
  <si>
    <t>Круг лиц представляющих информацию: организации, осуществляющие брокерскую и дилерскую деятельность на рынке ценных бумаг, управляющие инвестиционным портфелем.</t>
  </si>
  <si>
    <t>Представляется: в Национальный Банк Республики Казахстан.</t>
  </si>
  <si>
    <t>Срок представления: не позднее пятого рабочего дня месяца, следующего за отчетным месяцем.</t>
  </si>
  <si>
    <t>(в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</si>
  <si>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</si>
  <si>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</si>
  <si>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</si>
  <si>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</si>
  <si>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 xml:space="preserve"> 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</si>
  <si>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</si>
  <si>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</si>
  <si>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</si>
  <si>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</si>
  <si>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</si>
  <si>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-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</si>
  <si>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</si>
  <si>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</si>
  <si>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</si>
  <si>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</si>
  <si>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</si>
  <si>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</si>
  <si>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</si>
  <si>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</si>
  <si>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</si>
  <si>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</si>
  <si>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</si>
  <si>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</si>
  <si>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</si>
  <si>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</si>
  <si>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</si>
  <si>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</si>
  <si>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</si>
  <si>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</si>
  <si>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</si>
  <si>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</si>
  <si>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Активы в форме права пользования (за вычетом амортизации и убытков от обесценения)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</si>
  <si>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</si>
  <si>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</si>
  <si>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</si>
  <si>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</si>
  <si>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</si>
  <si>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</si>
  <si>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</si>
  <si>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</si>
  <si>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</si>
  <si>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</si>
  <si>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</si>
  <si>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</si>
  <si>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</si>
  <si>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</si>
  <si>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</si>
  <si>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</si>
  <si>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уменьшение 1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</si>
  <si>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</si>
  <si>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</si>
  <si>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</si>
  <si>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</si>
  <si>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</si>
  <si>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</si>
  <si>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</si>
  <si>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</si>
  <si>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</si>
  <si>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</si>
  <si>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</si>
  <si>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</si>
  <si>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</si>
  <si>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</si>
  <si>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</si>
  <si>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</si>
  <si>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</si>
  <si>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</si>
  <si>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</si>
  <si>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</si>
  <si>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Текущее налоговое требование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</si>
  <si>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</si>
  <si>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</si>
  <si>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</si>
  <si>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</si>
  <si>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</si>
  <si>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</si>
  <si>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</si>
  <si>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</si>
  <si>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</si>
  <si>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</si>
  <si>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«РЕПО»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</si>
  <si>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</si>
  <si>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</si>
  <si>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</si>
  <si>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</si>
  <si>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</si>
  <si>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</si>
  <si>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</si>
  <si>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</si>
  <si>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</si>
  <si>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</si>
  <si>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</si>
  <si>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</si>
  <si>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</si>
  <si>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</si>
  <si>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</si>
  <si>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</si>
  <si>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</si>
  <si>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</si>
  <si>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</si>
  <si>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</si>
  <si>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</si>
  <si>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</si>
  <si>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</si>
  <si>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</si>
  <si>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</si>
  <si>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</si>
  <si>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</si>
  <si>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</si>
  <si>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</si>
  <si>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</si>
  <si>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</si>
  <si>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</si>
  <si>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</si>
  <si>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</si>
  <si>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</si>
  <si>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</si>
  <si>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</si>
  <si>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</si>
  <si>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</si>
  <si>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</si>
  <si>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</si>
  <si>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</si>
  <si>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</si>
  <si>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</si>
  <si>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</si>
  <si>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</si>
  <si>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Текущее налоговое обязательство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</si>
  <si>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</si>
  <si>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</si>
  <si>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</si>
  <si>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</si>
  <si>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</si>
  <si>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</si>
  <si>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</si>
  <si>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увеличила 1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</si>
  <si>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</si>
  <si>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</si>
  <si>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</si>
  <si>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</si>
  <si>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</si>
  <si>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</si>
  <si>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</si>
  <si>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</si>
  <si>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</si>
  <si>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</si>
  <si>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</si>
  <si>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</si>
  <si>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</si>
  <si>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</si>
  <si>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</si>
  <si>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</si>
  <si>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</si>
  <si>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</si>
  <si>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</si>
  <si>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Резервы переоценки ценных бумаг, учитываемых по справедливой стоимости через прочий совокупный доход</t>
  </si>
  <si>
    <t>43</t>
  </si>
  <si>
    <t>резерв на переоценку основных средств</t>
  </si>
  <si>
    <t>44</t>
  </si>
  <si>
    <t>Резервы переоценки стоимости займов, учитываемых по справедливой стоимости через прочий совокупный доход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</si>
  <si>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</si>
  <si>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</si>
  <si>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</si>
  <si>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</si>
  <si>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</si>
  <si>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</si>
  <si>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</si>
  <si>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</t>
  </si>
  <si>
    <t>47.2</t>
  </si>
  <si>
    <t>Итого капитал</t>
  </si>
  <si>
    <t>48</t>
  </si>
  <si>
    <t>Итого капитал и обязательства (стр. 36+стр.43)</t>
  </si>
  <si>
    <t>49</t>
  </si>
  <si>
    <t>Дата «23» апреля 2020 года</t>
  </si>
  <si>
    <t xml:space="preserve">Примечание: Прочие активы на конец отчетного периода включают: счет 294026 (сумма :4 000 000тг.); счет 1253 (сумма :12 648 774,14тг.); Прочие активы на конец предыдущего года включают: счет 294026 (сумма :4 000 000тг.); счет 129023 (сумма :25 966,8тг.); счет 1253 (сумма :11 895 103,98тг.);					 (11895103,98- временную финансовую помощь работникам  ), счет 129023 ( -25966,8 тг - резерв на обесценение финансовых активов)  </t>
  </si>
  <si>
    <t xml:space="preserve">Приложение 11 </t>
  </si>
  <si>
    <t>Форма</t>
  </si>
  <si>
    <t>Индекс формы административных данных: Ф2-БДиУИП.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</si>
  <si>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</si>
  <si>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</si>
  <si>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</si>
  <si>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</si>
  <si>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</si>
  <si>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</si>
  <si>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</si>
  <si>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</si>
  <si>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</si>
  <si>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</si>
  <si>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</si>
  <si>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имеющихся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</si>
  <si>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</si>
  <si>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</si>
  <si>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</si>
  <si>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</si>
  <si>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</si>
  <si>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</si>
  <si>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</si>
  <si>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</si>
  <si>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</si>
  <si>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</si>
  <si>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</si>
  <si>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</si>
  <si>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</si>
  <si>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</si>
  <si>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</si>
  <si>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</si>
  <si>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</si>
  <si>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</si>
  <si>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</si>
  <si>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</si>
  <si>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</si>
  <si>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</si>
  <si>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</si>
  <si>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</si>
  <si>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</si>
  <si>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</si>
  <si>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</si>
  <si>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</si>
  <si>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</si>
  <si>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</si>
  <si>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</si>
  <si>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</si>
  <si>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</si>
  <si>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</si>
  <si>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</si>
  <si>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</si>
  <si>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</si>
  <si>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</si>
  <si>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</si>
  <si>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</si>
  <si>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</si>
  <si>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</si>
  <si>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</si>
  <si>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</si>
  <si>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</si>
  <si>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</si>
  <si>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</si>
  <si>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</si>
  <si>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</si>
  <si>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 (сумма строк с 1 по 12)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</si>
  <si>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</si>
  <si>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</si>
  <si>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</si>
  <si>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</si>
  <si>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</si>
  <si>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</si>
  <si>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</si>
  <si>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</si>
  <si>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</si>
  <si>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</si>
  <si>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</si>
  <si>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</si>
  <si>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</si>
  <si>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</si>
  <si>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</si>
  <si>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</si>
  <si>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регистратора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</si>
  <si>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</si>
  <si>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</si>
  <si>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</si>
  <si>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</si>
  <si>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</si>
  <si>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</si>
  <si>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</si>
  <si>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</si>
  <si>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</si>
  <si>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</si>
  <si>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</si>
  <si>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</si>
  <si>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</si>
  <si>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</si>
  <si>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</si>
  <si>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</si>
  <si>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</si>
  <si>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</si>
  <si>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</si>
  <si>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</si>
  <si>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</si>
  <si>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</si>
  <si>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</si>
  <si>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</si>
  <si>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</si>
  <si>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</si>
  <si>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</si>
  <si>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</si>
  <si>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</si>
  <si>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расходы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</si>
  <si>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</si>
  <si>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</si>
  <si>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</si>
  <si>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</si>
  <si>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</si>
  <si>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</si>
  <si>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</si>
  <si>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</si>
  <si>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</si>
  <si>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</si>
  <si>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</si>
  <si>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</si>
  <si>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</si>
  <si>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</si>
  <si>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Наименование Акционерное Общество   "Tengri Partners Investment Banking (Kazakhstan)"    Адрес  г. Алматы, пр. Аль-Фараби д.17 блок 4Б, офис 705</t>
  </si>
  <si>
    <t>Телефон 8 (727)3115108</t>
  </si>
  <si>
    <t>Адрес электронной почты l.kaimoldayeva@tengripartners.com</t>
  </si>
  <si>
    <t xml:space="preserve">Исполнитель Каймолдаева Л.Д., тел 3115108  _________________________                                 </t>
  </si>
  <si>
    <t>фамилия, имя и отчество (при его наличии) подпись, телефон</t>
  </si>
  <si>
    <t>Главный бухгалтер или лицо, уполномоченное на подписание отчета</t>
  </si>
  <si>
    <t xml:space="preserve">Каймолдаева Л.Д., тел 3115108  _________________________                                 </t>
  </si>
  <si>
    <t>Руководитель или лицо, уполномоченное им на подписание отчета</t>
  </si>
  <si>
    <t>Председатель Правления   Ушбаев А.Д. , 3115107           ____________________</t>
  </si>
  <si>
    <r>
      <rPr>
        <b/>
        <sz val="10"/>
        <color indexed="8"/>
        <rFont val="Times New Roman"/>
        <family val="1"/>
        <charset val="204"/>
      </rPr>
      <t>Примечание:</t>
    </r>
    <r>
      <rPr>
        <sz val="10"/>
        <color indexed="8"/>
        <rFont val="Times New Roman"/>
        <family val="1"/>
        <charset val="204"/>
      </rPr>
      <t xml:space="preserve"> Прочие доходы за отчетный период и за период с начала текущего года включают: Прочие доходы от финансирования (счет 6160(32 233,32тг.)); Прочие доходы (счет 628007(97 354,86тг.)); Прочие расходы за отчетный период и период с начала текущего года включают: Дисконтирование займов (счет 7340(195 223,83тг.);						</t>
    </r>
  </si>
  <si>
    <t>Бухгалтерский баланс</t>
  </si>
  <si>
    <t>Отчет о прибылях и убытках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</si>
</sst>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,"/>
    <numFmt numFmtId="165" formatCode="0,"/>
    <numFmt numFmtId="166" formatCode="[=-1092692469.33]&quot;(1 092 692)&quot;;General"/>
    <numFmt numFmtId="167" formatCode="[=-1026220621.41]&quot;(1 026 221)&quot;;General"/>
    <numFmt numFmtId="168" formatCode="[=-1136785131.93]&quot;(1 136 785)&quot;;General"/>
    <numFmt numFmtId="169" formatCode="[=-66471847.92]&quot;(66 472)&quot;;General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</font>
    <font>
      <sz val="10"/>
      <color indexed="8"/>
      <name val="Times New Roman"/>
    </font>
    <font>
      <sz val="10"/>
      <name val="Times New Roman"/>
      <family val="1"/>
      <charset val="204"/>
    </font>
    <font>
      <sz val="10"/>
      <name val="Times New Roman"/>
    </font>
    <font>
      <sz val="10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</font>
    <font>
      <b/>
      <sz val="10"/>
      <name val="Times New Roman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1" fontId="9" fillId="0" borderId="2" xfId="2" applyNumberFormat="1" applyFont="1" applyBorder="1" applyAlignment="1">
      <alignment horizontal="center" vertical="center" wrapText="1"/>
    </xf>
    <xf numFmtId="1" fontId="9" fillId="0" borderId="2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3" fontId="12" fillId="0" borderId="3" xfId="3" applyNumberFormat="1" applyFont="1" applyBorder="1" applyAlignment="1">
      <alignment horizontal="center" vertical="center"/>
    </xf>
    <xf numFmtId="4" fontId="3" fillId="0" borderId="0" xfId="0" applyNumberFormat="1" applyFont="1"/>
    <xf numFmtId="164" fontId="11" fillId="0" borderId="4" xfId="2" applyNumberFormat="1" applyFont="1" applyBorder="1" applyAlignment="1">
      <alignment horizontal="center" vertical="center" wrapText="1"/>
    </xf>
    <xf numFmtId="164" fontId="11" fillId="0" borderId="4" xfId="2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3" fillId="2" borderId="0" xfId="0" applyNumberFormat="1" applyFont="1" applyFill="1"/>
    <xf numFmtId="0" fontId="11" fillId="0" borderId="4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 wrapText="1"/>
    </xf>
    <xf numFmtId="164" fontId="12" fillId="0" borderId="3" xfId="3" applyNumberFormat="1" applyFont="1" applyBorder="1" applyAlignment="1">
      <alignment horizontal="center" vertical="center"/>
    </xf>
    <xf numFmtId="3" fontId="3" fillId="0" borderId="0" xfId="0" applyNumberFormat="1" applyFont="1"/>
    <xf numFmtId="3" fontId="13" fillId="0" borderId="3" xfId="3" applyNumberFormat="1" applyFont="1" applyBorder="1" applyAlignment="1">
      <alignment horizontal="center" vertical="center"/>
    </xf>
    <xf numFmtId="165" fontId="9" fillId="0" borderId="4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14" fillId="0" borderId="3" xfId="3" applyNumberFormat="1" applyFont="1" applyBorder="1" applyAlignment="1">
      <alignment horizontal="center" vertical="center"/>
    </xf>
    <xf numFmtId="4" fontId="3" fillId="3" borderId="0" xfId="0" applyNumberFormat="1" applyFont="1" applyFill="1"/>
    <xf numFmtId="164" fontId="15" fillId="0" borderId="4" xfId="2" applyNumberFormat="1" applyFont="1" applyBorder="1" applyAlignment="1">
      <alignment horizontal="center" vertical="center" wrapText="1"/>
    </xf>
    <xf numFmtId="164" fontId="16" fillId="0" borderId="4" xfId="2" applyNumberFormat="1" applyFont="1" applyBorder="1" applyAlignment="1">
      <alignment horizontal="center" vertical="center" wrapText="1"/>
    </xf>
    <xf numFmtId="3" fontId="3" fillId="2" borderId="0" xfId="0" applyNumberFormat="1" applyFont="1" applyFill="1"/>
    <xf numFmtId="165" fontId="11" fillId="0" borderId="2" xfId="2" applyNumberFormat="1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6" fontId="11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168" fontId="11" fillId="0" borderId="4" xfId="2" applyNumberFormat="1" applyFont="1" applyBorder="1" applyAlignment="1">
      <alignment horizontal="center" vertical="center" wrapText="1"/>
    </xf>
    <xf numFmtId="0" fontId="3" fillId="3" borderId="0" xfId="0" applyFont="1" applyFill="1"/>
    <xf numFmtId="169" fontId="11" fillId="0" borderId="4" xfId="2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8" fillId="0" borderId="0" xfId="0" applyFont="1"/>
    <xf numFmtId="3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/>
    </xf>
    <xf numFmtId="0" fontId="19" fillId="0" borderId="0" xfId="0" applyFont="1"/>
    <xf numFmtId="49" fontId="19" fillId="0" borderId="0" xfId="0" applyNumberFormat="1" applyFont="1"/>
    <xf numFmtId="0" fontId="19" fillId="0" borderId="0" xfId="0" applyFont="1" applyAlignment="1">
      <alignment horizont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20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3" fontId="21" fillId="0" borderId="1" xfId="4" applyNumberFormat="1" applyFont="1" applyBorder="1" applyAlignment="1">
      <alignment horizontal="center"/>
    </xf>
    <xf numFmtId="3" fontId="21" fillId="4" borderId="1" xfId="4" applyNumberFormat="1" applyFont="1" applyFill="1" applyBorder="1" applyAlignment="1">
      <alignment horizontal="center"/>
    </xf>
    <xf numFmtId="164" fontId="22" fillId="0" borderId="1" xfId="0" applyNumberFormat="1" applyFont="1" applyBorder="1" applyAlignment="1">
      <alignment horizontal="center" vertical="center"/>
    </xf>
    <xf numFmtId="3" fontId="19" fillId="0" borderId="3" xfId="3" applyNumberFormat="1" applyFont="1" applyBorder="1" applyAlignment="1">
      <alignment horizontal="center" vertical="center"/>
    </xf>
    <xf numFmtId="3" fontId="17" fillId="0" borderId="3" xfId="3" applyNumberFormat="1" applyFont="1" applyBorder="1" applyAlignment="1">
      <alignment horizontal="center" vertical="center"/>
    </xf>
    <xf numFmtId="164" fontId="17" fillId="0" borderId="3" xfId="3" applyNumberFormat="1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19" fillId="0" borderId="0" xfId="5" applyFont="1" applyAlignment="1">
      <alignment wrapText="1"/>
    </xf>
    <xf numFmtId="0" fontId="3" fillId="0" borderId="0" xfId="5" applyFont="1" applyAlignment="1">
      <alignment wrapText="1"/>
    </xf>
    <xf numFmtId="0" fontId="23" fillId="0" borderId="0" xfId="0" applyFont="1" applyAlignment="1">
      <alignment horizontal="left" vertical="top" wrapText="1"/>
    </xf>
    <xf numFmtId="0" fontId="0" fillId="0" borderId="0" xfId="0"/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6">
    <cellStyle name="Normal 6" xfId="5" xr:uid="{26C01CC3-93C8-4F65-8373-183BC8953D53}"/>
    <cellStyle name="Normal_БУ" xfId="3" xr:uid="{0376C84C-824F-4FB1-A3B3-80416EA87005}"/>
    <cellStyle name="Normal_нов опиу месяц" xfId="4" xr:uid="{3A34E38E-8214-4B86-9098-2F7A454107AE}"/>
    <cellStyle name="Гиперссылка" xfId="1" builtinId="8"/>
    <cellStyle name="Обычный" xfId="0" builtinId="0"/>
    <cellStyle name="Обычный_ББ 2020" xfId="2" xr:uid="{A0B3B03C-8D6D-476C-9BB8-621C6AD217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%20to%20NB%20RK,%20AFN,%20Nalogovaia%20and%20other/&#1041;&#1080;&#1088;&#1078;&#1072;,%20&#1053;&#1050;,%20&#1040;&#1060;&#1053;,%20&#1053;&#1041;%20&#1056;&#1050;%20&#1077;&#1078;&#1077;&#1082;&#1074;&#1072;&#1088;&#1090;&#1072;&#1083;&#1100;&#1085;&#1099;&#1077;%20&#1086;&#1090;&#1095;&#1077;&#1090;&#1099;/&#1040;&#1060;&#1053;/2020/03%20&#1079;&#1072;%20&#1084;&#1072;&#1088;&#1090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2020"/>
      <sheetName val="ББ pfcb"/>
      <sheetName val="нов опиу 3 квартал"/>
      <sheetName val="TB_Dec"/>
      <sheetName val="TB_Марта 2020"/>
      <sheetName val="ДЗ"/>
      <sheetName val="ОПиУ 2020"/>
      <sheetName val="ОПиУ pfcb"/>
      <sheetName val="6010;7210"/>
      <sheetName val="Пр3"/>
      <sheetName val="Пр2"/>
      <sheetName val="Пр4 pfcb"/>
      <sheetName val="Пр5"/>
      <sheetName val="Пр6"/>
      <sheetName val="РПН_092019"/>
      <sheetName val="РПН"/>
      <sheetName val="Пр16 таб 2"/>
      <sheetName val="Пр16 таб 1"/>
      <sheetName val="Лист1"/>
      <sheetName val="Пр16 таб 3"/>
      <sheetName val="Пр17"/>
      <sheetName val="Пр18"/>
      <sheetName val="ОСВ"/>
      <sheetName val=" ББ"/>
      <sheetName val="ОПиУ"/>
      <sheetName val="Пр4"/>
      <sheetName val="Комментарии"/>
      <sheetName val="ДЗ  для пруд"/>
    </sheetNames>
    <sheetDataSet>
      <sheetData sheetId="0"/>
      <sheetData sheetId="1"/>
      <sheetData sheetId="2"/>
      <sheetData sheetId="3"/>
      <sheetData sheetId="4">
        <row r="5">
          <cell r="G5">
            <v>11384172.01</v>
          </cell>
        </row>
        <row r="19">
          <cell r="G19">
            <v>557133619.5</v>
          </cell>
        </row>
        <row r="27">
          <cell r="G27">
            <v>200000</v>
          </cell>
        </row>
        <row r="31">
          <cell r="G31">
            <v>47000450.549999997</v>
          </cell>
        </row>
        <row r="35">
          <cell r="G35">
            <v>58064.52</v>
          </cell>
        </row>
        <row r="42">
          <cell r="G42">
            <v>545765.81999999995</v>
          </cell>
        </row>
        <row r="45">
          <cell r="G45">
            <v>4693712.01</v>
          </cell>
        </row>
        <row r="46">
          <cell r="G46">
            <v>12648774.140000001</v>
          </cell>
        </row>
        <row r="51">
          <cell r="G51">
            <v>6691.38</v>
          </cell>
        </row>
        <row r="54">
          <cell r="G54">
            <v>1669592.6</v>
          </cell>
        </row>
        <row r="59">
          <cell r="G59">
            <v>4123651.02</v>
          </cell>
        </row>
        <row r="65">
          <cell r="H65">
            <v>5241698.4000000004</v>
          </cell>
        </row>
        <row r="70">
          <cell r="H70">
            <v>474.96</v>
          </cell>
        </row>
        <row r="75">
          <cell r="H75">
            <v>214.68</v>
          </cell>
        </row>
        <row r="79">
          <cell r="G79">
            <v>291022.69</v>
          </cell>
        </row>
        <row r="81">
          <cell r="G81">
            <v>1576353.47</v>
          </cell>
        </row>
        <row r="82">
          <cell r="G82">
            <v>4438497.9800000004</v>
          </cell>
        </row>
        <row r="83">
          <cell r="G83">
            <v>6747479.5700000003</v>
          </cell>
        </row>
        <row r="86">
          <cell r="G86">
            <v>4812803.8099999996</v>
          </cell>
        </row>
        <row r="92">
          <cell r="G92">
            <v>3568250.37</v>
          </cell>
        </row>
        <row r="98">
          <cell r="G98">
            <v>6904481.7999999998</v>
          </cell>
        </row>
        <row r="102">
          <cell r="G102">
            <v>300000</v>
          </cell>
        </row>
        <row r="105">
          <cell r="G105">
            <v>13576344.609999999</v>
          </cell>
        </row>
        <row r="114">
          <cell r="G114">
            <v>3518866.09</v>
          </cell>
        </row>
        <row r="122">
          <cell r="G122">
            <v>4000000</v>
          </cell>
        </row>
        <row r="124">
          <cell r="H124">
            <v>5320514.4400000004</v>
          </cell>
        </row>
        <row r="130">
          <cell r="H130">
            <v>3211015.84</v>
          </cell>
        </row>
        <row r="137">
          <cell r="H137">
            <v>580537.27</v>
          </cell>
        </row>
        <row r="146">
          <cell r="H146">
            <v>1062815.72</v>
          </cell>
        </row>
        <row r="147">
          <cell r="H147">
            <v>818670.53</v>
          </cell>
        </row>
        <row r="153">
          <cell r="H153">
            <v>244145.19</v>
          </cell>
        </row>
        <row r="157">
          <cell r="H157">
            <v>3402788.13</v>
          </cell>
        </row>
        <row r="166">
          <cell r="H166">
            <v>30</v>
          </cell>
        </row>
        <row r="169">
          <cell r="H169">
            <v>7725979.1600000001</v>
          </cell>
        </row>
        <row r="171">
          <cell r="H171">
            <v>14361.09</v>
          </cell>
        </row>
        <row r="181">
          <cell r="H181">
            <v>1672479000</v>
          </cell>
        </row>
        <row r="184">
          <cell r="H184">
            <v>16379785.66</v>
          </cell>
        </row>
        <row r="185">
          <cell r="H185">
            <v>-1026220621.41</v>
          </cell>
        </row>
      </sheetData>
      <sheetData sheetId="5">
        <row r="11888">
          <cell r="G11888">
            <v>58064.52</v>
          </cell>
        </row>
        <row r="11909">
          <cell r="G11909">
            <v>6691.38</v>
          </cell>
        </row>
        <row r="11921">
          <cell r="G11921">
            <v>1669592.6</v>
          </cell>
        </row>
        <row r="12155">
          <cell r="G12155">
            <v>4123651.02</v>
          </cell>
        </row>
      </sheetData>
      <sheetData sheetId="6"/>
      <sheetData sheetId="7"/>
      <sheetData sheetId="8">
        <row r="1542">
          <cell r="E1542">
            <v>58064.52</v>
          </cell>
        </row>
      </sheetData>
      <sheetData sheetId="9">
        <row r="6">
          <cell r="B6" t="str">
            <v>Отчетный период: по состоянию на 01 апреля 2020 года</v>
          </cell>
        </row>
      </sheetData>
      <sheetData sheetId="10">
        <row r="14">
          <cell r="B14" t="str">
            <v>Отчетный период: по состоянию на 01 апреля 2020 года</v>
          </cell>
        </row>
        <row r="52">
          <cell r="B52" t="str">
            <v>Наименование Акционерное Общество   "Tengri Partners Investment Banking (Kazakhstan)"    Адрес  г. Алматы, пр. Аль-Фараби д.17 блок 4Б, офис 705</v>
          </cell>
        </row>
        <row r="53">
          <cell r="B53" t="str">
            <v>Телефон 8 (727)3115108</v>
          </cell>
        </row>
        <row r="54">
          <cell r="B54" t="str">
            <v>Адрес электронной почты l.kaimoldayeva@tengripartners.com</v>
          </cell>
        </row>
        <row r="56">
          <cell r="B56" t="str">
            <v xml:space="preserve">Исполнитель Каймолдаева Л.Д., тел 3115108  _________________________                                 </v>
          </cell>
        </row>
        <row r="59">
          <cell r="B59" t="str">
            <v>Главный бухгалтер или лицо, уполномоченное на подписание отчета</v>
          </cell>
        </row>
        <row r="60">
          <cell r="B60" t="str">
            <v xml:space="preserve">Каймолдаева Л.Д., тел 3115108  _________________________                                 </v>
          </cell>
        </row>
        <row r="61">
          <cell r="B61" t="str">
            <v>фамилия, имя и отчество (при его наличии) подпись, телефон</v>
          </cell>
        </row>
        <row r="63">
          <cell r="B63" t="str">
            <v>Руководитель или лицо, уполномоченное им на подписание отчета</v>
          </cell>
        </row>
        <row r="64">
          <cell r="B64" t="str">
            <v>Председатель Правления   Ушбаев А.Д. , 3115107           ____________________</v>
          </cell>
        </row>
        <row r="65">
          <cell r="B65" t="str">
            <v>фамилия, имя и отчество (при его наличии) подпись, телефон</v>
          </cell>
        </row>
      </sheetData>
      <sheetData sheetId="11"/>
      <sheetData sheetId="12"/>
      <sheetData sheetId="13">
        <row r="7">
          <cell r="A7" t="str">
            <v>Отчетный период: по состоянию на 01 апреля 2020 года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line.zakon.kz/037987/www.nationalbank.k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nline.zakon.kz/037987/www.nationalban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A8FA-C8C1-46D9-B71E-A76F8B762A06}">
  <dimension ref="A1:L150"/>
  <sheetViews>
    <sheetView workbookViewId="0">
      <selection activeCell="B4" sqref="B4"/>
    </sheetView>
  </sheetViews>
  <sheetFormatPr defaultRowHeight="12.75" outlineLevelCol="1" x14ac:dyDescent="0.2"/>
  <cols>
    <col min="1" max="1" width="51.28515625" style="1" customWidth="1"/>
    <col min="2" max="2" width="21" style="1" customWidth="1"/>
    <col min="3" max="3" width="25.42578125" style="2" customWidth="1"/>
    <col min="4" max="4" width="27.28515625" style="2" customWidth="1"/>
    <col min="5" max="5" width="20.7109375" style="1" hidden="1" customWidth="1" outlineLevel="1"/>
    <col min="6" max="6" width="19" style="1" hidden="1" customWidth="1" collapsed="1"/>
    <col min="7" max="7" width="16" style="1" hidden="1" customWidth="1"/>
    <col min="8" max="8" width="14" style="1" hidden="1" customWidth="1"/>
    <col min="9" max="9" width="0" style="1" hidden="1" customWidth="1"/>
    <col min="10" max="10" width="12.85546875" style="1" hidden="1" customWidth="1"/>
    <col min="11" max="11" width="25.85546875" style="1" hidden="1" customWidth="1"/>
    <col min="12" max="12" width="17.42578125" style="1" hidden="1" customWidth="1"/>
    <col min="13" max="13" width="0" style="1" hidden="1" customWidth="1"/>
    <col min="14" max="251" width="9.140625" style="1"/>
    <col min="252" max="252" width="51.28515625" style="1" customWidth="1"/>
    <col min="253" max="253" width="21" style="1" customWidth="1"/>
    <col min="254" max="254" width="25.42578125" style="1" customWidth="1"/>
    <col min="255" max="255" width="27.28515625" style="1" customWidth="1"/>
    <col min="256" max="256" width="20.7109375" style="1" customWidth="1"/>
    <col min="257" max="262" width="0" style="1" hidden="1" customWidth="1"/>
    <col min="263" max="263" width="17.42578125" style="1" customWidth="1"/>
    <col min="264" max="507" width="9.140625" style="1"/>
    <col min="508" max="508" width="51.28515625" style="1" customWidth="1"/>
    <col min="509" max="509" width="21" style="1" customWidth="1"/>
    <col min="510" max="510" width="25.42578125" style="1" customWidth="1"/>
    <col min="511" max="511" width="27.28515625" style="1" customWidth="1"/>
    <col min="512" max="512" width="20.7109375" style="1" customWidth="1"/>
    <col min="513" max="518" width="0" style="1" hidden="1" customWidth="1"/>
    <col min="519" max="519" width="17.42578125" style="1" customWidth="1"/>
    <col min="520" max="763" width="9.140625" style="1"/>
    <col min="764" max="764" width="51.28515625" style="1" customWidth="1"/>
    <col min="765" max="765" width="21" style="1" customWidth="1"/>
    <col min="766" max="766" width="25.42578125" style="1" customWidth="1"/>
    <col min="767" max="767" width="27.28515625" style="1" customWidth="1"/>
    <col min="768" max="768" width="20.7109375" style="1" customWidth="1"/>
    <col min="769" max="774" width="0" style="1" hidden="1" customWidth="1"/>
    <col min="775" max="775" width="17.42578125" style="1" customWidth="1"/>
    <col min="776" max="1019" width="9.140625" style="1"/>
    <col min="1020" max="1020" width="51.28515625" style="1" customWidth="1"/>
    <col min="1021" max="1021" width="21" style="1" customWidth="1"/>
    <col min="1022" max="1022" width="25.42578125" style="1" customWidth="1"/>
    <col min="1023" max="1023" width="27.28515625" style="1" customWidth="1"/>
    <col min="1024" max="1024" width="20.7109375" style="1" customWidth="1"/>
    <col min="1025" max="1030" width="0" style="1" hidden="1" customWidth="1"/>
    <col min="1031" max="1031" width="17.42578125" style="1" customWidth="1"/>
    <col min="1032" max="1275" width="9.140625" style="1"/>
    <col min="1276" max="1276" width="51.28515625" style="1" customWidth="1"/>
    <col min="1277" max="1277" width="21" style="1" customWidth="1"/>
    <col min="1278" max="1278" width="25.42578125" style="1" customWidth="1"/>
    <col min="1279" max="1279" width="27.28515625" style="1" customWidth="1"/>
    <col min="1280" max="1280" width="20.7109375" style="1" customWidth="1"/>
    <col min="1281" max="1286" width="0" style="1" hidden="1" customWidth="1"/>
    <col min="1287" max="1287" width="17.42578125" style="1" customWidth="1"/>
    <col min="1288" max="1531" width="9.140625" style="1"/>
    <col min="1532" max="1532" width="51.28515625" style="1" customWidth="1"/>
    <col min="1533" max="1533" width="21" style="1" customWidth="1"/>
    <col min="1534" max="1534" width="25.42578125" style="1" customWidth="1"/>
    <col min="1535" max="1535" width="27.28515625" style="1" customWidth="1"/>
    <col min="1536" max="1536" width="20.7109375" style="1" customWidth="1"/>
    <col min="1537" max="1542" width="0" style="1" hidden="1" customWidth="1"/>
    <col min="1543" max="1543" width="17.42578125" style="1" customWidth="1"/>
    <col min="1544" max="1787" width="9.140625" style="1"/>
    <col min="1788" max="1788" width="51.28515625" style="1" customWidth="1"/>
    <col min="1789" max="1789" width="21" style="1" customWidth="1"/>
    <col min="1790" max="1790" width="25.42578125" style="1" customWidth="1"/>
    <col min="1791" max="1791" width="27.28515625" style="1" customWidth="1"/>
    <col min="1792" max="1792" width="20.7109375" style="1" customWidth="1"/>
    <col min="1793" max="1798" width="0" style="1" hidden="1" customWidth="1"/>
    <col min="1799" max="1799" width="17.42578125" style="1" customWidth="1"/>
    <col min="1800" max="2043" width="9.140625" style="1"/>
    <col min="2044" max="2044" width="51.28515625" style="1" customWidth="1"/>
    <col min="2045" max="2045" width="21" style="1" customWidth="1"/>
    <col min="2046" max="2046" width="25.42578125" style="1" customWidth="1"/>
    <col min="2047" max="2047" width="27.28515625" style="1" customWidth="1"/>
    <col min="2048" max="2048" width="20.7109375" style="1" customWidth="1"/>
    <col min="2049" max="2054" width="0" style="1" hidden="1" customWidth="1"/>
    <col min="2055" max="2055" width="17.42578125" style="1" customWidth="1"/>
    <col min="2056" max="2299" width="9.140625" style="1"/>
    <col min="2300" max="2300" width="51.28515625" style="1" customWidth="1"/>
    <col min="2301" max="2301" width="21" style="1" customWidth="1"/>
    <col min="2302" max="2302" width="25.42578125" style="1" customWidth="1"/>
    <col min="2303" max="2303" width="27.28515625" style="1" customWidth="1"/>
    <col min="2304" max="2304" width="20.7109375" style="1" customWidth="1"/>
    <col min="2305" max="2310" width="0" style="1" hidden="1" customWidth="1"/>
    <col min="2311" max="2311" width="17.42578125" style="1" customWidth="1"/>
    <col min="2312" max="2555" width="9.140625" style="1"/>
    <col min="2556" max="2556" width="51.28515625" style="1" customWidth="1"/>
    <col min="2557" max="2557" width="21" style="1" customWidth="1"/>
    <col min="2558" max="2558" width="25.42578125" style="1" customWidth="1"/>
    <col min="2559" max="2559" width="27.28515625" style="1" customWidth="1"/>
    <col min="2560" max="2560" width="20.7109375" style="1" customWidth="1"/>
    <col min="2561" max="2566" width="0" style="1" hidden="1" customWidth="1"/>
    <col min="2567" max="2567" width="17.42578125" style="1" customWidth="1"/>
    <col min="2568" max="2811" width="9.140625" style="1"/>
    <col min="2812" max="2812" width="51.28515625" style="1" customWidth="1"/>
    <col min="2813" max="2813" width="21" style="1" customWidth="1"/>
    <col min="2814" max="2814" width="25.42578125" style="1" customWidth="1"/>
    <col min="2815" max="2815" width="27.28515625" style="1" customWidth="1"/>
    <col min="2816" max="2816" width="20.7109375" style="1" customWidth="1"/>
    <col min="2817" max="2822" width="0" style="1" hidden="1" customWidth="1"/>
    <col min="2823" max="2823" width="17.42578125" style="1" customWidth="1"/>
    <col min="2824" max="3067" width="9.140625" style="1"/>
    <col min="3068" max="3068" width="51.28515625" style="1" customWidth="1"/>
    <col min="3069" max="3069" width="21" style="1" customWidth="1"/>
    <col min="3070" max="3070" width="25.42578125" style="1" customWidth="1"/>
    <col min="3071" max="3071" width="27.28515625" style="1" customWidth="1"/>
    <col min="3072" max="3072" width="20.7109375" style="1" customWidth="1"/>
    <col min="3073" max="3078" width="0" style="1" hidden="1" customWidth="1"/>
    <col min="3079" max="3079" width="17.42578125" style="1" customWidth="1"/>
    <col min="3080" max="3323" width="9.140625" style="1"/>
    <col min="3324" max="3324" width="51.28515625" style="1" customWidth="1"/>
    <col min="3325" max="3325" width="21" style="1" customWidth="1"/>
    <col min="3326" max="3326" width="25.42578125" style="1" customWidth="1"/>
    <col min="3327" max="3327" width="27.28515625" style="1" customWidth="1"/>
    <col min="3328" max="3328" width="20.7109375" style="1" customWidth="1"/>
    <col min="3329" max="3334" width="0" style="1" hidden="1" customWidth="1"/>
    <col min="3335" max="3335" width="17.42578125" style="1" customWidth="1"/>
    <col min="3336" max="3579" width="9.140625" style="1"/>
    <col min="3580" max="3580" width="51.28515625" style="1" customWidth="1"/>
    <col min="3581" max="3581" width="21" style="1" customWidth="1"/>
    <col min="3582" max="3582" width="25.42578125" style="1" customWidth="1"/>
    <col min="3583" max="3583" width="27.28515625" style="1" customWidth="1"/>
    <col min="3584" max="3584" width="20.7109375" style="1" customWidth="1"/>
    <col min="3585" max="3590" width="0" style="1" hidden="1" customWidth="1"/>
    <col min="3591" max="3591" width="17.42578125" style="1" customWidth="1"/>
    <col min="3592" max="3835" width="9.140625" style="1"/>
    <col min="3836" max="3836" width="51.28515625" style="1" customWidth="1"/>
    <col min="3837" max="3837" width="21" style="1" customWidth="1"/>
    <col min="3838" max="3838" width="25.42578125" style="1" customWidth="1"/>
    <col min="3839" max="3839" width="27.28515625" style="1" customWidth="1"/>
    <col min="3840" max="3840" width="20.7109375" style="1" customWidth="1"/>
    <col min="3841" max="3846" width="0" style="1" hidden="1" customWidth="1"/>
    <col min="3847" max="3847" width="17.42578125" style="1" customWidth="1"/>
    <col min="3848" max="4091" width="9.140625" style="1"/>
    <col min="4092" max="4092" width="51.28515625" style="1" customWidth="1"/>
    <col min="4093" max="4093" width="21" style="1" customWidth="1"/>
    <col min="4094" max="4094" width="25.42578125" style="1" customWidth="1"/>
    <col min="4095" max="4095" width="27.28515625" style="1" customWidth="1"/>
    <col min="4096" max="4096" width="20.7109375" style="1" customWidth="1"/>
    <col min="4097" max="4102" width="0" style="1" hidden="1" customWidth="1"/>
    <col min="4103" max="4103" width="17.42578125" style="1" customWidth="1"/>
    <col min="4104" max="4347" width="9.140625" style="1"/>
    <col min="4348" max="4348" width="51.28515625" style="1" customWidth="1"/>
    <col min="4349" max="4349" width="21" style="1" customWidth="1"/>
    <col min="4350" max="4350" width="25.42578125" style="1" customWidth="1"/>
    <col min="4351" max="4351" width="27.28515625" style="1" customWidth="1"/>
    <col min="4352" max="4352" width="20.7109375" style="1" customWidth="1"/>
    <col min="4353" max="4358" width="0" style="1" hidden="1" customWidth="1"/>
    <col min="4359" max="4359" width="17.42578125" style="1" customWidth="1"/>
    <col min="4360" max="4603" width="9.140625" style="1"/>
    <col min="4604" max="4604" width="51.28515625" style="1" customWidth="1"/>
    <col min="4605" max="4605" width="21" style="1" customWidth="1"/>
    <col min="4606" max="4606" width="25.42578125" style="1" customWidth="1"/>
    <col min="4607" max="4607" width="27.28515625" style="1" customWidth="1"/>
    <col min="4608" max="4608" width="20.7109375" style="1" customWidth="1"/>
    <col min="4609" max="4614" width="0" style="1" hidden="1" customWidth="1"/>
    <col min="4615" max="4615" width="17.42578125" style="1" customWidth="1"/>
    <col min="4616" max="4859" width="9.140625" style="1"/>
    <col min="4860" max="4860" width="51.28515625" style="1" customWidth="1"/>
    <col min="4861" max="4861" width="21" style="1" customWidth="1"/>
    <col min="4862" max="4862" width="25.42578125" style="1" customWidth="1"/>
    <col min="4863" max="4863" width="27.28515625" style="1" customWidth="1"/>
    <col min="4864" max="4864" width="20.7109375" style="1" customWidth="1"/>
    <col min="4865" max="4870" width="0" style="1" hidden="1" customWidth="1"/>
    <col min="4871" max="4871" width="17.42578125" style="1" customWidth="1"/>
    <col min="4872" max="5115" width="9.140625" style="1"/>
    <col min="5116" max="5116" width="51.28515625" style="1" customWidth="1"/>
    <col min="5117" max="5117" width="21" style="1" customWidth="1"/>
    <col min="5118" max="5118" width="25.42578125" style="1" customWidth="1"/>
    <col min="5119" max="5119" width="27.28515625" style="1" customWidth="1"/>
    <col min="5120" max="5120" width="20.7109375" style="1" customWidth="1"/>
    <col min="5121" max="5126" width="0" style="1" hidden="1" customWidth="1"/>
    <col min="5127" max="5127" width="17.42578125" style="1" customWidth="1"/>
    <col min="5128" max="5371" width="9.140625" style="1"/>
    <col min="5372" max="5372" width="51.28515625" style="1" customWidth="1"/>
    <col min="5373" max="5373" width="21" style="1" customWidth="1"/>
    <col min="5374" max="5374" width="25.42578125" style="1" customWidth="1"/>
    <col min="5375" max="5375" width="27.28515625" style="1" customWidth="1"/>
    <col min="5376" max="5376" width="20.7109375" style="1" customWidth="1"/>
    <col min="5377" max="5382" width="0" style="1" hidden="1" customWidth="1"/>
    <col min="5383" max="5383" width="17.42578125" style="1" customWidth="1"/>
    <col min="5384" max="5627" width="9.140625" style="1"/>
    <col min="5628" max="5628" width="51.28515625" style="1" customWidth="1"/>
    <col min="5629" max="5629" width="21" style="1" customWidth="1"/>
    <col min="5630" max="5630" width="25.42578125" style="1" customWidth="1"/>
    <col min="5631" max="5631" width="27.28515625" style="1" customWidth="1"/>
    <col min="5632" max="5632" width="20.7109375" style="1" customWidth="1"/>
    <col min="5633" max="5638" width="0" style="1" hidden="1" customWidth="1"/>
    <col min="5639" max="5639" width="17.42578125" style="1" customWidth="1"/>
    <col min="5640" max="5883" width="9.140625" style="1"/>
    <col min="5884" max="5884" width="51.28515625" style="1" customWidth="1"/>
    <col min="5885" max="5885" width="21" style="1" customWidth="1"/>
    <col min="5886" max="5886" width="25.42578125" style="1" customWidth="1"/>
    <col min="5887" max="5887" width="27.28515625" style="1" customWidth="1"/>
    <col min="5888" max="5888" width="20.7109375" style="1" customWidth="1"/>
    <col min="5889" max="5894" width="0" style="1" hidden="1" customWidth="1"/>
    <col min="5895" max="5895" width="17.42578125" style="1" customWidth="1"/>
    <col min="5896" max="6139" width="9.140625" style="1"/>
    <col min="6140" max="6140" width="51.28515625" style="1" customWidth="1"/>
    <col min="6141" max="6141" width="21" style="1" customWidth="1"/>
    <col min="6142" max="6142" width="25.42578125" style="1" customWidth="1"/>
    <col min="6143" max="6143" width="27.28515625" style="1" customWidth="1"/>
    <col min="6144" max="6144" width="20.7109375" style="1" customWidth="1"/>
    <col min="6145" max="6150" width="0" style="1" hidden="1" customWidth="1"/>
    <col min="6151" max="6151" width="17.42578125" style="1" customWidth="1"/>
    <col min="6152" max="6395" width="9.140625" style="1"/>
    <col min="6396" max="6396" width="51.28515625" style="1" customWidth="1"/>
    <col min="6397" max="6397" width="21" style="1" customWidth="1"/>
    <col min="6398" max="6398" width="25.42578125" style="1" customWidth="1"/>
    <col min="6399" max="6399" width="27.28515625" style="1" customWidth="1"/>
    <col min="6400" max="6400" width="20.7109375" style="1" customWidth="1"/>
    <col min="6401" max="6406" width="0" style="1" hidden="1" customWidth="1"/>
    <col min="6407" max="6407" width="17.42578125" style="1" customWidth="1"/>
    <col min="6408" max="6651" width="9.140625" style="1"/>
    <col min="6652" max="6652" width="51.28515625" style="1" customWidth="1"/>
    <col min="6653" max="6653" width="21" style="1" customWidth="1"/>
    <col min="6654" max="6654" width="25.42578125" style="1" customWidth="1"/>
    <col min="6655" max="6655" width="27.28515625" style="1" customWidth="1"/>
    <col min="6656" max="6656" width="20.7109375" style="1" customWidth="1"/>
    <col min="6657" max="6662" width="0" style="1" hidden="1" customWidth="1"/>
    <col min="6663" max="6663" width="17.42578125" style="1" customWidth="1"/>
    <col min="6664" max="6907" width="9.140625" style="1"/>
    <col min="6908" max="6908" width="51.28515625" style="1" customWidth="1"/>
    <col min="6909" max="6909" width="21" style="1" customWidth="1"/>
    <col min="6910" max="6910" width="25.42578125" style="1" customWidth="1"/>
    <col min="6911" max="6911" width="27.28515625" style="1" customWidth="1"/>
    <col min="6912" max="6912" width="20.7109375" style="1" customWidth="1"/>
    <col min="6913" max="6918" width="0" style="1" hidden="1" customWidth="1"/>
    <col min="6919" max="6919" width="17.42578125" style="1" customWidth="1"/>
    <col min="6920" max="7163" width="9.140625" style="1"/>
    <col min="7164" max="7164" width="51.28515625" style="1" customWidth="1"/>
    <col min="7165" max="7165" width="21" style="1" customWidth="1"/>
    <col min="7166" max="7166" width="25.42578125" style="1" customWidth="1"/>
    <col min="7167" max="7167" width="27.28515625" style="1" customWidth="1"/>
    <col min="7168" max="7168" width="20.7109375" style="1" customWidth="1"/>
    <col min="7169" max="7174" width="0" style="1" hidden="1" customWidth="1"/>
    <col min="7175" max="7175" width="17.42578125" style="1" customWidth="1"/>
    <col min="7176" max="7419" width="9.140625" style="1"/>
    <col min="7420" max="7420" width="51.28515625" style="1" customWidth="1"/>
    <col min="7421" max="7421" width="21" style="1" customWidth="1"/>
    <col min="7422" max="7422" width="25.42578125" style="1" customWidth="1"/>
    <col min="7423" max="7423" width="27.28515625" style="1" customWidth="1"/>
    <col min="7424" max="7424" width="20.7109375" style="1" customWidth="1"/>
    <col min="7425" max="7430" width="0" style="1" hidden="1" customWidth="1"/>
    <col min="7431" max="7431" width="17.42578125" style="1" customWidth="1"/>
    <col min="7432" max="7675" width="9.140625" style="1"/>
    <col min="7676" max="7676" width="51.28515625" style="1" customWidth="1"/>
    <col min="7677" max="7677" width="21" style="1" customWidth="1"/>
    <col min="7678" max="7678" width="25.42578125" style="1" customWidth="1"/>
    <col min="7679" max="7679" width="27.28515625" style="1" customWidth="1"/>
    <col min="7680" max="7680" width="20.7109375" style="1" customWidth="1"/>
    <col min="7681" max="7686" width="0" style="1" hidden="1" customWidth="1"/>
    <col min="7687" max="7687" width="17.42578125" style="1" customWidth="1"/>
    <col min="7688" max="7931" width="9.140625" style="1"/>
    <col min="7932" max="7932" width="51.28515625" style="1" customWidth="1"/>
    <col min="7933" max="7933" width="21" style="1" customWidth="1"/>
    <col min="7934" max="7934" width="25.42578125" style="1" customWidth="1"/>
    <col min="7935" max="7935" width="27.28515625" style="1" customWidth="1"/>
    <col min="7936" max="7936" width="20.7109375" style="1" customWidth="1"/>
    <col min="7937" max="7942" width="0" style="1" hidden="1" customWidth="1"/>
    <col min="7943" max="7943" width="17.42578125" style="1" customWidth="1"/>
    <col min="7944" max="8187" width="9.140625" style="1"/>
    <col min="8188" max="8188" width="51.28515625" style="1" customWidth="1"/>
    <col min="8189" max="8189" width="21" style="1" customWidth="1"/>
    <col min="8190" max="8190" width="25.42578125" style="1" customWidth="1"/>
    <col min="8191" max="8191" width="27.28515625" style="1" customWidth="1"/>
    <col min="8192" max="8192" width="20.7109375" style="1" customWidth="1"/>
    <col min="8193" max="8198" width="0" style="1" hidden="1" customWidth="1"/>
    <col min="8199" max="8199" width="17.42578125" style="1" customWidth="1"/>
    <col min="8200" max="8443" width="9.140625" style="1"/>
    <col min="8444" max="8444" width="51.28515625" style="1" customWidth="1"/>
    <col min="8445" max="8445" width="21" style="1" customWidth="1"/>
    <col min="8446" max="8446" width="25.42578125" style="1" customWidth="1"/>
    <col min="8447" max="8447" width="27.28515625" style="1" customWidth="1"/>
    <col min="8448" max="8448" width="20.7109375" style="1" customWidth="1"/>
    <col min="8449" max="8454" width="0" style="1" hidden="1" customWidth="1"/>
    <col min="8455" max="8455" width="17.42578125" style="1" customWidth="1"/>
    <col min="8456" max="8699" width="9.140625" style="1"/>
    <col min="8700" max="8700" width="51.28515625" style="1" customWidth="1"/>
    <col min="8701" max="8701" width="21" style="1" customWidth="1"/>
    <col min="8702" max="8702" width="25.42578125" style="1" customWidth="1"/>
    <col min="8703" max="8703" width="27.28515625" style="1" customWidth="1"/>
    <col min="8704" max="8704" width="20.7109375" style="1" customWidth="1"/>
    <col min="8705" max="8710" width="0" style="1" hidden="1" customWidth="1"/>
    <col min="8711" max="8711" width="17.42578125" style="1" customWidth="1"/>
    <col min="8712" max="8955" width="9.140625" style="1"/>
    <col min="8956" max="8956" width="51.28515625" style="1" customWidth="1"/>
    <col min="8957" max="8957" width="21" style="1" customWidth="1"/>
    <col min="8958" max="8958" width="25.42578125" style="1" customWidth="1"/>
    <col min="8959" max="8959" width="27.28515625" style="1" customWidth="1"/>
    <col min="8960" max="8960" width="20.7109375" style="1" customWidth="1"/>
    <col min="8961" max="8966" width="0" style="1" hidden="1" customWidth="1"/>
    <col min="8967" max="8967" width="17.42578125" style="1" customWidth="1"/>
    <col min="8968" max="9211" width="9.140625" style="1"/>
    <col min="9212" max="9212" width="51.28515625" style="1" customWidth="1"/>
    <col min="9213" max="9213" width="21" style="1" customWidth="1"/>
    <col min="9214" max="9214" width="25.42578125" style="1" customWidth="1"/>
    <col min="9215" max="9215" width="27.28515625" style="1" customWidth="1"/>
    <col min="9216" max="9216" width="20.7109375" style="1" customWidth="1"/>
    <col min="9217" max="9222" width="0" style="1" hidden="1" customWidth="1"/>
    <col min="9223" max="9223" width="17.42578125" style="1" customWidth="1"/>
    <col min="9224" max="9467" width="9.140625" style="1"/>
    <col min="9468" max="9468" width="51.28515625" style="1" customWidth="1"/>
    <col min="9469" max="9469" width="21" style="1" customWidth="1"/>
    <col min="9470" max="9470" width="25.42578125" style="1" customWidth="1"/>
    <col min="9471" max="9471" width="27.28515625" style="1" customWidth="1"/>
    <col min="9472" max="9472" width="20.7109375" style="1" customWidth="1"/>
    <col min="9473" max="9478" width="0" style="1" hidden="1" customWidth="1"/>
    <col min="9479" max="9479" width="17.42578125" style="1" customWidth="1"/>
    <col min="9480" max="9723" width="9.140625" style="1"/>
    <col min="9724" max="9724" width="51.28515625" style="1" customWidth="1"/>
    <col min="9725" max="9725" width="21" style="1" customWidth="1"/>
    <col min="9726" max="9726" width="25.42578125" style="1" customWidth="1"/>
    <col min="9727" max="9727" width="27.28515625" style="1" customWidth="1"/>
    <col min="9728" max="9728" width="20.7109375" style="1" customWidth="1"/>
    <col min="9729" max="9734" width="0" style="1" hidden="1" customWidth="1"/>
    <col min="9735" max="9735" width="17.42578125" style="1" customWidth="1"/>
    <col min="9736" max="9979" width="9.140625" style="1"/>
    <col min="9980" max="9980" width="51.28515625" style="1" customWidth="1"/>
    <col min="9981" max="9981" width="21" style="1" customWidth="1"/>
    <col min="9982" max="9982" width="25.42578125" style="1" customWidth="1"/>
    <col min="9983" max="9983" width="27.28515625" style="1" customWidth="1"/>
    <col min="9984" max="9984" width="20.7109375" style="1" customWidth="1"/>
    <col min="9985" max="9990" width="0" style="1" hidden="1" customWidth="1"/>
    <col min="9991" max="9991" width="17.42578125" style="1" customWidth="1"/>
    <col min="9992" max="10235" width="9.140625" style="1"/>
    <col min="10236" max="10236" width="51.28515625" style="1" customWidth="1"/>
    <col min="10237" max="10237" width="21" style="1" customWidth="1"/>
    <col min="10238" max="10238" width="25.42578125" style="1" customWidth="1"/>
    <col min="10239" max="10239" width="27.28515625" style="1" customWidth="1"/>
    <col min="10240" max="10240" width="20.7109375" style="1" customWidth="1"/>
    <col min="10241" max="10246" width="0" style="1" hidden="1" customWidth="1"/>
    <col min="10247" max="10247" width="17.42578125" style="1" customWidth="1"/>
    <col min="10248" max="10491" width="9.140625" style="1"/>
    <col min="10492" max="10492" width="51.28515625" style="1" customWidth="1"/>
    <col min="10493" max="10493" width="21" style="1" customWidth="1"/>
    <col min="10494" max="10494" width="25.42578125" style="1" customWidth="1"/>
    <col min="10495" max="10495" width="27.28515625" style="1" customWidth="1"/>
    <col min="10496" max="10496" width="20.7109375" style="1" customWidth="1"/>
    <col min="10497" max="10502" width="0" style="1" hidden="1" customWidth="1"/>
    <col min="10503" max="10503" width="17.42578125" style="1" customWidth="1"/>
    <col min="10504" max="10747" width="9.140625" style="1"/>
    <col min="10748" max="10748" width="51.28515625" style="1" customWidth="1"/>
    <col min="10749" max="10749" width="21" style="1" customWidth="1"/>
    <col min="10750" max="10750" width="25.42578125" style="1" customWidth="1"/>
    <col min="10751" max="10751" width="27.28515625" style="1" customWidth="1"/>
    <col min="10752" max="10752" width="20.7109375" style="1" customWidth="1"/>
    <col min="10753" max="10758" width="0" style="1" hidden="1" customWidth="1"/>
    <col min="10759" max="10759" width="17.42578125" style="1" customWidth="1"/>
    <col min="10760" max="11003" width="9.140625" style="1"/>
    <col min="11004" max="11004" width="51.28515625" style="1" customWidth="1"/>
    <col min="11005" max="11005" width="21" style="1" customWidth="1"/>
    <col min="11006" max="11006" width="25.42578125" style="1" customWidth="1"/>
    <col min="11007" max="11007" width="27.28515625" style="1" customWidth="1"/>
    <col min="11008" max="11008" width="20.7109375" style="1" customWidth="1"/>
    <col min="11009" max="11014" width="0" style="1" hidden="1" customWidth="1"/>
    <col min="11015" max="11015" width="17.42578125" style="1" customWidth="1"/>
    <col min="11016" max="11259" width="9.140625" style="1"/>
    <col min="11260" max="11260" width="51.28515625" style="1" customWidth="1"/>
    <col min="11261" max="11261" width="21" style="1" customWidth="1"/>
    <col min="11262" max="11262" width="25.42578125" style="1" customWidth="1"/>
    <col min="11263" max="11263" width="27.28515625" style="1" customWidth="1"/>
    <col min="11264" max="11264" width="20.7109375" style="1" customWidth="1"/>
    <col min="11265" max="11270" width="0" style="1" hidden="1" customWidth="1"/>
    <col min="11271" max="11271" width="17.42578125" style="1" customWidth="1"/>
    <col min="11272" max="11515" width="9.140625" style="1"/>
    <col min="11516" max="11516" width="51.28515625" style="1" customWidth="1"/>
    <col min="11517" max="11517" width="21" style="1" customWidth="1"/>
    <col min="11518" max="11518" width="25.42578125" style="1" customWidth="1"/>
    <col min="11519" max="11519" width="27.28515625" style="1" customWidth="1"/>
    <col min="11520" max="11520" width="20.7109375" style="1" customWidth="1"/>
    <col min="11521" max="11526" width="0" style="1" hidden="1" customWidth="1"/>
    <col min="11527" max="11527" width="17.42578125" style="1" customWidth="1"/>
    <col min="11528" max="11771" width="9.140625" style="1"/>
    <col min="11772" max="11772" width="51.28515625" style="1" customWidth="1"/>
    <col min="11773" max="11773" width="21" style="1" customWidth="1"/>
    <col min="11774" max="11774" width="25.42578125" style="1" customWidth="1"/>
    <col min="11775" max="11775" width="27.28515625" style="1" customWidth="1"/>
    <col min="11776" max="11776" width="20.7109375" style="1" customWidth="1"/>
    <col min="11777" max="11782" width="0" style="1" hidden="1" customWidth="1"/>
    <col min="11783" max="11783" width="17.42578125" style="1" customWidth="1"/>
    <col min="11784" max="12027" width="9.140625" style="1"/>
    <col min="12028" max="12028" width="51.28515625" style="1" customWidth="1"/>
    <col min="12029" max="12029" width="21" style="1" customWidth="1"/>
    <col min="12030" max="12030" width="25.42578125" style="1" customWidth="1"/>
    <col min="12031" max="12031" width="27.28515625" style="1" customWidth="1"/>
    <col min="12032" max="12032" width="20.7109375" style="1" customWidth="1"/>
    <col min="12033" max="12038" width="0" style="1" hidden="1" customWidth="1"/>
    <col min="12039" max="12039" width="17.42578125" style="1" customWidth="1"/>
    <col min="12040" max="12283" width="9.140625" style="1"/>
    <col min="12284" max="12284" width="51.28515625" style="1" customWidth="1"/>
    <col min="12285" max="12285" width="21" style="1" customWidth="1"/>
    <col min="12286" max="12286" width="25.42578125" style="1" customWidth="1"/>
    <col min="12287" max="12287" width="27.28515625" style="1" customWidth="1"/>
    <col min="12288" max="12288" width="20.7109375" style="1" customWidth="1"/>
    <col min="12289" max="12294" width="0" style="1" hidden="1" customWidth="1"/>
    <col min="12295" max="12295" width="17.42578125" style="1" customWidth="1"/>
    <col min="12296" max="12539" width="9.140625" style="1"/>
    <col min="12540" max="12540" width="51.28515625" style="1" customWidth="1"/>
    <col min="12541" max="12541" width="21" style="1" customWidth="1"/>
    <col min="12542" max="12542" width="25.42578125" style="1" customWidth="1"/>
    <col min="12543" max="12543" width="27.28515625" style="1" customWidth="1"/>
    <col min="12544" max="12544" width="20.7109375" style="1" customWidth="1"/>
    <col min="12545" max="12550" width="0" style="1" hidden="1" customWidth="1"/>
    <col min="12551" max="12551" width="17.42578125" style="1" customWidth="1"/>
    <col min="12552" max="12795" width="9.140625" style="1"/>
    <col min="12796" max="12796" width="51.28515625" style="1" customWidth="1"/>
    <col min="12797" max="12797" width="21" style="1" customWidth="1"/>
    <col min="12798" max="12798" width="25.42578125" style="1" customWidth="1"/>
    <col min="12799" max="12799" width="27.28515625" style="1" customWidth="1"/>
    <col min="12800" max="12800" width="20.7109375" style="1" customWidth="1"/>
    <col min="12801" max="12806" width="0" style="1" hidden="1" customWidth="1"/>
    <col min="12807" max="12807" width="17.42578125" style="1" customWidth="1"/>
    <col min="12808" max="13051" width="9.140625" style="1"/>
    <col min="13052" max="13052" width="51.28515625" style="1" customWidth="1"/>
    <col min="13053" max="13053" width="21" style="1" customWidth="1"/>
    <col min="13054" max="13054" width="25.42578125" style="1" customWidth="1"/>
    <col min="13055" max="13055" width="27.28515625" style="1" customWidth="1"/>
    <col min="13056" max="13056" width="20.7109375" style="1" customWidth="1"/>
    <col min="13057" max="13062" width="0" style="1" hidden="1" customWidth="1"/>
    <col min="13063" max="13063" width="17.42578125" style="1" customWidth="1"/>
    <col min="13064" max="13307" width="9.140625" style="1"/>
    <col min="13308" max="13308" width="51.28515625" style="1" customWidth="1"/>
    <col min="13309" max="13309" width="21" style="1" customWidth="1"/>
    <col min="13310" max="13310" width="25.42578125" style="1" customWidth="1"/>
    <col min="13311" max="13311" width="27.28515625" style="1" customWidth="1"/>
    <col min="13312" max="13312" width="20.7109375" style="1" customWidth="1"/>
    <col min="13313" max="13318" width="0" style="1" hidden="1" customWidth="1"/>
    <col min="13319" max="13319" width="17.42578125" style="1" customWidth="1"/>
    <col min="13320" max="13563" width="9.140625" style="1"/>
    <col min="13564" max="13564" width="51.28515625" style="1" customWidth="1"/>
    <col min="13565" max="13565" width="21" style="1" customWidth="1"/>
    <col min="13566" max="13566" width="25.42578125" style="1" customWidth="1"/>
    <col min="13567" max="13567" width="27.28515625" style="1" customWidth="1"/>
    <col min="13568" max="13568" width="20.7109375" style="1" customWidth="1"/>
    <col min="13569" max="13574" width="0" style="1" hidden="1" customWidth="1"/>
    <col min="13575" max="13575" width="17.42578125" style="1" customWidth="1"/>
    <col min="13576" max="13819" width="9.140625" style="1"/>
    <col min="13820" max="13820" width="51.28515625" style="1" customWidth="1"/>
    <col min="13821" max="13821" width="21" style="1" customWidth="1"/>
    <col min="13822" max="13822" width="25.42578125" style="1" customWidth="1"/>
    <col min="13823" max="13823" width="27.28515625" style="1" customWidth="1"/>
    <col min="13824" max="13824" width="20.7109375" style="1" customWidth="1"/>
    <col min="13825" max="13830" width="0" style="1" hidden="1" customWidth="1"/>
    <col min="13831" max="13831" width="17.42578125" style="1" customWidth="1"/>
    <col min="13832" max="14075" width="9.140625" style="1"/>
    <col min="14076" max="14076" width="51.28515625" style="1" customWidth="1"/>
    <col min="14077" max="14077" width="21" style="1" customWidth="1"/>
    <col min="14078" max="14078" width="25.42578125" style="1" customWidth="1"/>
    <col min="14079" max="14079" width="27.28515625" style="1" customWidth="1"/>
    <col min="14080" max="14080" width="20.7109375" style="1" customWidth="1"/>
    <col min="14081" max="14086" width="0" style="1" hidden="1" customWidth="1"/>
    <col min="14087" max="14087" width="17.42578125" style="1" customWidth="1"/>
    <col min="14088" max="14331" width="9.140625" style="1"/>
    <col min="14332" max="14332" width="51.28515625" style="1" customWidth="1"/>
    <col min="14333" max="14333" width="21" style="1" customWidth="1"/>
    <col min="14334" max="14334" width="25.42578125" style="1" customWidth="1"/>
    <col min="14335" max="14335" width="27.28515625" style="1" customWidth="1"/>
    <col min="14336" max="14336" width="20.7109375" style="1" customWidth="1"/>
    <col min="14337" max="14342" width="0" style="1" hidden="1" customWidth="1"/>
    <col min="14343" max="14343" width="17.42578125" style="1" customWidth="1"/>
    <col min="14344" max="14587" width="9.140625" style="1"/>
    <col min="14588" max="14588" width="51.28515625" style="1" customWidth="1"/>
    <col min="14589" max="14589" width="21" style="1" customWidth="1"/>
    <col min="14590" max="14590" width="25.42578125" style="1" customWidth="1"/>
    <col min="14591" max="14591" width="27.28515625" style="1" customWidth="1"/>
    <col min="14592" max="14592" width="20.7109375" style="1" customWidth="1"/>
    <col min="14593" max="14598" width="0" style="1" hidden="1" customWidth="1"/>
    <col min="14599" max="14599" width="17.42578125" style="1" customWidth="1"/>
    <col min="14600" max="14843" width="9.140625" style="1"/>
    <col min="14844" max="14844" width="51.28515625" style="1" customWidth="1"/>
    <col min="14845" max="14845" width="21" style="1" customWidth="1"/>
    <col min="14846" max="14846" width="25.42578125" style="1" customWidth="1"/>
    <col min="14847" max="14847" width="27.28515625" style="1" customWidth="1"/>
    <col min="14848" max="14848" width="20.7109375" style="1" customWidth="1"/>
    <col min="14849" max="14854" width="0" style="1" hidden="1" customWidth="1"/>
    <col min="14855" max="14855" width="17.42578125" style="1" customWidth="1"/>
    <col min="14856" max="15099" width="9.140625" style="1"/>
    <col min="15100" max="15100" width="51.28515625" style="1" customWidth="1"/>
    <col min="15101" max="15101" width="21" style="1" customWidth="1"/>
    <col min="15102" max="15102" width="25.42578125" style="1" customWidth="1"/>
    <col min="15103" max="15103" width="27.28515625" style="1" customWidth="1"/>
    <col min="15104" max="15104" width="20.7109375" style="1" customWidth="1"/>
    <col min="15105" max="15110" width="0" style="1" hidden="1" customWidth="1"/>
    <col min="15111" max="15111" width="17.42578125" style="1" customWidth="1"/>
    <col min="15112" max="15355" width="9.140625" style="1"/>
    <col min="15356" max="15356" width="51.28515625" style="1" customWidth="1"/>
    <col min="15357" max="15357" width="21" style="1" customWidth="1"/>
    <col min="15358" max="15358" width="25.42578125" style="1" customWidth="1"/>
    <col min="15359" max="15359" width="27.28515625" style="1" customWidth="1"/>
    <col min="15360" max="15360" width="20.7109375" style="1" customWidth="1"/>
    <col min="15361" max="15366" width="0" style="1" hidden="1" customWidth="1"/>
    <col min="15367" max="15367" width="17.42578125" style="1" customWidth="1"/>
    <col min="15368" max="15611" width="9.140625" style="1"/>
    <col min="15612" max="15612" width="51.28515625" style="1" customWidth="1"/>
    <col min="15613" max="15613" width="21" style="1" customWidth="1"/>
    <col min="15614" max="15614" width="25.42578125" style="1" customWidth="1"/>
    <col min="15615" max="15615" width="27.28515625" style="1" customWidth="1"/>
    <col min="15616" max="15616" width="20.7109375" style="1" customWidth="1"/>
    <col min="15617" max="15622" width="0" style="1" hidden="1" customWidth="1"/>
    <col min="15623" max="15623" width="17.42578125" style="1" customWidth="1"/>
    <col min="15624" max="15867" width="9.140625" style="1"/>
    <col min="15868" max="15868" width="51.28515625" style="1" customWidth="1"/>
    <col min="15869" max="15869" width="21" style="1" customWidth="1"/>
    <col min="15870" max="15870" width="25.42578125" style="1" customWidth="1"/>
    <col min="15871" max="15871" width="27.28515625" style="1" customWidth="1"/>
    <col min="15872" max="15872" width="20.7109375" style="1" customWidth="1"/>
    <col min="15873" max="15878" width="0" style="1" hidden="1" customWidth="1"/>
    <col min="15879" max="15879" width="17.42578125" style="1" customWidth="1"/>
    <col min="15880" max="16123" width="9.140625" style="1"/>
    <col min="16124" max="16124" width="51.28515625" style="1" customWidth="1"/>
    <col min="16125" max="16125" width="21" style="1" customWidth="1"/>
    <col min="16126" max="16126" width="25.42578125" style="1" customWidth="1"/>
    <col min="16127" max="16127" width="27.28515625" style="1" customWidth="1"/>
    <col min="16128" max="16128" width="20.7109375" style="1" customWidth="1"/>
    <col min="16129" max="16134" width="0" style="1" hidden="1" customWidth="1"/>
    <col min="16135" max="16135" width="17.42578125" style="1" customWidth="1"/>
    <col min="16136" max="16384" width="9.140625" style="1"/>
  </cols>
  <sheetData>
    <row r="1" spans="1:8" ht="15.75" x14ac:dyDescent="0.25">
      <c r="D1" s="3" t="s">
        <v>0</v>
      </c>
      <c r="E1" s="4"/>
      <c r="F1" s="4"/>
      <c r="G1" s="4"/>
      <c r="H1" s="4"/>
    </row>
    <row r="2" spans="1:8" ht="15.75" x14ac:dyDescent="0.25">
      <c r="C2" s="5"/>
      <c r="D2" s="3" t="s">
        <v>1</v>
      </c>
      <c r="E2" s="4"/>
      <c r="F2" s="4"/>
      <c r="G2" s="4"/>
      <c r="H2" s="4"/>
    </row>
    <row r="3" spans="1:8" ht="15.75" x14ac:dyDescent="0.25">
      <c r="D3" s="3" t="s">
        <v>2</v>
      </c>
      <c r="E3" s="4"/>
      <c r="F3" s="4"/>
      <c r="G3" s="4"/>
      <c r="H3" s="4"/>
    </row>
    <row r="4" spans="1:8" ht="15.75" x14ac:dyDescent="0.25">
      <c r="D4" s="3" t="s">
        <v>3</v>
      </c>
      <c r="E4" s="4"/>
      <c r="F4" s="4"/>
      <c r="G4" s="4"/>
      <c r="H4" s="4"/>
    </row>
    <row r="5" spans="1:8" ht="15.75" x14ac:dyDescent="0.25">
      <c r="E5" s="4"/>
      <c r="F5" s="4"/>
      <c r="G5" s="4"/>
      <c r="H5" s="4"/>
    </row>
    <row r="6" spans="1:8" ht="15.75" x14ac:dyDescent="0.25">
      <c r="D6" s="3"/>
      <c r="E6" s="4"/>
      <c r="F6" s="4"/>
      <c r="G6" s="4"/>
      <c r="H6" s="4"/>
    </row>
    <row r="7" spans="1:8" ht="15.75" x14ac:dyDescent="0.25">
      <c r="A7" s="6" t="s">
        <v>324</v>
      </c>
      <c r="B7" s="6"/>
      <c r="C7" s="6"/>
      <c r="D7" s="6"/>
      <c r="E7" s="4"/>
      <c r="F7" s="4"/>
      <c r="G7" s="4"/>
      <c r="H7" s="4"/>
    </row>
    <row r="8" spans="1:8" ht="15.75" x14ac:dyDescent="0.25">
      <c r="A8" s="7" t="s">
        <v>4</v>
      </c>
      <c r="B8" s="7"/>
      <c r="C8" s="7"/>
      <c r="D8" s="7"/>
      <c r="E8" s="4"/>
      <c r="F8" s="4"/>
      <c r="G8" s="4"/>
      <c r="H8" s="4"/>
    </row>
    <row r="9" spans="1:8" ht="15.75" x14ac:dyDescent="0.25">
      <c r="A9" s="7" t="s">
        <v>5</v>
      </c>
      <c r="B9" s="7"/>
      <c r="C9" s="7"/>
      <c r="D9" s="7"/>
      <c r="E9" s="4"/>
      <c r="F9" s="4"/>
      <c r="G9" s="4"/>
      <c r="H9" s="4"/>
    </row>
    <row r="10" spans="1:8" ht="14.25" customHeight="1" x14ac:dyDescent="0.25">
      <c r="A10" s="7" t="str">
        <f>[1]Пр2!B14</f>
        <v>Отчетный период: по состоянию на 01 апреля 2020 года</v>
      </c>
      <c r="B10" s="7"/>
      <c r="C10" s="7"/>
      <c r="D10" s="7"/>
      <c r="E10" s="4"/>
      <c r="F10" s="4"/>
      <c r="G10" s="4"/>
      <c r="H10" s="4"/>
    </row>
    <row r="11" spans="1:8" ht="14.25" customHeight="1" x14ac:dyDescent="0.25">
      <c r="A11" s="8" t="s">
        <v>6</v>
      </c>
      <c r="B11" s="5"/>
      <c r="C11" s="5"/>
      <c r="D11" s="5"/>
      <c r="E11" s="4"/>
      <c r="F11" s="4"/>
      <c r="G11" s="4"/>
      <c r="H11" s="4"/>
    </row>
    <row r="12" spans="1:8" ht="14.25" customHeight="1" x14ac:dyDescent="0.25">
      <c r="A12" s="9" t="s">
        <v>7</v>
      </c>
      <c r="B12" s="5"/>
      <c r="C12" s="5"/>
      <c r="D12" s="5"/>
      <c r="E12" s="4"/>
      <c r="F12" s="4"/>
      <c r="G12" s="4"/>
      <c r="H12" s="4"/>
    </row>
    <row r="13" spans="1:8" ht="14.25" customHeight="1" x14ac:dyDescent="0.25">
      <c r="A13" s="9" t="s">
        <v>8</v>
      </c>
      <c r="B13" s="5"/>
      <c r="C13" s="5"/>
      <c r="D13" s="5"/>
      <c r="E13" s="4"/>
      <c r="F13" s="4"/>
      <c r="G13" s="4"/>
      <c r="H13" s="4"/>
    </row>
    <row r="14" spans="1:8" ht="25.5" customHeight="1" x14ac:dyDescent="0.25">
      <c r="A14" s="10" t="s">
        <v>9</v>
      </c>
      <c r="B14" s="5"/>
      <c r="C14" s="5"/>
      <c r="D14" s="5"/>
      <c r="E14" s="4"/>
      <c r="F14" s="4"/>
      <c r="G14" s="4"/>
      <c r="H14" s="4"/>
    </row>
    <row r="15" spans="1:8" ht="14.25" customHeight="1" x14ac:dyDescent="0.25">
      <c r="A15" s="9" t="s">
        <v>10</v>
      </c>
      <c r="B15" s="5"/>
      <c r="C15" s="5"/>
      <c r="D15" s="5"/>
      <c r="E15" s="4"/>
      <c r="F15" s="4"/>
      <c r="G15" s="4"/>
      <c r="H15" s="4"/>
    </row>
    <row r="16" spans="1:8" ht="14.25" customHeight="1" x14ac:dyDescent="0.25">
      <c r="A16" s="9" t="s">
        <v>11</v>
      </c>
      <c r="B16" s="5"/>
      <c r="C16" s="5"/>
      <c r="D16" s="5"/>
      <c r="E16" s="4"/>
      <c r="F16" s="4"/>
      <c r="G16" s="4"/>
      <c r="H16" s="4"/>
    </row>
    <row r="17" spans="1:10" ht="14.25" customHeight="1" x14ac:dyDescent="0.2">
      <c r="A17" s="5"/>
      <c r="B17" s="5"/>
      <c r="C17" s="5"/>
      <c r="D17" s="5"/>
    </row>
    <row r="18" spans="1:10" x14ac:dyDescent="0.2">
      <c r="D18" s="5" t="s">
        <v>12</v>
      </c>
    </row>
    <row r="19" spans="1:10" ht="79.5" customHeight="1" x14ac:dyDescent="0.2">
      <c r="A19" s="11" t="s">
        <v>13</v>
      </c>
      <c r="B19" s="11" t="s">
        <v>14</v>
      </c>
      <c r="C19" s="11" t="s">
        <v>15</v>
      </c>
      <c r="D19" s="11" t="s">
        <v>16</v>
      </c>
      <c r="H19" s="12" t="s">
        <v>15</v>
      </c>
      <c r="I19" s="12"/>
      <c r="J19" s="13" t="s">
        <v>16</v>
      </c>
    </row>
    <row r="20" spans="1:10" x14ac:dyDescent="0.2">
      <c r="A20" s="11">
        <v>1</v>
      </c>
      <c r="B20" s="11">
        <v>2</v>
      </c>
      <c r="C20" s="11">
        <v>3</v>
      </c>
      <c r="D20" s="11">
        <v>4</v>
      </c>
      <c r="G20" s="1" t="s">
        <v>17</v>
      </c>
      <c r="H20" s="14">
        <v>3</v>
      </c>
      <c r="I20" s="14"/>
      <c r="J20" s="15">
        <v>4</v>
      </c>
    </row>
    <row r="21" spans="1:10" x14ac:dyDescent="0.2">
      <c r="A21" s="16" t="s">
        <v>18</v>
      </c>
      <c r="B21" s="17"/>
      <c r="C21" s="18"/>
      <c r="D21" s="18"/>
      <c r="H21" s="19"/>
      <c r="I21" s="19"/>
      <c r="J21" s="20"/>
    </row>
    <row r="22" spans="1:10" ht="24.75" customHeight="1" x14ac:dyDescent="0.2">
      <c r="A22" s="16" t="s">
        <v>19</v>
      </c>
      <c r="B22" s="11">
        <v>1</v>
      </c>
      <c r="C22" s="21">
        <f>C24+C25</f>
        <v>8005</v>
      </c>
      <c r="D22" s="21">
        <f>D24+D25</f>
        <v>12102</v>
      </c>
      <c r="E22" s="22"/>
      <c r="H22" s="23">
        <v>16620576.539999999</v>
      </c>
      <c r="I22" s="23"/>
      <c r="J22" s="24">
        <v>12062782.6</v>
      </c>
    </row>
    <row r="23" spans="1:10" ht="21.75" customHeight="1" x14ac:dyDescent="0.2">
      <c r="A23" s="16" t="s">
        <v>20</v>
      </c>
      <c r="B23" s="17"/>
      <c r="C23" s="25"/>
      <c r="D23" s="25"/>
      <c r="H23" s="19"/>
      <c r="I23" s="19"/>
      <c r="J23" s="20"/>
    </row>
    <row r="24" spans="1:10" ht="18.75" customHeight="1" x14ac:dyDescent="0.2">
      <c r="A24" s="16" t="s">
        <v>21</v>
      </c>
      <c r="B24" s="26" t="s">
        <v>22</v>
      </c>
      <c r="C24" s="25"/>
      <c r="D24" s="25"/>
      <c r="H24" s="19" t="s">
        <v>23</v>
      </c>
      <c r="I24" s="19"/>
      <c r="J24" s="20" t="s">
        <v>23</v>
      </c>
    </row>
    <row r="25" spans="1:10" ht="35.25" customHeight="1" x14ac:dyDescent="0.2">
      <c r="A25" s="16" t="s">
        <v>24</v>
      </c>
      <c r="B25" s="26" t="s">
        <v>25</v>
      </c>
      <c r="C25" s="21">
        <f>7981+23+1</f>
        <v>8005</v>
      </c>
      <c r="D25" s="21">
        <f>12063+39</f>
        <v>12102</v>
      </c>
      <c r="E25" s="27">
        <f>'[1]TB_Марта 2020'!G5-'[1]TB_Марта 2020'!H157-'[1]TB_Марта 2020'!H70</f>
        <v>7980908.9199999999</v>
      </c>
      <c r="F25" s="1">
        <v>12848</v>
      </c>
      <c r="H25" s="23">
        <v>16620576.539999999</v>
      </c>
      <c r="I25" s="23"/>
      <c r="J25" s="24">
        <v>12062782.6</v>
      </c>
    </row>
    <row r="26" spans="1:10" ht="21.75" customHeight="1" x14ac:dyDescent="0.2">
      <c r="A26" s="16" t="s">
        <v>26</v>
      </c>
      <c r="B26" s="11">
        <v>2</v>
      </c>
      <c r="C26" s="25"/>
      <c r="D26" s="25"/>
      <c r="H26" s="19" t="s">
        <v>23</v>
      </c>
      <c r="I26" s="19"/>
      <c r="J26" s="20" t="s">
        <v>23</v>
      </c>
    </row>
    <row r="27" spans="1:10" ht="28.5" customHeight="1" x14ac:dyDescent="0.2">
      <c r="A27" s="16" t="s">
        <v>27</v>
      </c>
      <c r="B27" s="26">
        <v>3</v>
      </c>
      <c r="C27" s="21"/>
      <c r="D27" s="21"/>
      <c r="E27" s="22"/>
      <c r="H27" s="28" t="s">
        <v>23</v>
      </c>
      <c r="I27" s="28"/>
      <c r="J27" s="29" t="s">
        <v>23</v>
      </c>
    </row>
    <row r="28" spans="1:10" ht="23.25" customHeight="1" x14ac:dyDescent="0.2">
      <c r="A28" s="16" t="s">
        <v>20</v>
      </c>
      <c r="B28" s="17"/>
      <c r="C28" s="25"/>
      <c r="D28" s="25"/>
      <c r="H28" s="19"/>
      <c r="I28" s="19"/>
      <c r="J28" s="29"/>
    </row>
    <row r="29" spans="1:10" ht="33.75" customHeight="1" x14ac:dyDescent="0.2">
      <c r="A29" s="16" t="s">
        <v>28</v>
      </c>
      <c r="B29" s="26" t="s">
        <v>29</v>
      </c>
      <c r="C29" s="25"/>
      <c r="D29" s="25"/>
      <c r="H29" s="19" t="s">
        <v>23</v>
      </c>
      <c r="I29" s="19"/>
      <c r="J29" s="29" t="s">
        <v>23</v>
      </c>
    </row>
    <row r="30" spans="1:10" ht="24" customHeight="1" x14ac:dyDescent="0.2">
      <c r="A30" s="16" t="s">
        <v>30</v>
      </c>
      <c r="B30" s="11">
        <v>4</v>
      </c>
      <c r="C30" s="25">
        <v>47000</v>
      </c>
      <c r="D30" s="25">
        <v>216001</v>
      </c>
      <c r="E30" s="27">
        <f>'[1]TB_Марта 2020'!G31-'[1]TB_Марта 2020'!H75</f>
        <v>47000235.869999997</v>
      </c>
      <c r="F30" s="1">
        <v>230001</v>
      </c>
      <c r="H30" s="30">
        <v>75998463.739999995</v>
      </c>
      <c r="I30" s="30"/>
      <c r="J30" s="24">
        <v>216001364.53</v>
      </c>
    </row>
    <row r="31" spans="1:10" ht="21" customHeight="1" x14ac:dyDescent="0.2">
      <c r="A31" s="16" t="s">
        <v>20</v>
      </c>
      <c r="B31" s="17"/>
      <c r="C31" s="25"/>
      <c r="D31" s="25"/>
      <c r="H31" s="19"/>
      <c r="I31" s="19"/>
      <c r="J31" s="29"/>
    </row>
    <row r="32" spans="1:10" ht="29.25" customHeight="1" x14ac:dyDescent="0.2">
      <c r="A32" s="16" t="s">
        <v>28</v>
      </c>
      <c r="B32" s="26" t="s">
        <v>31</v>
      </c>
      <c r="C32" s="25"/>
      <c r="D32" s="25"/>
      <c r="H32" s="19" t="s">
        <v>23</v>
      </c>
      <c r="I32" s="19"/>
      <c r="J32" s="29" t="s">
        <v>23</v>
      </c>
    </row>
    <row r="33" spans="1:10" ht="39" customHeight="1" x14ac:dyDescent="0.2">
      <c r="A33" s="16" t="s">
        <v>32</v>
      </c>
      <c r="B33" s="26">
        <v>5</v>
      </c>
      <c r="C33" s="21">
        <v>557134</v>
      </c>
      <c r="D33" s="21">
        <v>284376</v>
      </c>
      <c r="E33" s="27">
        <f>'[1]TB_Марта 2020'!G19</f>
        <v>557133619.5</v>
      </c>
      <c r="F33" s="1">
        <v>264376</v>
      </c>
      <c r="H33" s="23">
        <v>433326148.5</v>
      </c>
      <c r="I33" s="23"/>
      <c r="J33" s="24">
        <v>284376249.14999998</v>
      </c>
    </row>
    <row r="34" spans="1:10" ht="23.25" customHeight="1" x14ac:dyDescent="0.2">
      <c r="A34" s="16" t="s">
        <v>20</v>
      </c>
      <c r="B34" s="26"/>
      <c r="C34" s="21"/>
      <c r="D34" s="21"/>
      <c r="H34" s="28"/>
      <c r="I34" s="28"/>
      <c r="J34" s="29"/>
    </row>
    <row r="35" spans="1:10" ht="30" customHeight="1" x14ac:dyDescent="0.2">
      <c r="A35" s="16" t="s">
        <v>28</v>
      </c>
      <c r="B35" s="26" t="s">
        <v>33</v>
      </c>
      <c r="C35" s="21"/>
      <c r="D35" s="21"/>
      <c r="H35" s="28" t="s">
        <v>23</v>
      </c>
      <c r="I35" s="28"/>
      <c r="J35" s="29" t="s">
        <v>23</v>
      </c>
    </row>
    <row r="36" spans="1:10" ht="33.75" customHeight="1" x14ac:dyDescent="0.2">
      <c r="A36" s="16" t="s">
        <v>34</v>
      </c>
      <c r="B36" s="26">
        <v>6</v>
      </c>
      <c r="C36" s="21">
        <v>200</v>
      </c>
      <c r="D36" s="21">
        <v>200</v>
      </c>
      <c r="E36" s="27">
        <f>'[1]TB_Марта 2020'!G27</f>
        <v>200000</v>
      </c>
      <c r="F36" s="1">
        <v>200</v>
      </c>
      <c r="H36" s="31">
        <v>200000</v>
      </c>
      <c r="I36" s="31"/>
      <c r="J36" s="32">
        <v>200000</v>
      </c>
    </row>
    <row r="37" spans="1:10" ht="16.5" customHeight="1" x14ac:dyDescent="0.2">
      <c r="A37" s="16" t="s">
        <v>20</v>
      </c>
      <c r="B37" s="26"/>
      <c r="C37" s="25"/>
      <c r="D37" s="25"/>
      <c r="H37" s="19"/>
      <c r="I37" s="19"/>
      <c r="J37" s="29"/>
    </row>
    <row r="38" spans="1:10" ht="31.5" customHeight="1" x14ac:dyDescent="0.2">
      <c r="A38" s="16" t="s">
        <v>28</v>
      </c>
      <c r="B38" s="26" t="s">
        <v>35</v>
      </c>
      <c r="C38" s="25"/>
      <c r="D38" s="25"/>
      <c r="H38" s="19" t="s">
        <v>23</v>
      </c>
      <c r="I38" s="19"/>
      <c r="J38" s="29" t="s">
        <v>23</v>
      </c>
    </row>
    <row r="39" spans="1:10" ht="35.25" customHeight="1" x14ac:dyDescent="0.2">
      <c r="A39" s="16" t="s">
        <v>36</v>
      </c>
      <c r="B39" s="26">
        <v>7</v>
      </c>
      <c r="C39" s="25"/>
      <c r="D39" s="25"/>
      <c r="H39" s="19" t="s">
        <v>23</v>
      </c>
      <c r="I39" s="19"/>
      <c r="J39" s="29" t="s">
        <v>23</v>
      </c>
    </row>
    <row r="40" spans="1:10" ht="17.25" customHeight="1" x14ac:dyDescent="0.2">
      <c r="A40" s="16" t="s">
        <v>20</v>
      </c>
      <c r="B40" s="26"/>
      <c r="C40" s="25"/>
      <c r="D40" s="25"/>
      <c r="H40" s="19"/>
      <c r="I40" s="19"/>
      <c r="J40" s="29"/>
    </row>
    <row r="41" spans="1:10" ht="29.25" customHeight="1" x14ac:dyDescent="0.2">
      <c r="A41" s="16" t="s">
        <v>28</v>
      </c>
      <c r="B41" s="26" t="s">
        <v>37</v>
      </c>
      <c r="C41" s="25"/>
      <c r="D41" s="25"/>
      <c r="H41" s="19" t="s">
        <v>23</v>
      </c>
      <c r="I41" s="19"/>
      <c r="J41" s="29" t="s">
        <v>23</v>
      </c>
    </row>
    <row r="42" spans="1:10" ht="19.5" customHeight="1" x14ac:dyDescent="0.2">
      <c r="A42" s="16" t="s">
        <v>38</v>
      </c>
      <c r="B42" s="26">
        <v>8</v>
      </c>
      <c r="C42" s="25"/>
      <c r="D42" s="25"/>
      <c r="H42" s="19" t="s">
        <v>23</v>
      </c>
      <c r="I42" s="19"/>
      <c r="J42" s="29" t="s">
        <v>23</v>
      </c>
    </row>
    <row r="43" spans="1:10" ht="36.75" customHeight="1" x14ac:dyDescent="0.2">
      <c r="A43" s="16" t="s">
        <v>39</v>
      </c>
      <c r="B43" s="26">
        <v>9</v>
      </c>
      <c r="C43" s="21">
        <f>300-300</f>
        <v>0</v>
      </c>
      <c r="D43" s="21">
        <f>300-300</f>
        <v>0</v>
      </c>
      <c r="E43" s="22">
        <f>'[1]TB_Марта 2020'!G102</f>
        <v>300000</v>
      </c>
      <c r="F43" s="1">
        <v>300</v>
      </c>
      <c r="H43" s="31">
        <v>300000</v>
      </c>
      <c r="I43" s="31"/>
      <c r="J43" s="32">
        <v>300000</v>
      </c>
    </row>
    <row r="44" spans="1:10" x14ac:dyDescent="0.2">
      <c r="A44" s="16" t="s">
        <v>40</v>
      </c>
      <c r="B44" s="26">
        <v>10</v>
      </c>
      <c r="C44" s="21">
        <v>291</v>
      </c>
      <c r="D44" s="21">
        <v>280</v>
      </c>
      <c r="E44" s="27">
        <f>'[1]TB_Марта 2020'!G79</f>
        <v>291022.69</v>
      </c>
      <c r="F44" s="1">
        <v>317</v>
      </c>
      <c r="H44" s="31">
        <v>439355.97</v>
      </c>
      <c r="I44" s="31"/>
      <c r="J44" s="32">
        <v>280117.49</v>
      </c>
    </row>
    <row r="45" spans="1:10" ht="38.25" customHeight="1" x14ac:dyDescent="0.2">
      <c r="A45" s="16" t="s">
        <v>41</v>
      </c>
      <c r="B45" s="26">
        <v>11</v>
      </c>
      <c r="C45" s="33"/>
      <c r="D45" s="33"/>
      <c r="H45" s="28" t="s">
        <v>23</v>
      </c>
      <c r="I45" s="28"/>
      <c r="J45" s="29" t="s">
        <v>23</v>
      </c>
    </row>
    <row r="46" spans="1:10" ht="34.5" customHeight="1" x14ac:dyDescent="0.2">
      <c r="A46" s="16" t="s">
        <v>42</v>
      </c>
      <c r="B46" s="26">
        <v>12</v>
      </c>
      <c r="C46" s="21">
        <v>13576</v>
      </c>
      <c r="D46" s="21">
        <v>13414</v>
      </c>
      <c r="E46" s="27">
        <f>'[1]TB_Марта 2020'!G105</f>
        <v>13576344.609999999</v>
      </c>
      <c r="F46" s="1">
        <v>13784</v>
      </c>
      <c r="H46" s="23">
        <v>13854163.039999999</v>
      </c>
      <c r="I46" s="23"/>
      <c r="J46" s="24">
        <v>13413605.23</v>
      </c>
    </row>
    <row r="47" spans="1:10" ht="32.25" customHeight="1" x14ac:dyDescent="0.2">
      <c r="A47" s="16" t="s">
        <v>43</v>
      </c>
      <c r="B47" s="26">
        <v>13</v>
      </c>
      <c r="C47" s="21">
        <v>3519</v>
      </c>
      <c r="D47" s="21">
        <v>2581</v>
      </c>
      <c r="E47" s="27">
        <f>'[1]TB_Марта 2020'!G114</f>
        <v>3518866.09</v>
      </c>
      <c r="F47" s="1">
        <v>2614</v>
      </c>
      <c r="H47" s="23">
        <v>3564414.96</v>
      </c>
      <c r="I47" s="23"/>
      <c r="J47" s="24">
        <v>2581207.5</v>
      </c>
    </row>
    <row r="48" spans="1:10" ht="32.25" customHeight="1" x14ac:dyDescent="0.2">
      <c r="A48" s="16" t="s">
        <v>44</v>
      </c>
      <c r="B48" s="26">
        <v>14</v>
      </c>
      <c r="C48" s="21" t="s">
        <v>23</v>
      </c>
      <c r="D48" s="21" t="s">
        <v>23</v>
      </c>
      <c r="E48" s="22" t="s">
        <v>23</v>
      </c>
      <c r="H48" s="28" t="s">
        <v>23</v>
      </c>
      <c r="I48" s="28"/>
      <c r="J48" s="29" t="s">
        <v>23</v>
      </c>
    </row>
    <row r="49" spans="1:12" ht="24.75" customHeight="1" x14ac:dyDescent="0.2">
      <c r="A49" s="16" t="s">
        <v>45</v>
      </c>
      <c r="B49" s="26" t="s">
        <v>46</v>
      </c>
      <c r="C49" s="21"/>
      <c r="D49" s="21"/>
      <c r="E49" s="22"/>
      <c r="H49" s="28" t="s">
        <v>23</v>
      </c>
      <c r="I49" s="28"/>
      <c r="J49" s="29" t="s">
        <v>23</v>
      </c>
    </row>
    <row r="50" spans="1:12" ht="24" customHeight="1" x14ac:dyDescent="0.2">
      <c r="A50" s="16" t="s">
        <v>47</v>
      </c>
      <c r="B50" s="26" t="s">
        <v>48</v>
      </c>
      <c r="C50" s="21">
        <v>616</v>
      </c>
      <c r="D50" s="21">
        <v>8485</v>
      </c>
      <c r="E50" s="27">
        <f>'[1]TB_Марта 2020'!G35+'[1]TB_Марта 2020'!G51+'[1]TB_Марта 2020'!G54+'[1]TB_Марта 2020'!G59-'[1]TB_Марта 2020'!H65</f>
        <v>616301.11999999918</v>
      </c>
      <c r="F50" s="34">
        <v>3037</v>
      </c>
      <c r="H50" s="23">
        <v>1142811.94</v>
      </c>
      <c r="I50" s="23"/>
      <c r="J50" s="24">
        <v>8485080.7599999998</v>
      </c>
    </row>
    <row r="51" spans="1:12" ht="20.25" customHeight="1" x14ac:dyDescent="0.2">
      <c r="A51" s="16" t="s">
        <v>20</v>
      </c>
      <c r="B51" s="26"/>
      <c r="C51" s="25"/>
      <c r="D51" s="25"/>
      <c r="H51" s="19"/>
      <c r="I51" s="19"/>
      <c r="J51" s="29"/>
    </row>
    <row r="52" spans="1:12" ht="27.75" customHeight="1" x14ac:dyDescent="0.2">
      <c r="A52" s="16" t="s">
        <v>49</v>
      </c>
      <c r="B52" s="26" t="s">
        <v>50</v>
      </c>
      <c r="C52" s="21">
        <f>SUM(C53:C54)</f>
        <v>0</v>
      </c>
      <c r="D52" s="21">
        <f>SUM(D53:D54)</f>
        <v>0</v>
      </c>
      <c r="H52" s="28" t="s">
        <v>23</v>
      </c>
      <c r="I52" s="28"/>
      <c r="J52" s="29" t="s">
        <v>23</v>
      </c>
    </row>
    <row r="53" spans="1:12" ht="23.25" customHeight="1" x14ac:dyDescent="0.2">
      <c r="A53" s="16" t="s">
        <v>51</v>
      </c>
      <c r="B53" s="26" t="s">
        <v>52</v>
      </c>
      <c r="C53" s="21"/>
      <c r="D53" s="21"/>
      <c r="H53" s="28" t="s">
        <v>23</v>
      </c>
      <c r="I53" s="28"/>
      <c r="J53" s="29" t="s">
        <v>23</v>
      </c>
    </row>
    <row r="54" spans="1:12" ht="20.25" customHeight="1" x14ac:dyDescent="0.2">
      <c r="A54" s="16" t="s">
        <v>53</v>
      </c>
      <c r="B54" s="26" t="s">
        <v>54</v>
      </c>
      <c r="C54" s="21"/>
      <c r="D54" s="21"/>
      <c r="E54" s="22"/>
      <c r="H54" s="28" t="s">
        <v>23</v>
      </c>
      <c r="I54" s="28"/>
      <c r="J54" s="29" t="s">
        <v>23</v>
      </c>
    </row>
    <row r="55" spans="1:12" ht="29.25" customHeight="1" x14ac:dyDescent="0.2">
      <c r="A55" s="16" t="s">
        <v>55</v>
      </c>
      <c r="B55" s="26" t="s">
        <v>56</v>
      </c>
      <c r="C55" s="21"/>
      <c r="D55" s="21">
        <v>180</v>
      </c>
      <c r="E55" s="27"/>
      <c r="F55" s="1">
        <v>180</v>
      </c>
      <c r="H55" s="31">
        <v>180000</v>
      </c>
      <c r="I55" s="31"/>
      <c r="J55" s="32">
        <v>180000</v>
      </c>
    </row>
    <row r="56" spans="1:12" ht="22.5" customHeight="1" x14ac:dyDescent="0.2">
      <c r="A56" s="16" t="s">
        <v>57</v>
      </c>
      <c r="B56" s="26" t="s">
        <v>58</v>
      </c>
      <c r="C56" s="21"/>
      <c r="D56" s="21">
        <f>6720-6720</f>
        <v>0</v>
      </c>
      <c r="E56" s="27"/>
      <c r="F56" s="1">
        <v>765</v>
      </c>
      <c r="H56" s="28" t="s">
        <v>23</v>
      </c>
      <c r="I56" s="28"/>
      <c r="J56" s="29" t="s">
        <v>23</v>
      </c>
    </row>
    <row r="57" spans="1:12" ht="23.25" customHeight="1" x14ac:dyDescent="0.2">
      <c r="A57" s="16" t="s">
        <v>59</v>
      </c>
      <c r="B57" s="26" t="s">
        <v>60</v>
      </c>
      <c r="C57" s="21">
        <f>552-1</f>
        <v>551</v>
      </c>
      <c r="D57" s="21">
        <v>1469</v>
      </c>
      <c r="E57" s="27">
        <f>[1]ДЗ!G11921+[1]ДЗ!G12155-'[1]TB_Марта 2020'!H65</f>
        <v>551545.21999999974</v>
      </c>
      <c r="F57" s="1">
        <v>1874</v>
      </c>
      <c r="H57" s="31">
        <v>749878.19</v>
      </c>
      <c r="I57" s="31"/>
      <c r="J57" s="24">
        <v>1468892.12</v>
      </c>
      <c r="L57" s="1" t="s">
        <v>61</v>
      </c>
    </row>
    <row r="58" spans="1:12" ht="23.25" customHeight="1" x14ac:dyDescent="0.2">
      <c r="A58" s="16" t="s">
        <v>62</v>
      </c>
      <c r="B58" s="26" t="s">
        <v>63</v>
      </c>
      <c r="C58" s="35">
        <v>7</v>
      </c>
      <c r="D58" s="35">
        <v>16</v>
      </c>
      <c r="E58" s="27">
        <f>SUM([1]ДЗ!G11909)</f>
        <v>6691.38</v>
      </c>
      <c r="F58" s="1">
        <v>18</v>
      </c>
      <c r="H58" s="36">
        <v>12933.75</v>
      </c>
      <c r="I58" s="36"/>
      <c r="J58" s="32">
        <v>16188.64</v>
      </c>
    </row>
    <row r="59" spans="1:12" ht="18.75" customHeight="1" x14ac:dyDescent="0.2">
      <c r="A59" s="16" t="s">
        <v>64</v>
      </c>
      <c r="B59" s="26" t="s">
        <v>65</v>
      </c>
      <c r="C59" s="21">
        <v>58</v>
      </c>
      <c r="D59" s="21">
        <v>100</v>
      </c>
      <c r="E59" s="27">
        <f>SUM([1]ДЗ!G11888)</f>
        <v>58064.52</v>
      </c>
      <c r="F59" s="1">
        <v>200</v>
      </c>
      <c r="H59" s="31">
        <v>200000</v>
      </c>
      <c r="I59" s="31"/>
      <c r="J59" s="32">
        <v>100000</v>
      </c>
    </row>
    <row r="60" spans="1:12" ht="21.75" customHeight="1" x14ac:dyDescent="0.2">
      <c r="A60" s="16" t="s">
        <v>66</v>
      </c>
      <c r="B60" s="26" t="s">
        <v>67</v>
      </c>
      <c r="C60" s="21"/>
      <c r="D60" s="21"/>
      <c r="H60" s="28" t="s">
        <v>23</v>
      </c>
      <c r="I60" s="28"/>
      <c r="J60" s="29" t="s">
        <v>23</v>
      </c>
    </row>
    <row r="61" spans="1:12" ht="21.75" customHeight="1" x14ac:dyDescent="0.2">
      <c r="A61" s="16" t="s">
        <v>68</v>
      </c>
      <c r="B61" s="26" t="s">
        <v>69</v>
      </c>
      <c r="C61" s="21"/>
      <c r="D61" s="21"/>
      <c r="H61" s="28" t="s">
        <v>23</v>
      </c>
      <c r="I61" s="28"/>
      <c r="J61" s="29" t="s">
        <v>23</v>
      </c>
    </row>
    <row r="62" spans="1:12" x14ac:dyDescent="0.2">
      <c r="A62" s="16" t="s">
        <v>70</v>
      </c>
      <c r="B62" s="26" t="s">
        <v>71</v>
      </c>
      <c r="C62" s="21"/>
      <c r="D62" s="21">
        <f>6720</f>
        <v>6720</v>
      </c>
      <c r="E62" s="22"/>
      <c r="H62" s="28" t="s">
        <v>23</v>
      </c>
      <c r="I62" s="28"/>
      <c r="J62" s="24">
        <v>6720000</v>
      </c>
    </row>
    <row r="63" spans="1:12" ht="24" customHeight="1" x14ac:dyDescent="0.2">
      <c r="A63" s="16" t="s">
        <v>72</v>
      </c>
      <c r="B63" s="26" t="s">
        <v>73</v>
      </c>
      <c r="C63" s="21"/>
      <c r="D63" s="21"/>
      <c r="H63" s="28" t="s">
        <v>23</v>
      </c>
      <c r="I63" s="28"/>
      <c r="J63" s="29" t="s">
        <v>23</v>
      </c>
    </row>
    <row r="64" spans="1:12" ht="19.5" customHeight="1" x14ac:dyDescent="0.2">
      <c r="A64" s="16" t="s">
        <v>20</v>
      </c>
      <c r="B64" s="26"/>
      <c r="C64" s="25"/>
      <c r="D64" s="25"/>
      <c r="H64" s="19"/>
      <c r="I64" s="19"/>
      <c r="J64" s="29"/>
    </row>
    <row r="65" spans="1:10" ht="24.75" customHeight="1" x14ac:dyDescent="0.2">
      <c r="A65" s="16" t="s">
        <v>74</v>
      </c>
      <c r="B65" s="26" t="s">
        <v>75</v>
      </c>
      <c r="C65" s="25"/>
      <c r="D65" s="25"/>
      <c r="H65" s="19" t="s">
        <v>23</v>
      </c>
      <c r="I65" s="19"/>
      <c r="J65" s="29" t="s">
        <v>23</v>
      </c>
    </row>
    <row r="66" spans="1:10" ht="22.5" customHeight="1" x14ac:dyDescent="0.2">
      <c r="A66" s="16" t="s">
        <v>76</v>
      </c>
      <c r="B66" s="26" t="s">
        <v>77</v>
      </c>
      <c r="C66" s="25"/>
      <c r="D66" s="25"/>
      <c r="H66" s="19" t="s">
        <v>23</v>
      </c>
      <c r="I66" s="19"/>
      <c r="J66" s="29" t="s">
        <v>23</v>
      </c>
    </row>
    <row r="67" spans="1:10" ht="25.5" customHeight="1" x14ac:dyDescent="0.2">
      <c r="A67" s="16" t="s">
        <v>78</v>
      </c>
      <c r="B67" s="26" t="s">
        <v>79</v>
      </c>
      <c r="C67" s="25"/>
      <c r="D67" s="25"/>
      <c r="E67" s="22"/>
      <c r="H67" s="19" t="s">
        <v>23</v>
      </c>
      <c r="I67" s="19"/>
      <c r="J67" s="29" t="s">
        <v>23</v>
      </c>
    </row>
    <row r="68" spans="1:10" ht="20.25" customHeight="1" x14ac:dyDescent="0.2">
      <c r="A68" s="16" t="s">
        <v>80</v>
      </c>
      <c r="B68" s="26" t="s">
        <v>81</v>
      </c>
      <c r="C68" s="25"/>
      <c r="D68" s="25"/>
      <c r="H68" s="19" t="s">
        <v>23</v>
      </c>
      <c r="I68" s="19"/>
      <c r="J68" s="29" t="s">
        <v>23</v>
      </c>
    </row>
    <row r="69" spans="1:10" ht="24.75" customHeight="1" x14ac:dyDescent="0.2">
      <c r="A69" s="16" t="s">
        <v>82</v>
      </c>
      <c r="B69" s="26" t="s">
        <v>83</v>
      </c>
      <c r="C69" s="21">
        <v>13137</v>
      </c>
      <c r="D69" s="21">
        <v>14025</v>
      </c>
      <c r="E69" s="27">
        <f>'[1]TB_Марта 2020'!G81+'[1]TB_Марта 2020'!G83+'[1]TB_Марта 2020'!G86</f>
        <v>13136636.85</v>
      </c>
      <c r="F69" s="1">
        <v>11392</v>
      </c>
      <c r="H69" s="23">
        <v>11748859.27</v>
      </c>
      <c r="I69" s="23"/>
      <c r="J69" s="24">
        <v>14025436.289999999</v>
      </c>
    </row>
    <row r="70" spans="1:10" ht="24.75" customHeight="1" x14ac:dyDescent="0.2">
      <c r="A70" s="16" t="s">
        <v>84</v>
      </c>
      <c r="B70" s="26" t="s">
        <v>85</v>
      </c>
      <c r="C70" s="21">
        <v>4438</v>
      </c>
      <c r="D70" s="21">
        <f>4438+1</f>
        <v>4439</v>
      </c>
      <c r="E70" s="27">
        <f>'[1]TB_Марта 2020'!G82</f>
        <v>4438497.9800000004</v>
      </c>
      <c r="F70" s="1">
        <v>3429</v>
      </c>
      <c r="H70" s="23">
        <v>4438497.9800000004</v>
      </c>
      <c r="I70" s="23"/>
      <c r="J70" s="24">
        <v>4438497.9800000004</v>
      </c>
    </row>
    <row r="71" spans="1:10" ht="22.5" customHeight="1" x14ac:dyDescent="0.2">
      <c r="A71" s="16" t="s">
        <v>86</v>
      </c>
      <c r="B71" s="26" t="s">
        <v>87</v>
      </c>
      <c r="C71" s="21">
        <v>15712</v>
      </c>
      <c r="D71" s="21">
        <v>7011</v>
      </c>
      <c r="E71" s="27">
        <f>'[1]TB_Марта 2020'!G92+'[1]TB_Марта 2020'!G98+'[1]TB_Марта 2020'!G42+'[1]TB_Марта 2020'!G45</f>
        <v>15712210</v>
      </c>
      <c r="F71" s="1">
        <f>14341+1</f>
        <v>14342</v>
      </c>
      <c r="H71" s="23">
        <v>17449584.190000001</v>
      </c>
      <c r="I71" s="23"/>
      <c r="J71" s="24">
        <v>7010871.7000000002</v>
      </c>
    </row>
    <row r="72" spans="1:10" ht="21.75" customHeight="1" x14ac:dyDescent="0.2">
      <c r="A72" s="16" t="s">
        <v>88</v>
      </c>
      <c r="B72" s="26" t="s">
        <v>89</v>
      </c>
      <c r="C72" s="21">
        <v>16649</v>
      </c>
      <c r="D72" s="21">
        <v>15869</v>
      </c>
      <c r="E72" s="27">
        <f>'[1]TB_Марта 2020'!G46+'[1]TB_Марта 2020'!G122</f>
        <v>16648774.140000001</v>
      </c>
      <c r="F72" s="1">
        <v>3000</v>
      </c>
      <c r="H72" s="23">
        <v>17131540.989999998</v>
      </c>
      <c r="I72" s="23"/>
      <c r="J72" s="24">
        <v>15869137.18</v>
      </c>
    </row>
    <row r="73" spans="1:10" ht="20.25" customHeight="1" x14ac:dyDescent="0.2">
      <c r="A73" s="37" t="s">
        <v>90</v>
      </c>
      <c r="B73" s="38" t="s">
        <v>91</v>
      </c>
      <c r="C73" s="39">
        <f>SUM(C22+C26+C27+C33+C36+C39+C42+C43+C44+C45+C46+C47+C49+C50+C63+C69+C70+C71+C72+C30)</f>
        <v>680277</v>
      </c>
      <c r="D73" s="39">
        <f>SUM(D22+D26+D27+D33+D36+D39+D42+D43+D44+D45+D46+D47+D49+D50+D63+D69+D70+D71+D72+D30)</f>
        <v>578783</v>
      </c>
      <c r="E73" s="40">
        <f>SUM(E25,E27,E33,E36,E44,E46,E49,E50,E69,E70,E71,E72,E30,E4+E369+E43+E47)</f>
        <v>680553417.7700001</v>
      </c>
      <c r="F73" s="22">
        <f>F25+F30+F33+F36+F43+F44+F46+F47+F50+F69+F70+F71+F72</f>
        <v>559640</v>
      </c>
      <c r="G73" s="34"/>
      <c r="H73" s="41">
        <v>596214417.12</v>
      </c>
      <c r="I73" s="41"/>
      <c r="J73" s="42">
        <v>579044350.40999997</v>
      </c>
    </row>
    <row r="74" spans="1:10" ht="22.5" customHeight="1" x14ac:dyDescent="0.2">
      <c r="A74" s="16" t="s">
        <v>92</v>
      </c>
      <c r="B74" s="26"/>
      <c r="C74" s="25"/>
      <c r="D74" s="25"/>
      <c r="H74" s="19"/>
      <c r="I74" s="19"/>
      <c r="J74" s="20"/>
    </row>
    <row r="75" spans="1:10" ht="24.75" customHeight="1" x14ac:dyDescent="0.2">
      <c r="A75" s="16" t="s">
        <v>93</v>
      </c>
      <c r="B75" s="26" t="s">
        <v>94</v>
      </c>
      <c r="C75" s="25"/>
      <c r="D75" s="25"/>
      <c r="H75" s="19" t="s">
        <v>23</v>
      </c>
      <c r="I75" s="19"/>
      <c r="J75" s="29" t="s">
        <v>23</v>
      </c>
    </row>
    <row r="76" spans="1:10" ht="18.75" customHeight="1" x14ac:dyDescent="0.2">
      <c r="A76" s="16" t="s">
        <v>95</v>
      </c>
      <c r="B76" s="26" t="s">
        <v>96</v>
      </c>
      <c r="C76" s="25"/>
      <c r="D76" s="25"/>
      <c r="H76" s="19" t="s">
        <v>23</v>
      </c>
      <c r="I76" s="19"/>
      <c r="J76" s="29" t="s">
        <v>23</v>
      </c>
    </row>
    <row r="77" spans="1:10" ht="18.75" customHeight="1" x14ac:dyDescent="0.2">
      <c r="A77" s="16" t="s">
        <v>97</v>
      </c>
      <c r="B77" s="26" t="s">
        <v>98</v>
      </c>
      <c r="C77" s="25"/>
      <c r="D77" s="25"/>
      <c r="H77" s="19" t="s">
        <v>23</v>
      </c>
      <c r="I77" s="19"/>
      <c r="J77" s="29" t="s">
        <v>23</v>
      </c>
    </row>
    <row r="78" spans="1:10" ht="18.75" customHeight="1" x14ac:dyDescent="0.2">
      <c r="A78" s="16" t="s">
        <v>99</v>
      </c>
      <c r="B78" s="26" t="s">
        <v>100</v>
      </c>
      <c r="C78" s="25"/>
      <c r="D78" s="25"/>
      <c r="H78" s="19" t="s">
        <v>23</v>
      </c>
      <c r="I78" s="19"/>
      <c r="J78" s="29" t="s">
        <v>23</v>
      </c>
    </row>
    <row r="79" spans="1:10" x14ac:dyDescent="0.2">
      <c r="A79" s="16" t="s">
        <v>101</v>
      </c>
      <c r="B79" s="26" t="s">
        <v>102</v>
      </c>
      <c r="C79" s="25"/>
      <c r="D79" s="25"/>
      <c r="H79" s="19" t="s">
        <v>23</v>
      </c>
      <c r="I79" s="19"/>
      <c r="J79" s="29" t="s">
        <v>23</v>
      </c>
    </row>
    <row r="80" spans="1:10" ht="21.75" customHeight="1" x14ac:dyDescent="0.2">
      <c r="A80" s="16" t="s">
        <v>103</v>
      </c>
      <c r="B80" s="26" t="s">
        <v>104</v>
      </c>
      <c r="C80" s="25"/>
      <c r="D80" s="25"/>
      <c r="H80" s="19" t="s">
        <v>23</v>
      </c>
      <c r="I80" s="19"/>
      <c r="J80" s="29" t="s">
        <v>23</v>
      </c>
    </row>
    <row r="81" spans="1:12" ht="17.25" customHeight="1" x14ac:dyDescent="0.2">
      <c r="A81" s="16" t="s">
        <v>105</v>
      </c>
      <c r="B81" s="26" t="s">
        <v>106</v>
      </c>
      <c r="C81" s="21">
        <f>581+170</f>
        <v>751</v>
      </c>
      <c r="D81" s="21">
        <f>762-1</f>
        <v>761</v>
      </c>
      <c r="E81" s="43">
        <f>'[1]TB_Марта 2020'!H137</f>
        <v>580537.27</v>
      </c>
      <c r="F81" s="1">
        <v>810</v>
      </c>
      <c r="G81" s="34"/>
      <c r="H81" s="31">
        <v>767363.79</v>
      </c>
      <c r="I81" s="31"/>
      <c r="J81" s="32">
        <v>761561.8</v>
      </c>
    </row>
    <row r="82" spans="1:12" ht="21.75" customHeight="1" x14ac:dyDescent="0.2">
      <c r="A82" s="16" t="s">
        <v>107</v>
      </c>
      <c r="B82" s="26" t="s">
        <v>108</v>
      </c>
      <c r="C82" s="25">
        <v>1063</v>
      </c>
      <c r="D82" s="25">
        <v>1110</v>
      </c>
      <c r="E82" s="27">
        <f>'[1]TB_Марта 2020'!H146</f>
        <v>1062815.72</v>
      </c>
      <c r="F82" s="1">
        <v>930</v>
      </c>
      <c r="H82" s="44">
        <v>638144.61</v>
      </c>
      <c r="I82" s="44"/>
      <c r="J82" s="45">
        <v>1110371.6200000001</v>
      </c>
    </row>
    <row r="83" spans="1:12" ht="23.25" customHeight="1" x14ac:dyDescent="0.2">
      <c r="A83" s="16" t="s">
        <v>20</v>
      </c>
      <c r="B83" s="26"/>
      <c r="C83" s="25"/>
      <c r="D83" s="25"/>
      <c r="H83" s="19"/>
      <c r="I83" s="19"/>
      <c r="J83" s="29"/>
    </row>
    <row r="84" spans="1:12" ht="20.25" customHeight="1" x14ac:dyDescent="0.2">
      <c r="A84" s="16" t="s">
        <v>109</v>
      </c>
      <c r="B84" s="26" t="s">
        <v>110</v>
      </c>
      <c r="C84" s="25"/>
      <c r="D84" s="25"/>
      <c r="H84" s="19" t="s">
        <v>23</v>
      </c>
      <c r="I84" s="19"/>
      <c r="J84" s="29" t="s">
        <v>23</v>
      </c>
    </row>
    <row r="85" spans="1:12" ht="18.75" customHeight="1" x14ac:dyDescent="0.2">
      <c r="A85" s="16" t="s">
        <v>111</v>
      </c>
      <c r="B85" s="26" t="s">
        <v>112</v>
      </c>
      <c r="C85" s="25"/>
      <c r="D85" s="25"/>
      <c r="H85" s="19" t="s">
        <v>23</v>
      </c>
      <c r="I85" s="19"/>
      <c r="J85" s="29" t="s">
        <v>23</v>
      </c>
    </row>
    <row r="86" spans="1:12" ht="18.75" customHeight="1" x14ac:dyDescent="0.2">
      <c r="A86" s="16" t="s">
        <v>113</v>
      </c>
      <c r="B86" s="26" t="s">
        <v>114</v>
      </c>
      <c r="C86" s="25"/>
      <c r="D86" s="25"/>
      <c r="H86" s="19" t="s">
        <v>23</v>
      </c>
      <c r="I86" s="19"/>
      <c r="J86" s="29" t="s">
        <v>23</v>
      </c>
    </row>
    <row r="87" spans="1:12" ht="19.5" customHeight="1" x14ac:dyDescent="0.2">
      <c r="A87" s="16" t="s">
        <v>115</v>
      </c>
      <c r="B87" s="26" t="s">
        <v>116</v>
      </c>
      <c r="C87" s="25"/>
      <c r="D87" s="25"/>
      <c r="H87" s="19" t="s">
        <v>23</v>
      </c>
      <c r="I87" s="19"/>
      <c r="J87" s="29" t="s">
        <v>23</v>
      </c>
    </row>
    <row r="88" spans="1:12" ht="19.5" customHeight="1" x14ac:dyDescent="0.2">
      <c r="A88" s="16" t="s">
        <v>117</v>
      </c>
      <c r="B88" s="26" t="s">
        <v>118</v>
      </c>
      <c r="C88" s="25"/>
      <c r="D88" s="25"/>
      <c r="H88" s="19" t="s">
        <v>23</v>
      </c>
      <c r="I88" s="19"/>
      <c r="J88" s="29" t="s">
        <v>23</v>
      </c>
    </row>
    <row r="89" spans="1:12" ht="21.75" customHeight="1" x14ac:dyDescent="0.2">
      <c r="A89" s="16" t="s">
        <v>119</v>
      </c>
      <c r="B89" s="26" t="s">
        <v>120</v>
      </c>
      <c r="C89" s="25"/>
      <c r="D89" s="25"/>
      <c r="H89" s="19" t="s">
        <v>23</v>
      </c>
      <c r="I89" s="19"/>
      <c r="J89" s="29" t="s">
        <v>23</v>
      </c>
      <c r="L89" s="34"/>
    </row>
    <row r="90" spans="1:12" ht="21" customHeight="1" x14ac:dyDescent="0.2">
      <c r="A90" s="16" t="s">
        <v>121</v>
      </c>
      <c r="B90" s="26" t="s">
        <v>122</v>
      </c>
      <c r="C90" s="25">
        <v>819</v>
      </c>
      <c r="D90" s="25">
        <v>802</v>
      </c>
      <c r="E90" s="27">
        <f>'[1]TB_Марта 2020'!H147</f>
        <v>818670.53</v>
      </c>
      <c r="F90" s="1">
        <f>619+1</f>
        <v>620</v>
      </c>
      <c r="H90" s="44">
        <v>212743.95</v>
      </c>
      <c r="I90" s="44"/>
      <c r="J90" s="32">
        <v>802448.81</v>
      </c>
    </row>
    <row r="91" spans="1:12" ht="20.25" customHeight="1" x14ac:dyDescent="0.2">
      <c r="A91" s="16" t="s">
        <v>123</v>
      </c>
      <c r="B91" s="26" t="s">
        <v>124</v>
      </c>
      <c r="C91" s="25"/>
      <c r="D91" s="25"/>
      <c r="E91" s="27">
        <f>'[1]TB_Марта 2020'!H150</f>
        <v>0</v>
      </c>
      <c r="F91" s="1">
        <v>30</v>
      </c>
      <c r="H91" s="44">
        <v>179038.75</v>
      </c>
      <c r="I91" s="44"/>
      <c r="J91" s="29" t="s">
        <v>23</v>
      </c>
    </row>
    <row r="92" spans="1:12" ht="17.25" customHeight="1" x14ac:dyDescent="0.2">
      <c r="A92" s="16" t="s">
        <v>125</v>
      </c>
      <c r="B92" s="26" t="s">
        <v>126</v>
      </c>
      <c r="C92" s="25"/>
      <c r="D92" s="25"/>
      <c r="E92" s="22"/>
      <c r="H92" s="19" t="s">
        <v>23</v>
      </c>
      <c r="I92" s="19"/>
      <c r="J92" s="29" t="s">
        <v>23</v>
      </c>
    </row>
    <row r="93" spans="1:12" ht="18" customHeight="1" x14ac:dyDescent="0.2">
      <c r="A93" s="16" t="s">
        <v>127</v>
      </c>
      <c r="B93" s="26" t="s">
        <v>128</v>
      </c>
      <c r="C93" s="25">
        <v>244</v>
      </c>
      <c r="D93" s="25">
        <v>308</v>
      </c>
      <c r="E93" s="27">
        <f>'[1]TB_Марта 2020'!H153</f>
        <v>244145.19</v>
      </c>
      <c r="F93" s="1">
        <v>280</v>
      </c>
      <c r="H93" s="44">
        <v>246361.91</v>
      </c>
      <c r="I93" s="44"/>
      <c r="J93" s="32">
        <v>307922.81</v>
      </c>
    </row>
    <row r="94" spans="1:12" ht="38.25" customHeight="1" x14ac:dyDescent="0.2">
      <c r="A94" s="16" t="s">
        <v>129</v>
      </c>
      <c r="B94" s="26" t="s">
        <v>130</v>
      </c>
      <c r="C94" s="25"/>
      <c r="D94" s="25"/>
      <c r="H94" s="19" t="s">
        <v>23</v>
      </c>
      <c r="I94" s="19"/>
      <c r="J94" s="29" t="s">
        <v>23</v>
      </c>
    </row>
    <row r="95" spans="1:12" ht="16.5" customHeight="1" x14ac:dyDescent="0.2">
      <c r="A95" s="16" t="s">
        <v>72</v>
      </c>
      <c r="B95" s="26" t="s">
        <v>131</v>
      </c>
      <c r="C95" s="25"/>
      <c r="D95" s="25"/>
      <c r="H95" s="19" t="s">
        <v>23</v>
      </c>
      <c r="I95" s="19"/>
      <c r="J95" s="29" t="s">
        <v>23</v>
      </c>
    </row>
    <row r="96" spans="1:12" ht="21.75" customHeight="1" x14ac:dyDescent="0.2">
      <c r="A96" s="16" t="s">
        <v>20</v>
      </c>
      <c r="B96" s="26"/>
      <c r="C96" s="25"/>
      <c r="D96" s="25"/>
      <c r="H96" s="19"/>
      <c r="I96" s="19"/>
      <c r="J96" s="29"/>
    </row>
    <row r="97" spans="1:12" ht="19.5" customHeight="1" x14ac:dyDescent="0.2">
      <c r="A97" s="16" t="s">
        <v>132</v>
      </c>
      <c r="B97" s="26" t="s">
        <v>133</v>
      </c>
      <c r="C97" s="25"/>
      <c r="D97" s="25"/>
      <c r="H97" s="19" t="s">
        <v>23</v>
      </c>
      <c r="I97" s="19"/>
      <c r="J97" s="29" t="s">
        <v>23</v>
      </c>
    </row>
    <row r="98" spans="1:12" ht="24.75" customHeight="1" x14ac:dyDescent="0.2">
      <c r="A98" s="16" t="s">
        <v>134</v>
      </c>
      <c r="B98" s="26" t="s">
        <v>135</v>
      </c>
      <c r="C98" s="25"/>
      <c r="D98" s="25"/>
      <c r="H98" s="19" t="s">
        <v>23</v>
      </c>
      <c r="I98" s="19"/>
      <c r="J98" s="29" t="s">
        <v>23</v>
      </c>
    </row>
    <row r="99" spans="1:12" ht="23.25" customHeight="1" x14ac:dyDescent="0.2">
      <c r="A99" s="16" t="s">
        <v>136</v>
      </c>
      <c r="B99" s="26" t="s">
        <v>137</v>
      </c>
      <c r="C99" s="25"/>
      <c r="D99" s="25"/>
      <c r="H99" s="19" t="s">
        <v>23</v>
      </c>
      <c r="I99" s="19"/>
      <c r="J99" s="29" t="s">
        <v>23</v>
      </c>
    </row>
    <row r="100" spans="1:12" ht="21" customHeight="1" x14ac:dyDescent="0.2">
      <c r="A100" s="16" t="s">
        <v>138</v>
      </c>
      <c r="B100" s="26" t="s">
        <v>139</v>
      </c>
      <c r="C100" s="25"/>
      <c r="D100" s="25"/>
      <c r="H100" s="19" t="s">
        <v>23</v>
      </c>
      <c r="I100" s="19"/>
      <c r="J100" s="29" t="s">
        <v>23</v>
      </c>
    </row>
    <row r="101" spans="1:12" ht="23.25" customHeight="1" x14ac:dyDescent="0.2">
      <c r="A101" s="16" t="s">
        <v>140</v>
      </c>
      <c r="B101" s="26" t="s">
        <v>141</v>
      </c>
      <c r="C101" s="21">
        <f>8532-1</f>
        <v>8531</v>
      </c>
      <c r="D101" s="21">
        <f>8163+2</f>
        <v>8165</v>
      </c>
      <c r="E101" s="27">
        <f>'[1]TB_Марта 2020'!H124+'[1]TB_Марта 2020'!H130</f>
        <v>8531530.2800000012</v>
      </c>
      <c r="F101" s="1">
        <v>7550</v>
      </c>
      <c r="G101" s="34"/>
      <c r="H101" s="23">
        <v>7222710.1200000001</v>
      </c>
      <c r="I101" s="23"/>
      <c r="J101" s="24">
        <v>8162563</v>
      </c>
      <c r="L101" s="1" t="s">
        <v>61</v>
      </c>
    </row>
    <row r="102" spans="1:12" ht="20.25" customHeight="1" x14ac:dyDescent="0.2">
      <c r="A102" s="16" t="s">
        <v>142</v>
      </c>
      <c r="B102" s="26" t="s">
        <v>143</v>
      </c>
      <c r="C102" s="21"/>
      <c r="D102" s="21"/>
      <c r="H102" s="28" t="s">
        <v>23</v>
      </c>
      <c r="I102" s="28"/>
      <c r="J102" s="29" t="s">
        <v>23</v>
      </c>
    </row>
    <row r="103" spans="1:12" ht="18.75" customHeight="1" x14ac:dyDescent="0.2">
      <c r="A103" s="16" t="s">
        <v>144</v>
      </c>
      <c r="B103" s="26" t="s">
        <v>145</v>
      </c>
      <c r="C103" s="21">
        <v>14</v>
      </c>
      <c r="D103" s="21">
        <v>12</v>
      </c>
      <c r="E103" s="27">
        <f>'[1]TB_Марта 2020'!H171</f>
        <v>14361.09</v>
      </c>
      <c r="F103" s="1">
        <v>17</v>
      </c>
      <c r="H103" s="31">
        <v>12276.12</v>
      </c>
      <c r="I103" s="31"/>
      <c r="J103" s="32">
        <v>12322.79</v>
      </c>
    </row>
    <row r="104" spans="1:12" ht="20.25" customHeight="1" x14ac:dyDescent="0.2">
      <c r="A104" s="16" t="s">
        <v>146</v>
      </c>
      <c r="B104" s="26" t="s">
        <v>147</v>
      </c>
      <c r="C104" s="21">
        <v>7726</v>
      </c>
      <c r="D104" s="21">
        <v>8168</v>
      </c>
      <c r="E104" s="27">
        <f>'[1]TB_Марта 2020'!H166+'[1]TB_Марта 2020'!H169</f>
        <v>7726009.1600000001</v>
      </c>
      <c r="F104" s="1">
        <v>2402</v>
      </c>
      <c r="H104" s="23">
        <v>7787391.8099999996</v>
      </c>
      <c r="I104" s="23"/>
      <c r="J104" s="24">
        <v>8168152.6100000003</v>
      </c>
      <c r="K104" s="1" t="s">
        <v>148</v>
      </c>
    </row>
    <row r="105" spans="1:12" ht="20.25" customHeight="1" x14ac:dyDescent="0.2">
      <c r="A105" s="16" t="s">
        <v>149</v>
      </c>
      <c r="B105" s="26" t="s">
        <v>150</v>
      </c>
      <c r="C105" s="21"/>
      <c r="D105" s="21"/>
      <c r="E105" s="27"/>
      <c r="H105" s="28" t="s">
        <v>23</v>
      </c>
      <c r="I105" s="28"/>
      <c r="J105" s="29" t="s">
        <v>23</v>
      </c>
    </row>
    <row r="106" spans="1:12" ht="24" customHeight="1" x14ac:dyDescent="0.2">
      <c r="A106" s="16" t="s">
        <v>151</v>
      </c>
      <c r="B106" s="26" t="s">
        <v>152</v>
      </c>
      <c r="C106" s="21"/>
      <c r="D106" s="21"/>
      <c r="H106" s="28" t="s">
        <v>23</v>
      </c>
      <c r="I106" s="28"/>
      <c r="J106" s="29" t="s">
        <v>23</v>
      </c>
    </row>
    <row r="107" spans="1:12" ht="21.75" customHeight="1" x14ac:dyDescent="0.2">
      <c r="A107" s="16" t="s">
        <v>153</v>
      </c>
      <c r="B107" s="26" t="s">
        <v>154</v>
      </c>
      <c r="C107" s="21">
        <f>C81+C82+C101+C103+C104</f>
        <v>18085</v>
      </c>
      <c r="D107" s="21">
        <f>D75+D76+D77+D78+D79+D80+D81+D82+D95+D101+D102+D103+D104+D106</f>
        <v>18216</v>
      </c>
      <c r="E107" s="22">
        <f>E81+E82+E101+E103+E104</f>
        <v>17915253.520000003</v>
      </c>
      <c r="F107" s="1">
        <f>F81+F82+F101+F103+F104</f>
        <v>11709</v>
      </c>
      <c r="G107" s="34"/>
      <c r="H107" s="23">
        <v>16427886.449999999</v>
      </c>
      <c r="I107" s="23"/>
      <c r="J107" s="24">
        <v>18214971.82</v>
      </c>
    </row>
    <row r="108" spans="1:12" ht="23.25" customHeight="1" x14ac:dyDescent="0.2">
      <c r="A108" s="16" t="s">
        <v>155</v>
      </c>
      <c r="B108" s="26"/>
      <c r="C108" s="25"/>
      <c r="D108" s="25"/>
      <c r="H108" s="19"/>
      <c r="I108" s="19"/>
      <c r="J108" s="29"/>
    </row>
    <row r="109" spans="1:12" ht="20.25" customHeight="1" x14ac:dyDescent="0.2">
      <c r="A109" s="16" t="s">
        <v>156</v>
      </c>
      <c r="B109" s="26" t="s">
        <v>157</v>
      </c>
      <c r="C109" s="21">
        <v>1672479</v>
      </c>
      <c r="D109" s="21">
        <f>SUM(D111:D112)</f>
        <v>1587050</v>
      </c>
      <c r="E109" s="27">
        <f>'[1]TB_Марта 2020'!H181</f>
        <v>1672479000</v>
      </c>
      <c r="H109" s="23">
        <v>1672479000</v>
      </c>
      <c r="I109" s="23"/>
      <c r="J109" s="24">
        <v>1587050000</v>
      </c>
      <c r="L109" s="34">
        <f>C104+C103+C101+C93+C90+C81</f>
        <v>18085</v>
      </c>
    </row>
    <row r="110" spans="1:12" ht="23.25" customHeight="1" x14ac:dyDescent="0.2">
      <c r="A110" s="16" t="s">
        <v>20</v>
      </c>
      <c r="B110" s="26"/>
      <c r="C110" s="21"/>
      <c r="D110" s="21"/>
      <c r="H110" s="28"/>
      <c r="I110" s="28"/>
      <c r="J110" s="29"/>
    </row>
    <row r="111" spans="1:12" ht="23.25" customHeight="1" x14ac:dyDescent="0.2">
      <c r="A111" s="16" t="s">
        <v>158</v>
      </c>
      <c r="B111" s="26" t="s">
        <v>159</v>
      </c>
      <c r="C111" s="21">
        <v>1672479</v>
      </c>
      <c r="D111" s="21">
        <v>1587050</v>
      </c>
      <c r="E111" s="22">
        <f>'[1]TB_Марта 2020'!H181</f>
        <v>1672479000</v>
      </c>
      <c r="F111" s="1">
        <v>1587050</v>
      </c>
      <c r="H111" s="23">
        <v>1672479000</v>
      </c>
      <c r="I111" s="23"/>
      <c r="J111" s="24">
        <v>1587050000</v>
      </c>
    </row>
    <row r="112" spans="1:12" ht="21.75" customHeight="1" x14ac:dyDescent="0.2">
      <c r="A112" s="16" t="s">
        <v>160</v>
      </c>
      <c r="B112" s="26" t="s">
        <v>161</v>
      </c>
      <c r="C112" s="21"/>
      <c r="D112" s="21"/>
      <c r="H112" s="28" t="s">
        <v>23</v>
      </c>
      <c r="I112" s="28"/>
      <c r="J112" s="29" t="s">
        <v>23</v>
      </c>
    </row>
    <row r="113" spans="1:11" ht="18.75" customHeight="1" x14ac:dyDescent="0.2">
      <c r="A113" s="16" t="s">
        <v>162</v>
      </c>
      <c r="B113" s="26" t="s">
        <v>163</v>
      </c>
      <c r="C113" s="21"/>
      <c r="D113" s="21"/>
      <c r="H113" s="28" t="s">
        <v>23</v>
      </c>
      <c r="I113" s="28"/>
      <c r="J113" s="29" t="s">
        <v>23</v>
      </c>
    </row>
    <row r="114" spans="1:11" ht="18.75" customHeight="1" x14ac:dyDescent="0.2">
      <c r="A114" s="16" t="s">
        <v>164</v>
      </c>
      <c r="B114" s="26" t="s">
        <v>165</v>
      </c>
      <c r="C114" s="21"/>
      <c r="D114" s="21"/>
      <c r="H114" s="28" t="s">
        <v>23</v>
      </c>
      <c r="I114" s="28"/>
      <c r="J114" s="29" t="s">
        <v>23</v>
      </c>
    </row>
    <row r="115" spans="1:11" ht="19.5" customHeight="1" x14ac:dyDescent="0.2">
      <c r="A115" s="16" t="s">
        <v>166</v>
      </c>
      <c r="B115" s="26" t="s">
        <v>167</v>
      </c>
      <c r="C115" s="21"/>
      <c r="D115" s="21"/>
      <c r="H115" s="28" t="s">
        <v>23</v>
      </c>
      <c r="I115" s="28"/>
      <c r="J115" s="29" t="s">
        <v>23</v>
      </c>
    </row>
    <row r="116" spans="1:11" ht="36.75" customHeight="1" x14ac:dyDescent="0.2">
      <c r="A116" s="16" t="s">
        <v>168</v>
      </c>
      <c r="B116" s="26" t="s">
        <v>169</v>
      </c>
      <c r="C116" s="21"/>
      <c r="D116" s="21"/>
      <c r="H116" s="28" t="s">
        <v>23</v>
      </c>
      <c r="I116" s="28"/>
      <c r="J116" s="29" t="s">
        <v>23</v>
      </c>
    </row>
    <row r="117" spans="1:11" ht="15.75" customHeight="1" x14ac:dyDescent="0.2">
      <c r="A117" s="16" t="s">
        <v>170</v>
      </c>
      <c r="B117" s="26" t="s">
        <v>171</v>
      </c>
      <c r="C117" s="21"/>
      <c r="D117" s="21"/>
      <c r="H117" s="28" t="s">
        <v>23</v>
      </c>
      <c r="I117" s="28"/>
      <c r="J117" s="29" t="s">
        <v>23</v>
      </c>
    </row>
    <row r="118" spans="1:11" ht="27" customHeight="1" x14ac:dyDescent="0.2">
      <c r="A118" s="16" t="s">
        <v>172</v>
      </c>
      <c r="B118" s="26" t="s">
        <v>173</v>
      </c>
      <c r="C118" s="21"/>
      <c r="D118" s="21"/>
      <c r="H118" s="28" t="s">
        <v>23</v>
      </c>
      <c r="I118" s="28"/>
      <c r="J118" s="29" t="s">
        <v>23</v>
      </c>
    </row>
    <row r="119" spans="1:11" ht="24" customHeight="1" x14ac:dyDescent="0.2">
      <c r="A119" s="16" t="s">
        <v>174</v>
      </c>
      <c r="B119" s="26" t="s">
        <v>175</v>
      </c>
      <c r="C119" s="21"/>
      <c r="D119" s="21"/>
      <c r="E119" s="22"/>
      <c r="H119" s="28" t="s">
        <v>23</v>
      </c>
      <c r="I119" s="28"/>
      <c r="J119" s="29" t="s">
        <v>23</v>
      </c>
    </row>
    <row r="120" spans="1:11" ht="19.5" customHeight="1" x14ac:dyDescent="0.2">
      <c r="A120" s="16" t="s">
        <v>176</v>
      </c>
      <c r="B120" s="26" t="s">
        <v>177</v>
      </c>
      <c r="C120" s="21">
        <f>C122+C123</f>
        <v>-1010287</v>
      </c>
      <c r="D120" s="21">
        <f>D122+D123</f>
        <v>-1026483</v>
      </c>
      <c r="E120" s="22">
        <f>E122+E123</f>
        <v>-1009840835.75</v>
      </c>
      <c r="H120" s="46">
        <v>-1092692469.3299999</v>
      </c>
      <c r="I120" s="46"/>
      <c r="J120" s="47">
        <v>-1026220621.41</v>
      </c>
    </row>
    <row r="121" spans="1:11" ht="22.5" customHeight="1" x14ac:dyDescent="0.2">
      <c r="A121" s="16" t="s">
        <v>20</v>
      </c>
      <c r="B121" s="26"/>
      <c r="C121" s="21"/>
      <c r="D121" s="21"/>
      <c r="H121" s="28"/>
      <c r="I121" s="28"/>
      <c r="J121" s="29"/>
    </row>
    <row r="122" spans="1:11" ht="20.25" customHeight="1" x14ac:dyDescent="0.2">
      <c r="A122" s="16" t="s">
        <v>178</v>
      </c>
      <c r="B122" s="26" t="s">
        <v>179</v>
      </c>
      <c r="C122" s="21">
        <f>-1026221-263</f>
        <v>-1026484</v>
      </c>
      <c r="D122" s="21">
        <v>-1136785</v>
      </c>
      <c r="E122" s="22">
        <f>'[1]TB_Марта 2020'!H185</f>
        <v>-1026220621.41</v>
      </c>
      <c r="F122" s="1">
        <v>-1136785</v>
      </c>
      <c r="G122" s="34"/>
      <c r="H122" s="48">
        <v>-1026220621.41</v>
      </c>
      <c r="I122" s="48"/>
      <c r="J122" s="49">
        <v>-1136785131.9300001</v>
      </c>
    </row>
    <row r="123" spans="1:11" ht="23.25" customHeight="1" x14ac:dyDescent="0.2">
      <c r="A123" s="16" t="s">
        <v>180</v>
      </c>
      <c r="B123" s="26" t="s">
        <v>181</v>
      </c>
      <c r="C123" s="21">
        <f>16380-183</f>
        <v>16197</v>
      </c>
      <c r="D123" s="21">
        <f>110565-263</f>
        <v>110302</v>
      </c>
      <c r="E123" s="22">
        <f>'[1]TB_Марта 2020'!H184</f>
        <v>16379785.66</v>
      </c>
      <c r="F123" s="50">
        <v>97666</v>
      </c>
      <c r="G123" s="34"/>
      <c r="H123" s="51">
        <v>-66471847.920000002</v>
      </c>
      <c r="I123" s="51"/>
      <c r="J123" s="24">
        <v>110564510.52</v>
      </c>
    </row>
    <row r="124" spans="1:11" ht="25.5" customHeight="1" x14ac:dyDescent="0.2">
      <c r="A124" s="16" t="s">
        <v>182</v>
      </c>
      <c r="B124" s="26" t="s">
        <v>183</v>
      </c>
      <c r="C124" s="21">
        <f>C109+C119+C120</f>
        <v>662192</v>
      </c>
      <c r="D124" s="21">
        <f>D109+D119+D120</f>
        <v>560567</v>
      </c>
      <c r="E124" s="22">
        <f>E109+E122+E123</f>
        <v>662638164.25</v>
      </c>
      <c r="G124" s="34"/>
      <c r="H124" s="23">
        <v>579786530.66999996</v>
      </c>
      <c r="I124" s="23"/>
      <c r="J124" s="24">
        <v>560829378.59000003</v>
      </c>
      <c r="K124" s="1" t="s">
        <v>61</v>
      </c>
    </row>
    <row r="125" spans="1:11" ht="20.25" customHeight="1" x14ac:dyDescent="0.2">
      <c r="A125" s="37" t="s">
        <v>184</v>
      </c>
      <c r="B125" s="38" t="s">
        <v>185</v>
      </c>
      <c r="C125" s="39">
        <f>C107+C124</f>
        <v>680277</v>
      </c>
      <c r="D125" s="39">
        <f>D107+D124</f>
        <v>578783</v>
      </c>
      <c r="E125" s="22">
        <f>SUM(E81,E90,E91,E92,E93,E101,E103,E104,E109,E119,E122,E123)</f>
        <v>680553417.76999998</v>
      </c>
      <c r="F125" s="22">
        <f>F107+F111+F122+F123</f>
        <v>559640</v>
      </c>
      <c r="G125" s="34"/>
      <c r="H125" s="41">
        <v>596214417.12</v>
      </c>
      <c r="I125" s="41"/>
      <c r="J125" s="42">
        <v>579044350.40999997</v>
      </c>
    </row>
    <row r="126" spans="1:11" ht="20.25" customHeight="1" x14ac:dyDescent="0.2">
      <c r="A126" s="52"/>
      <c r="B126" s="53"/>
      <c r="C126" s="54"/>
      <c r="D126" s="55"/>
      <c r="E126" s="22"/>
      <c r="F126" s="22"/>
      <c r="G126" s="34"/>
      <c r="H126" s="22"/>
    </row>
    <row r="127" spans="1:11" ht="20.25" customHeight="1" x14ac:dyDescent="0.2">
      <c r="A127" s="56" t="str">
        <f>[1]Пр2!B52</f>
        <v>Наименование Акционерное Общество   "Tengri Partners Investment Banking (Kazakhstan)"    Адрес  г. Алматы, пр. Аль-Фараби д.17 блок 4Б, офис 705</v>
      </c>
      <c r="B127" s="57"/>
      <c r="C127" s="58"/>
      <c r="D127" s="58"/>
      <c r="E127" s="22"/>
      <c r="F127" s="22"/>
      <c r="G127" s="34"/>
      <c r="H127" s="22"/>
    </row>
    <row r="128" spans="1:11" ht="20.25" customHeight="1" x14ac:dyDescent="0.2">
      <c r="A128" s="56" t="str">
        <f>[1]Пр2!B53</f>
        <v>Телефон 8 (727)3115108</v>
      </c>
      <c r="B128" s="57"/>
      <c r="C128" s="59"/>
      <c r="D128" s="59"/>
      <c r="E128" s="22"/>
      <c r="F128" s="22"/>
      <c r="G128" s="34"/>
      <c r="H128" s="22"/>
    </row>
    <row r="129" spans="1:8" ht="20.25" customHeight="1" x14ac:dyDescent="0.2">
      <c r="A129" s="56" t="str">
        <f>[1]Пр2!B54</f>
        <v>Адрес электронной почты l.kaimoldayeva@tengripartners.com</v>
      </c>
      <c r="B129" s="57"/>
      <c r="C129" s="59"/>
      <c r="D129" s="60"/>
      <c r="E129" s="22"/>
      <c r="F129" s="22"/>
      <c r="G129" s="34"/>
      <c r="H129" s="22"/>
    </row>
    <row r="130" spans="1:8" ht="20.25" customHeight="1" x14ac:dyDescent="0.2">
      <c r="A130" s="56"/>
      <c r="B130" s="57"/>
      <c r="C130" s="59"/>
      <c r="D130" s="60"/>
      <c r="E130" s="22"/>
      <c r="F130" s="22"/>
      <c r="G130" s="34"/>
      <c r="H130" s="22"/>
    </row>
    <row r="131" spans="1:8" ht="20.25" customHeight="1" x14ac:dyDescent="0.2">
      <c r="A131" s="56" t="str">
        <f>[1]Пр2!B56</f>
        <v xml:space="preserve">Исполнитель Каймолдаева Л.Д., тел 3115108  _________________________                                 </v>
      </c>
      <c r="B131" s="57"/>
      <c r="C131" s="59"/>
      <c r="D131" s="60"/>
      <c r="E131" s="22"/>
      <c r="F131" s="22"/>
      <c r="G131" s="34"/>
      <c r="H131" s="22"/>
    </row>
    <row r="132" spans="1:8" ht="20.25" customHeight="1" x14ac:dyDescent="0.2">
      <c r="A132" s="56"/>
      <c r="B132" s="57"/>
      <c r="C132" s="59"/>
      <c r="D132" s="60"/>
      <c r="E132" s="22"/>
      <c r="F132" s="22"/>
      <c r="G132" s="34"/>
      <c r="H132" s="22"/>
    </row>
    <row r="133" spans="1:8" x14ac:dyDescent="0.2">
      <c r="A133" s="56" t="str">
        <f>[1]Пр2!B59</f>
        <v>Главный бухгалтер или лицо, уполномоченное на подписание отчета</v>
      </c>
      <c r="B133" s="57"/>
      <c r="C133" s="59"/>
      <c r="D133" s="60"/>
      <c r="F133" s="22"/>
    </row>
    <row r="134" spans="1:8" customFormat="1" ht="15" x14ac:dyDescent="0.25">
      <c r="A134" s="56" t="str">
        <f>[1]Пр2!B60</f>
        <v xml:space="preserve">Каймолдаева Л.Д., тел 3115108  _________________________                                 </v>
      </c>
      <c r="B134" s="57"/>
      <c r="C134" s="59"/>
      <c r="D134" s="60"/>
    </row>
    <row r="135" spans="1:8" customFormat="1" ht="15" x14ac:dyDescent="0.25">
      <c r="A135" s="56" t="str">
        <f>[1]Пр2!B61</f>
        <v>фамилия, имя и отчество (при его наличии) подпись, телефон</v>
      </c>
      <c r="B135" s="57"/>
      <c r="C135" s="59"/>
      <c r="D135" s="59"/>
      <c r="E135" s="61"/>
      <c r="F135" s="61"/>
    </row>
    <row r="136" spans="1:8" customFormat="1" ht="15" x14ac:dyDescent="0.25">
      <c r="A136" s="56"/>
      <c r="B136" s="57"/>
      <c r="C136" s="59"/>
      <c r="D136" s="59"/>
      <c r="F136" s="61"/>
    </row>
    <row r="137" spans="1:8" customFormat="1" ht="15" x14ac:dyDescent="0.25">
      <c r="A137" s="56" t="str">
        <f>[1]Пр2!B63</f>
        <v>Руководитель или лицо, уполномоченное им на подписание отчета</v>
      </c>
      <c r="B137" s="57"/>
      <c r="C137" s="59"/>
      <c r="D137" s="59"/>
    </row>
    <row r="138" spans="1:8" customFormat="1" ht="15" x14ac:dyDescent="0.25">
      <c r="A138" s="56" t="str">
        <f>[1]Пр2!B64</f>
        <v>Председатель Правления   Ушбаев А.Д. , 3115107           ____________________</v>
      </c>
      <c r="B138" s="57"/>
      <c r="C138" s="59"/>
      <c r="D138" s="59"/>
    </row>
    <row r="139" spans="1:8" customFormat="1" ht="15" x14ac:dyDescent="0.25">
      <c r="A139" s="56" t="str">
        <f>[1]Пр2!B65</f>
        <v>фамилия, имя и отчество (при его наличии) подпись, телефон</v>
      </c>
      <c r="B139" s="57"/>
      <c r="C139" s="59"/>
      <c r="D139" s="59"/>
    </row>
    <row r="140" spans="1:8" customFormat="1" ht="15" x14ac:dyDescent="0.25">
      <c r="A140" s="56" t="s">
        <v>186</v>
      </c>
      <c r="B140" s="57"/>
      <c r="C140" s="59"/>
      <c r="D140" s="59"/>
    </row>
    <row r="141" spans="1:8" ht="12.75" customHeight="1" x14ac:dyDescent="0.2">
      <c r="A141" s="62" t="s">
        <v>187</v>
      </c>
      <c r="B141" s="62"/>
      <c r="C141" s="62"/>
      <c r="D141" s="62"/>
    </row>
    <row r="142" spans="1:8" ht="71.25" customHeight="1" x14ac:dyDescent="0.2">
      <c r="A142" s="62"/>
      <c r="B142" s="62"/>
      <c r="C142" s="62"/>
      <c r="D142" s="62"/>
    </row>
    <row r="143" spans="1:8" x14ac:dyDescent="0.2">
      <c r="C143" s="63"/>
    </row>
    <row r="146" spans="3:5" x14ac:dyDescent="0.2">
      <c r="C146" s="2" t="s">
        <v>17</v>
      </c>
    </row>
    <row r="147" spans="3:5" x14ac:dyDescent="0.2">
      <c r="C147" s="63"/>
      <c r="D147" s="63"/>
    </row>
    <row r="150" spans="3:5" x14ac:dyDescent="0.2">
      <c r="C150" s="2" t="s">
        <v>17</v>
      </c>
      <c r="E150" s="1" t="s">
        <v>17</v>
      </c>
    </row>
  </sheetData>
  <mergeCells count="112">
    <mergeCell ref="H123:I123"/>
    <mergeCell ref="H124:I124"/>
    <mergeCell ref="H125:I125"/>
    <mergeCell ref="A141:D142"/>
    <mergeCell ref="H117:I117"/>
    <mergeCell ref="H118:I118"/>
    <mergeCell ref="H119:I119"/>
    <mergeCell ref="H120:I120"/>
    <mergeCell ref="H121:I121"/>
    <mergeCell ref="H122:I122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H108:I108"/>
    <mergeCell ref="H109:I109"/>
    <mergeCell ref="H110:I110"/>
    <mergeCell ref="H99:I99"/>
    <mergeCell ref="H100:I100"/>
    <mergeCell ref="H101:I101"/>
    <mergeCell ref="H102:I102"/>
    <mergeCell ref="H103:I103"/>
    <mergeCell ref="H104:I104"/>
    <mergeCell ref="H93:I93"/>
    <mergeCell ref="H94:I94"/>
    <mergeCell ref="H95:I95"/>
    <mergeCell ref="H96:I96"/>
    <mergeCell ref="H97:I97"/>
    <mergeCell ref="H98:I98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75:I75"/>
    <mergeCell ref="H76:I76"/>
    <mergeCell ref="H77:I77"/>
    <mergeCell ref="H78:I78"/>
    <mergeCell ref="H79:I79"/>
    <mergeCell ref="H80:I80"/>
    <mergeCell ref="H69:I69"/>
    <mergeCell ref="H70:I70"/>
    <mergeCell ref="H71:I71"/>
    <mergeCell ref="H72:I72"/>
    <mergeCell ref="H73:I73"/>
    <mergeCell ref="H74:I74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51:I51"/>
    <mergeCell ref="H52:I52"/>
    <mergeCell ref="H53:I53"/>
    <mergeCell ref="H54:I54"/>
    <mergeCell ref="H55:I55"/>
    <mergeCell ref="H56:I56"/>
    <mergeCell ref="H45:I45"/>
    <mergeCell ref="H46:I46"/>
    <mergeCell ref="H47:I47"/>
    <mergeCell ref="H48:I48"/>
    <mergeCell ref="H49:I49"/>
    <mergeCell ref="H50:I50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A7:D7"/>
    <mergeCell ref="A8:D8"/>
    <mergeCell ref="A9:D9"/>
    <mergeCell ref="A10:D10"/>
    <mergeCell ref="H19:I19"/>
    <mergeCell ref="H20:I20"/>
  </mergeCells>
  <hyperlinks>
    <hyperlink ref="A11" r:id="rId1" display="https://online.zakon.kz/037987/www.nationalbank.kz" xr:uid="{8FE502F7-74F7-48BB-B0F4-5797257415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CCC52-37C7-48F7-88CA-D4442F1F89B2}">
  <dimension ref="A2:F141"/>
  <sheetViews>
    <sheetView tabSelected="1" workbookViewId="0">
      <selection activeCell="C4" sqref="C4"/>
    </sheetView>
  </sheetViews>
  <sheetFormatPr defaultRowHeight="12.75" x14ac:dyDescent="0.2"/>
  <cols>
    <col min="1" max="1" width="46.28515625" style="64" customWidth="1"/>
    <col min="2" max="2" width="15.42578125" style="65" customWidth="1"/>
    <col min="3" max="4" width="19.28515625" style="66" customWidth="1"/>
    <col min="5" max="5" width="19.42578125" style="66" customWidth="1"/>
    <col min="6" max="6" width="20.28515625" style="66" customWidth="1"/>
    <col min="7" max="244" width="9.140625" style="64"/>
    <col min="245" max="245" width="46.28515625" style="64" customWidth="1"/>
    <col min="246" max="246" width="15.42578125" style="64" customWidth="1"/>
    <col min="247" max="247" width="25.42578125" style="64" customWidth="1"/>
    <col min="248" max="248" width="23.42578125" style="64" customWidth="1"/>
    <col min="249" max="249" width="23.28515625" style="64" customWidth="1"/>
    <col min="250" max="250" width="27.5703125" style="64" customWidth="1"/>
    <col min="251" max="251" width="9.140625" style="64"/>
    <col min="252" max="252" width="16.7109375" style="64" customWidth="1"/>
    <col min="253" max="257" width="0" style="64" hidden="1" customWidth="1"/>
    <col min="258" max="500" width="9.140625" style="64"/>
    <col min="501" max="501" width="46.28515625" style="64" customWidth="1"/>
    <col min="502" max="502" width="15.42578125" style="64" customWidth="1"/>
    <col min="503" max="503" width="25.42578125" style="64" customWidth="1"/>
    <col min="504" max="504" width="23.42578125" style="64" customWidth="1"/>
    <col min="505" max="505" width="23.28515625" style="64" customWidth="1"/>
    <col min="506" max="506" width="27.5703125" style="64" customWidth="1"/>
    <col min="507" max="507" width="9.140625" style="64"/>
    <col min="508" max="508" width="16.7109375" style="64" customWidth="1"/>
    <col min="509" max="513" width="0" style="64" hidden="1" customWidth="1"/>
    <col min="514" max="756" width="9.140625" style="64"/>
    <col min="757" max="757" width="46.28515625" style="64" customWidth="1"/>
    <col min="758" max="758" width="15.42578125" style="64" customWidth="1"/>
    <col min="759" max="759" width="25.42578125" style="64" customWidth="1"/>
    <col min="760" max="760" width="23.42578125" style="64" customWidth="1"/>
    <col min="761" max="761" width="23.28515625" style="64" customWidth="1"/>
    <col min="762" max="762" width="27.5703125" style="64" customWidth="1"/>
    <col min="763" max="763" width="9.140625" style="64"/>
    <col min="764" max="764" width="16.7109375" style="64" customWidth="1"/>
    <col min="765" max="769" width="0" style="64" hidden="1" customWidth="1"/>
    <col min="770" max="1012" width="9.140625" style="64"/>
    <col min="1013" max="1013" width="46.28515625" style="64" customWidth="1"/>
    <col min="1014" max="1014" width="15.42578125" style="64" customWidth="1"/>
    <col min="1015" max="1015" width="25.42578125" style="64" customWidth="1"/>
    <col min="1016" max="1016" width="23.42578125" style="64" customWidth="1"/>
    <col min="1017" max="1017" width="23.28515625" style="64" customWidth="1"/>
    <col min="1018" max="1018" width="27.5703125" style="64" customWidth="1"/>
    <col min="1019" max="1019" width="9.140625" style="64"/>
    <col min="1020" max="1020" width="16.7109375" style="64" customWidth="1"/>
    <col min="1021" max="1025" width="0" style="64" hidden="1" customWidth="1"/>
    <col min="1026" max="1268" width="9.140625" style="64"/>
    <col min="1269" max="1269" width="46.28515625" style="64" customWidth="1"/>
    <col min="1270" max="1270" width="15.42578125" style="64" customWidth="1"/>
    <col min="1271" max="1271" width="25.42578125" style="64" customWidth="1"/>
    <col min="1272" max="1272" width="23.42578125" style="64" customWidth="1"/>
    <col min="1273" max="1273" width="23.28515625" style="64" customWidth="1"/>
    <col min="1274" max="1274" width="27.5703125" style="64" customWidth="1"/>
    <col min="1275" max="1275" width="9.140625" style="64"/>
    <col min="1276" max="1276" width="16.7109375" style="64" customWidth="1"/>
    <col min="1277" max="1281" width="0" style="64" hidden="1" customWidth="1"/>
    <col min="1282" max="1524" width="9.140625" style="64"/>
    <col min="1525" max="1525" width="46.28515625" style="64" customWidth="1"/>
    <col min="1526" max="1526" width="15.42578125" style="64" customWidth="1"/>
    <col min="1527" max="1527" width="25.42578125" style="64" customWidth="1"/>
    <col min="1528" max="1528" width="23.42578125" style="64" customWidth="1"/>
    <col min="1529" max="1529" width="23.28515625" style="64" customWidth="1"/>
    <col min="1530" max="1530" width="27.5703125" style="64" customWidth="1"/>
    <col min="1531" max="1531" width="9.140625" style="64"/>
    <col min="1532" max="1532" width="16.7109375" style="64" customWidth="1"/>
    <col min="1533" max="1537" width="0" style="64" hidden="1" customWidth="1"/>
    <col min="1538" max="1780" width="9.140625" style="64"/>
    <col min="1781" max="1781" width="46.28515625" style="64" customWidth="1"/>
    <col min="1782" max="1782" width="15.42578125" style="64" customWidth="1"/>
    <col min="1783" max="1783" width="25.42578125" style="64" customWidth="1"/>
    <col min="1784" max="1784" width="23.42578125" style="64" customWidth="1"/>
    <col min="1785" max="1785" width="23.28515625" style="64" customWidth="1"/>
    <col min="1786" max="1786" width="27.5703125" style="64" customWidth="1"/>
    <col min="1787" max="1787" width="9.140625" style="64"/>
    <col min="1788" max="1788" width="16.7109375" style="64" customWidth="1"/>
    <col min="1789" max="1793" width="0" style="64" hidden="1" customWidth="1"/>
    <col min="1794" max="2036" width="9.140625" style="64"/>
    <col min="2037" max="2037" width="46.28515625" style="64" customWidth="1"/>
    <col min="2038" max="2038" width="15.42578125" style="64" customWidth="1"/>
    <col min="2039" max="2039" width="25.42578125" style="64" customWidth="1"/>
    <col min="2040" max="2040" width="23.42578125" style="64" customWidth="1"/>
    <col min="2041" max="2041" width="23.28515625" style="64" customWidth="1"/>
    <col min="2042" max="2042" width="27.5703125" style="64" customWidth="1"/>
    <col min="2043" max="2043" width="9.140625" style="64"/>
    <col min="2044" max="2044" width="16.7109375" style="64" customWidth="1"/>
    <col min="2045" max="2049" width="0" style="64" hidden="1" customWidth="1"/>
    <col min="2050" max="2292" width="9.140625" style="64"/>
    <col min="2293" max="2293" width="46.28515625" style="64" customWidth="1"/>
    <col min="2294" max="2294" width="15.42578125" style="64" customWidth="1"/>
    <col min="2295" max="2295" width="25.42578125" style="64" customWidth="1"/>
    <col min="2296" max="2296" width="23.42578125" style="64" customWidth="1"/>
    <col min="2297" max="2297" width="23.28515625" style="64" customWidth="1"/>
    <col min="2298" max="2298" width="27.5703125" style="64" customWidth="1"/>
    <col min="2299" max="2299" width="9.140625" style="64"/>
    <col min="2300" max="2300" width="16.7109375" style="64" customWidth="1"/>
    <col min="2301" max="2305" width="0" style="64" hidden="1" customWidth="1"/>
    <col min="2306" max="2548" width="9.140625" style="64"/>
    <col min="2549" max="2549" width="46.28515625" style="64" customWidth="1"/>
    <col min="2550" max="2550" width="15.42578125" style="64" customWidth="1"/>
    <col min="2551" max="2551" width="25.42578125" style="64" customWidth="1"/>
    <col min="2552" max="2552" width="23.42578125" style="64" customWidth="1"/>
    <col min="2553" max="2553" width="23.28515625" style="64" customWidth="1"/>
    <col min="2554" max="2554" width="27.5703125" style="64" customWidth="1"/>
    <col min="2555" max="2555" width="9.140625" style="64"/>
    <col min="2556" max="2556" width="16.7109375" style="64" customWidth="1"/>
    <col min="2557" max="2561" width="0" style="64" hidden="1" customWidth="1"/>
    <col min="2562" max="2804" width="9.140625" style="64"/>
    <col min="2805" max="2805" width="46.28515625" style="64" customWidth="1"/>
    <col min="2806" max="2806" width="15.42578125" style="64" customWidth="1"/>
    <col min="2807" max="2807" width="25.42578125" style="64" customWidth="1"/>
    <col min="2808" max="2808" width="23.42578125" style="64" customWidth="1"/>
    <col min="2809" max="2809" width="23.28515625" style="64" customWidth="1"/>
    <col min="2810" max="2810" width="27.5703125" style="64" customWidth="1"/>
    <col min="2811" max="2811" width="9.140625" style="64"/>
    <col min="2812" max="2812" width="16.7109375" style="64" customWidth="1"/>
    <col min="2813" max="2817" width="0" style="64" hidden="1" customWidth="1"/>
    <col min="2818" max="3060" width="9.140625" style="64"/>
    <col min="3061" max="3061" width="46.28515625" style="64" customWidth="1"/>
    <col min="3062" max="3062" width="15.42578125" style="64" customWidth="1"/>
    <col min="3063" max="3063" width="25.42578125" style="64" customWidth="1"/>
    <col min="3064" max="3064" width="23.42578125" style="64" customWidth="1"/>
    <col min="3065" max="3065" width="23.28515625" style="64" customWidth="1"/>
    <col min="3066" max="3066" width="27.5703125" style="64" customWidth="1"/>
    <col min="3067" max="3067" width="9.140625" style="64"/>
    <col min="3068" max="3068" width="16.7109375" style="64" customWidth="1"/>
    <col min="3069" max="3073" width="0" style="64" hidden="1" customWidth="1"/>
    <col min="3074" max="3316" width="9.140625" style="64"/>
    <col min="3317" max="3317" width="46.28515625" style="64" customWidth="1"/>
    <col min="3318" max="3318" width="15.42578125" style="64" customWidth="1"/>
    <col min="3319" max="3319" width="25.42578125" style="64" customWidth="1"/>
    <col min="3320" max="3320" width="23.42578125" style="64" customWidth="1"/>
    <col min="3321" max="3321" width="23.28515625" style="64" customWidth="1"/>
    <col min="3322" max="3322" width="27.5703125" style="64" customWidth="1"/>
    <col min="3323" max="3323" width="9.140625" style="64"/>
    <col min="3324" max="3324" width="16.7109375" style="64" customWidth="1"/>
    <col min="3325" max="3329" width="0" style="64" hidden="1" customWidth="1"/>
    <col min="3330" max="3572" width="9.140625" style="64"/>
    <col min="3573" max="3573" width="46.28515625" style="64" customWidth="1"/>
    <col min="3574" max="3574" width="15.42578125" style="64" customWidth="1"/>
    <col min="3575" max="3575" width="25.42578125" style="64" customWidth="1"/>
    <col min="3576" max="3576" width="23.42578125" style="64" customWidth="1"/>
    <col min="3577" max="3577" width="23.28515625" style="64" customWidth="1"/>
    <col min="3578" max="3578" width="27.5703125" style="64" customWidth="1"/>
    <col min="3579" max="3579" width="9.140625" style="64"/>
    <col min="3580" max="3580" width="16.7109375" style="64" customWidth="1"/>
    <col min="3581" max="3585" width="0" style="64" hidden="1" customWidth="1"/>
    <col min="3586" max="3828" width="9.140625" style="64"/>
    <col min="3829" max="3829" width="46.28515625" style="64" customWidth="1"/>
    <col min="3830" max="3830" width="15.42578125" style="64" customWidth="1"/>
    <col min="3831" max="3831" width="25.42578125" style="64" customWidth="1"/>
    <col min="3832" max="3832" width="23.42578125" style="64" customWidth="1"/>
    <col min="3833" max="3833" width="23.28515625" style="64" customWidth="1"/>
    <col min="3834" max="3834" width="27.5703125" style="64" customWidth="1"/>
    <col min="3835" max="3835" width="9.140625" style="64"/>
    <col min="3836" max="3836" width="16.7109375" style="64" customWidth="1"/>
    <col min="3837" max="3841" width="0" style="64" hidden="1" customWidth="1"/>
    <col min="3842" max="4084" width="9.140625" style="64"/>
    <col min="4085" max="4085" width="46.28515625" style="64" customWidth="1"/>
    <col min="4086" max="4086" width="15.42578125" style="64" customWidth="1"/>
    <col min="4087" max="4087" width="25.42578125" style="64" customWidth="1"/>
    <col min="4088" max="4088" width="23.42578125" style="64" customWidth="1"/>
    <col min="4089" max="4089" width="23.28515625" style="64" customWidth="1"/>
    <col min="4090" max="4090" width="27.5703125" style="64" customWidth="1"/>
    <col min="4091" max="4091" width="9.140625" style="64"/>
    <col min="4092" max="4092" width="16.7109375" style="64" customWidth="1"/>
    <col min="4093" max="4097" width="0" style="64" hidden="1" customWidth="1"/>
    <col min="4098" max="4340" width="9.140625" style="64"/>
    <col min="4341" max="4341" width="46.28515625" style="64" customWidth="1"/>
    <col min="4342" max="4342" width="15.42578125" style="64" customWidth="1"/>
    <col min="4343" max="4343" width="25.42578125" style="64" customWidth="1"/>
    <col min="4344" max="4344" width="23.42578125" style="64" customWidth="1"/>
    <col min="4345" max="4345" width="23.28515625" style="64" customWidth="1"/>
    <col min="4346" max="4346" width="27.5703125" style="64" customWidth="1"/>
    <col min="4347" max="4347" width="9.140625" style="64"/>
    <col min="4348" max="4348" width="16.7109375" style="64" customWidth="1"/>
    <col min="4349" max="4353" width="0" style="64" hidden="1" customWidth="1"/>
    <col min="4354" max="4596" width="9.140625" style="64"/>
    <col min="4597" max="4597" width="46.28515625" style="64" customWidth="1"/>
    <col min="4598" max="4598" width="15.42578125" style="64" customWidth="1"/>
    <col min="4599" max="4599" width="25.42578125" style="64" customWidth="1"/>
    <col min="4600" max="4600" width="23.42578125" style="64" customWidth="1"/>
    <col min="4601" max="4601" width="23.28515625" style="64" customWidth="1"/>
    <col min="4602" max="4602" width="27.5703125" style="64" customWidth="1"/>
    <col min="4603" max="4603" width="9.140625" style="64"/>
    <col min="4604" max="4604" width="16.7109375" style="64" customWidth="1"/>
    <col min="4605" max="4609" width="0" style="64" hidden="1" customWidth="1"/>
    <col min="4610" max="4852" width="9.140625" style="64"/>
    <col min="4853" max="4853" width="46.28515625" style="64" customWidth="1"/>
    <col min="4854" max="4854" width="15.42578125" style="64" customWidth="1"/>
    <col min="4855" max="4855" width="25.42578125" style="64" customWidth="1"/>
    <col min="4856" max="4856" width="23.42578125" style="64" customWidth="1"/>
    <col min="4857" max="4857" width="23.28515625" style="64" customWidth="1"/>
    <col min="4858" max="4858" width="27.5703125" style="64" customWidth="1"/>
    <col min="4859" max="4859" width="9.140625" style="64"/>
    <col min="4860" max="4860" width="16.7109375" style="64" customWidth="1"/>
    <col min="4861" max="4865" width="0" style="64" hidden="1" customWidth="1"/>
    <col min="4866" max="5108" width="9.140625" style="64"/>
    <col min="5109" max="5109" width="46.28515625" style="64" customWidth="1"/>
    <col min="5110" max="5110" width="15.42578125" style="64" customWidth="1"/>
    <col min="5111" max="5111" width="25.42578125" style="64" customWidth="1"/>
    <col min="5112" max="5112" width="23.42578125" style="64" customWidth="1"/>
    <col min="5113" max="5113" width="23.28515625" style="64" customWidth="1"/>
    <col min="5114" max="5114" width="27.5703125" style="64" customWidth="1"/>
    <col min="5115" max="5115" width="9.140625" style="64"/>
    <col min="5116" max="5116" width="16.7109375" style="64" customWidth="1"/>
    <col min="5117" max="5121" width="0" style="64" hidden="1" customWidth="1"/>
    <col min="5122" max="5364" width="9.140625" style="64"/>
    <col min="5365" max="5365" width="46.28515625" style="64" customWidth="1"/>
    <col min="5366" max="5366" width="15.42578125" style="64" customWidth="1"/>
    <col min="5367" max="5367" width="25.42578125" style="64" customWidth="1"/>
    <col min="5368" max="5368" width="23.42578125" style="64" customWidth="1"/>
    <col min="5369" max="5369" width="23.28515625" style="64" customWidth="1"/>
    <col min="5370" max="5370" width="27.5703125" style="64" customWidth="1"/>
    <col min="5371" max="5371" width="9.140625" style="64"/>
    <col min="5372" max="5372" width="16.7109375" style="64" customWidth="1"/>
    <col min="5373" max="5377" width="0" style="64" hidden="1" customWidth="1"/>
    <col min="5378" max="5620" width="9.140625" style="64"/>
    <col min="5621" max="5621" width="46.28515625" style="64" customWidth="1"/>
    <col min="5622" max="5622" width="15.42578125" style="64" customWidth="1"/>
    <col min="5623" max="5623" width="25.42578125" style="64" customWidth="1"/>
    <col min="5624" max="5624" width="23.42578125" style="64" customWidth="1"/>
    <col min="5625" max="5625" width="23.28515625" style="64" customWidth="1"/>
    <col min="5626" max="5626" width="27.5703125" style="64" customWidth="1"/>
    <col min="5627" max="5627" width="9.140625" style="64"/>
    <col min="5628" max="5628" width="16.7109375" style="64" customWidth="1"/>
    <col min="5629" max="5633" width="0" style="64" hidden="1" customWidth="1"/>
    <col min="5634" max="5876" width="9.140625" style="64"/>
    <col min="5877" max="5877" width="46.28515625" style="64" customWidth="1"/>
    <col min="5878" max="5878" width="15.42578125" style="64" customWidth="1"/>
    <col min="5879" max="5879" width="25.42578125" style="64" customWidth="1"/>
    <col min="5880" max="5880" width="23.42578125" style="64" customWidth="1"/>
    <col min="5881" max="5881" width="23.28515625" style="64" customWidth="1"/>
    <col min="5882" max="5882" width="27.5703125" style="64" customWidth="1"/>
    <col min="5883" max="5883" width="9.140625" style="64"/>
    <col min="5884" max="5884" width="16.7109375" style="64" customWidth="1"/>
    <col min="5885" max="5889" width="0" style="64" hidden="1" customWidth="1"/>
    <col min="5890" max="6132" width="9.140625" style="64"/>
    <col min="6133" max="6133" width="46.28515625" style="64" customWidth="1"/>
    <col min="6134" max="6134" width="15.42578125" style="64" customWidth="1"/>
    <col min="6135" max="6135" width="25.42578125" style="64" customWidth="1"/>
    <col min="6136" max="6136" width="23.42578125" style="64" customWidth="1"/>
    <col min="6137" max="6137" width="23.28515625" style="64" customWidth="1"/>
    <col min="6138" max="6138" width="27.5703125" style="64" customWidth="1"/>
    <col min="6139" max="6139" width="9.140625" style="64"/>
    <col min="6140" max="6140" width="16.7109375" style="64" customWidth="1"/>
    <col min="6141" max="6145" width="0" style="64" hidden="1" customWidth="1"/>
    <col min="6146" max="6388" width="9.140625" style="64"/>
    <col min="6389" max="6389" width="46.28515625" style="64" customWidth="1"/>
    <col min="6390" max="6390" width="15.42578125" style="64" customWidth="1"/>
    <col min="6391" max="6391" width="25.42578125" style="64" customWidth="1"/>
    <col min="6392" max="6392" width="23.42578125" style="64" customWidth="1"/>
    <col min="6393" max="6393" width="23.28515625" style="64" customWidth="1"/>
    <col min="6394" max="6394" width="27.5703125" style="64" customWidth="1"/>
    <col min="6395" max="6395" width="9.140625" style="64"/>
    <col min="6396" max="6396" width="16.7109375" style="64" customWidth="1"/>
    <col min="6397" max="6401" width="0" style="64" hidden="1" customWidth="1"/>
    <col min="6402" max="6644" width="9.140625" style="64"/>
    <col min="6645" max="6645" width="46.28515625" style="64" customWidth="1"/>
    <col min="6646" max="6646" width="15.42578125" style="64" customWidth="1"/>
    <col min="6647" max="6647" width="25.42578125" style="64" customWidth="1"/>
    <col min="6648" max="6648" width="23.42578125" style="64" customWidth="1"/>
    <col min="6649" max="6649" width="23.28515625" style="64" customWidth="1"/>
    <col min="6650" max="6650" width="27.5703125" style="64" customWidth="1"/>
    <col min="6651" max="6651" width="9.140625" style="64"/>
    <col min="6652" max="6652" width="16.7109375" style="64" customWidth="1"/>
    <col min="6653" max="6657" width="0" style="64" hidden="1" customWidth="1"/>
    <col min="6658" max="6900" width="9.140625" style="64"/>
    <col min="6901" max="6901" width="46.28515625" style="64" customWidth="1"/>
    <col min="6902" max="6902" width="15.42578125" style="64" customWidth="1"/>
    <col min="6903" max="6903" width="25.42578125" style="64" customWidth="1"/>
    <col min="6904" max="6904" width="23.42578125" style="64" customWidth="1"/>
    <col min="6905" max="6905" width="23.28515625" style="64" customWidth="1"/>
    <col min="6906" max="6906" width="27.5703125" style="64" customWidth="1"/>
    <col min="6907" max="6907" width="9.140625" style="64"/>
    <col min="6908" max="6908" width="16.7109375" style="64" customWidth="1"/>
    <col min="6909" max="6913" width="0" style="64" hidden="1" customWidth="1"/>
    <col min="6914" max="7156" width="9.140625" style="64"/>
    <col min="7157" max="7157" width="46.28515625" style="64" customWidth="1"/>
    <col min="7158" max="7158" width="15.42578125" style="64" customWidth="1"/>
    <col min="7159" max="7159" width="25.42578125" style="64" customWidth="1"/>
    <col min="7160" max="7160" width="23.42578125" style="64" customWidth="1"/>
    <col min="7161" max="7161" width="23.28515625" style="64" customWidth="1"/>
    <col min="7162" max="7162" width="27.5703125" style="64" customWidth="1"/>
    <col min="7163" max="7163" width="9.140625" style="64"/>
    <col min="7164" max="7164" width="16.7109375" style="64" customWidth="1"/>
    <col min="7165" max="7169" width="0" style="64" hidden="1" customWidth="1"/>
    <col min="7170" max="7412" width="9.140625" style="64"/>
    <col min="7413" max="7413" width="46.28515625" style="64" customWidth="1"/>
    <col min="7414" max="7414" width="15.42578125" style="64" customWidth="1"/>
    <col min="7415" max="7415" width="25.42578125" style="64" customWidth="1"/>
    <col min="7416" max="7416" width="23.42578125" style="64" customWidth="1"/>
    <col min="7417" max="7417" width="23.28515625" style="64" customWidth="1"/>
    <col min="7418" max="7418" width="27.5703125" style="64" customWidth="1"/>
    <col min="7419" max="7419" width="9.140625" style="64"/>
    <col min="7420" max="7420" width="16.7109375" style="64" customWidth="1"/>
    <col min="7421" max="7425" width="0" style="64" hidden="1" customWidth="1"/>
    <col min="7426" max="7668" width="9.140625" style="64"/>
    <col min="7669" max="7669" width="46.28515625" style="64" customWidth="1"/>
    <col min="7670" max="7670" width="15.42578125" style="64" customWidth="1"/>
    <col min="7671" max="7671" width="25.42578125" style="64" customWidth="1"/>
    <col min="7672" max="7672" width="23.42578125" style="64" customWidth="1"/>
    <col min="7673" max="7673" width="23.28515625" style="64" customWidth="1"/>
    <col min="7674" max="7674" width="27.5703125" style="64" customWidth="1"/>
    <col min="7675" max="7675" width="9.140625" style="64"/>
    <col min="7676" max="7676" width="16.7109375" style="64" customWidth="1"/>
    <col min="7677" max="7681" width="0" style="64" hidden="1" customWidth="1"/>
    <col min="7682" max="7924" width="9.140625" style="64"/>
    <col min="7925" max="7925" width="46.28515625" style="64" customWidth="1"/>
    <col min="7926" max="7926" width="15.42578125" style="64" customWidth="1"/>
    <col min="7927" max="7927" width="25.42578125" style="64" customWidth="1"/>
    <col min="7928" max="7928" width="23.42578125" style="64" customWidth="1"/>
    <col min="7929" max="7929" width="23.28515625" style="64" customWidth="1"/>
    <col min="7930" max="7930" width="27.5703125" style="64" customWidth="1"/>
    <col min="7931" max="7931" width="9.140625" style="64"/>
    <col min="7932" max="7932" width="16.7109375" style="64" customWidth="1"/>
    <col min="7933" max="7937" width="0" style="64" hidden="1" customWidth="1"/>
    <col min="7938" max="8180" width="9.140625" style="64"/>
    <col min="8181" max="8181" width="46.28515625" style="64" customWidth="1"/>
    <col min="8182" max="8182" width="15.42578125" style="64" customWidth="1"/>
    <col min="8183" max="8183" width="25.42578125" style="64" customWidth="1"/>
    <col min="8184" max="8184" width="23.42578125" style="64" customWidth="1"/>
    <col min="8185" max="8185" width="23.28515625" style="64" customWidth="1"/>
    <col min="8186" max="8186" width="27.5703125" style="64" customWidth="1"/>
    <col min="8187" max="8187" width="9.140625" style="64"/>
    <col min="8188" max="8188" width="16.7109375" style="64" customWidth="1"/>
    <col min="8189" max="8193" width="0" style="64" hidden="1" customWidth="1"/>
    <col min="8194" max="8436" width="9.140625" style="64"/>
    <col min="8437" max="8437" width="46.28515625" style="64" customWidth="1"/>
    <col min="8438" max="8438" width="15.42578125" style="64" customWidth="1"/>
    <col min="8439" max="8439" width="25.42578125" style="64" customWidth="1"/>
    <col min="8440" max="8440" width="23.42578125" style="64" customWidth="1"/>
    <col min="8441" max="8441" width="23.28515625" style="64" customWidth="1"/>
    <col min="8442" max="8442" width="27.5703125" style="64" customWidth="1"/>
    <col min="8443" max="8443" width="9.140625" style="64"/>
    <col min="8444" max="8444" width="16.7109375" style="64" customWidth="1"/>
    <col min="8445" max="8449" width="0" style="64" hidden="1" customWidth="1"/>
    <col min="8450" max="8692" width="9.140625" style="64"/>
    <col min="8693" max="8693" width="46.28515625" style="64" customWidth="1"/>
    <col min="8694" max="8694" width="15.42578125" style="64" customWidth="1"/>
    <col min="8695" max="8695" width="25.42578125" style="64" customWidth="1"/>
    <col min="8696" max="8696" width="23.42578125" style="64" customWidth="1"/>
    <col min="8697" max="8697" width="23.28515625" style="64" customWidth="1"/>
    <col min="8698" max="8698" width="27.5703125" style="64" customWidth="1"/>
    <col min="8699" max="8699" width="9.140625" style="64"/>
    <col min="8700" max="8700" width="16.7109375" style="64" customWidth="1"/>
    <col min="8701" max="8705" width="0" style="64" hidden="1" customWidth="1"/>
    <col min="8706" max="8948" width="9.140625" style="64"/>
    <col min="8949" max="8949" width="46.28515625" style="64" customWidth="1"/>
    <col min="8950" max="8950" width="15.42578125" style="64" customWidth="1"/>
    <col min="8951" max="8951" width="25.42578125" style="64" customWidth="1"/>
    <col min="8952" max="8952" width="23.42578125" style="64" customWidth="1"/>
    <col min="8953" max="8953" width="23.28515625" style="64" customWidth="1"/>
    <col min="8954" max="8954" width="27.5703125" style="64" customWidth="1"/>
    <col min="8955" max="8955" width="9.140625" style="64"/>
    <col min="8956" max="8956" width="16.7109375" style="64" customWidth="1"/>
    <col min="8957" max="8961" width="0" style="64" hidden="1" customWidth="1"/>
    <col min="8962" max="9204" width="9.140625" style="64"/>
    <col min="9205" max="9205" width="46.28515625" style="64" customWidth="1"/>
    <col min="9206" max="9206" width="15.42578125" style="64" customWidth="1"/>
    <col min="9207" max="9207" width="25.42578125" style="64" customWidth="1"/>
    <col min="9208" max="9208" width="23.42578125" style="64" customWidth="1"/>
    <col min="9209" max="9209" width="23.28515625" style="64" customWidth="1"/>
    <col min="9210" max="9210" width="27.5703125" style="64" customWidth="1"/>
    <col min="9211" max="9211" width="9.140625" style="64"/>
    <col min="9212" max="9212" width="16.7109375" style="64" customWidth="1"/>
    <col min="9213" max="9217" width="0" style="64" hidden="1" customWidth="1"/>
    <col min="9218" max="9460" width="9.140625" style="64"/>
    <col min="9461" max="9461" width="46.28515625" style="64" customWidth="1"/>
    <col min="9462" max="9462" width="15.42578125" style="64" customWidth="1"/>
    <col min="9463" max="9463" width="25.42578125" style="64" customWidth="1"/>
    <col min="9464" max="9464" width="23.42578125" style="64" customWidth="1"/>
    <col min="9465" max="9465" width="23.28515625" style="64" customWidth="1"/>
    <col min="9466" max="9466" width="27.5703125" style="64" customWidth="1"/>
    <col min="9467" max="9467" width="9.140625" style="64"/>
    <col min="9468" max="9468" width="16.7109375" style="64" customWidth="1"/>
    <col min="9469" max="9473" width="0" style="64" hidden="1" customWidth="1"/>
    <col min="9474" max="9716" width="9.140625" style="64"/>
    <col min="9717" max="9717" width="46.28515625" style="64" customWidth="1"/>
    <col min="9718" max="9718" width="15.42578125" style="64" customWidth="1"/>
    <col min="9719" max="9719" width="25.42578125" style="64" customWidth="1"/>
    <col min="9720" max="9720" width="23.42578125" style="64" customWidth="1"/>
    <col min="9721" max="9721" width="23.28515625" style="64" customWidth="1"/>
    <col min="9722" max="9722" width="27.5703125" style="64" customWidth="1"/>
    <col min="9723" max="9723" width="9.140625" style="64"/>
    <col min="9724" max="9724" width="16.7109375" style="64" customWidth="1"/>
    <col min="9725" max="9729" width="0" style="64" hidden="1" customWidth="1"/>
    <col min="9730" max="9972" width="9.140625" style="64"/>
    <col min="9973" max="9973" width="46.28515625" style="64" customWidth="1"/>
    <col min="9974" max="9974" width="15.42578125" style="64" customWidth="1"/>
    <col min="9975" max="9975" width="25.42578125" style="64" customWidth="1"/>
    <col min="9976" max="9976" width="23.42578125" style="64" customWidth="1"/>
    <col min="9977" max="9977" width="23.28515625" style="64" customWidth="1"/>
    <col min="9978" max="9978" width="27.5703125" style="64" customWidth="1"/>
    <col min="9979" max="9979" width="9.140625" style="64"/>
    <col min="9980" max="9980" width="16.7109375" style="64" customWidth="1"/>
    <col min="9981" max="9985" width="0" style="64" hidden="1" customWidth="1"/>
    <col min="9986" max="10228" width="9.140625" style="64"/>
    <col min="10229" max="10229" width="46.28515625" style="64" customWidth="1"/>
    <col min="10230" max="10230" width="15.42578125" style="64" customWidth="1"/>
    <col min="10231" max="10231" width="25.42578125" style="64" customWidth="1"/>
    <col min="10232" max="10232" width="23.42578125" style="64" customWidth="1"/>
    <col min="10233" max="10233" width="23.28515625" style="64" customWidth="1"/>
    <col min="10234" max="10234" width="27.5703125" style="64" customWidth="1"/>
    <col min="10235" max="10235" width="9.140625" style="64"/>
    <col min="10236" max="10236" width="16.7109375" style="64" customWidth="1"/>
    <col min="10237" max="10241" width="0" style="64" hidden="1" customWidth="1"/>
    <col min="10242" max="10484" width="9.140625" style="64"/>
    <col min="10485" max="10485" width="46.28515625" style="64" customWidth="1"/>
    <col min="10486" max="10486" width="15.42578125" style="64" customWidth="1"/>
    <col min="10487" max="10487" width="25.42578125" style="64" customWidth="1"/>
    <col min="10488" max="10488" width="23.42578125" style="64" customWidth="1"/>
    <col min="10489" max="10489" width="23.28515625" style="64" customWidth="1"/>
    <col min="10490" max="10490" width="27.5703125" style="64" customWidth="1"/>
    <col min="10491" max="10491" width="9.140625" style="64"/>
    <col min="10492" max="10492" width="16.7109375" style="64" customWidth="1"/>
    <col min="10493" max="10497" width="0" style="64" hidden="1" customWidth="1"/>
    <col min="10498" max="10740" width="9.140625" style="64"/>
    <col min="10741" max="10741" width="46.28515625" style="64" customWidth="1"/>
    <col min="10742" max="10742" width="15.42578125" style="64" customWidth="1"/>
    <col min="10743" max="10743" width="25.42578125" style="64" customWidth="1"/>
    <col min="10744" max="10744" width="23.42578125" style="64" customWidth="1"/>
    <col min="10745" max="10745" width="23.28515625" style="64" customWidth="1"/>
    <col min="10746" max="10746" width="27.5703125" style="64" customWidth="1"/>
    <col min="10747" max="10747" width="9.140625" style="64"/>
    <col min="10748" max="10748" width="16.7109375" style="64" customWidth="1"/>
    <col min="10749" max="10753" width="0" style="64" hidden="1" customWidth="1"/>
    <col min="10754" max="10996" width="9.140625" style="64"/>
    <col min="10997" max="10997" width="46.28515625" style="64" customWidth="1"/>
    <col min="10998" max="10998" width="15.42578125" style="64" customWidth="1"/>
    <col min="10999" max="10999" width="25.42578125" style="64" customWidth="1"/>
    <col min="11000" max="11000" width="23.42578125" style="64" customWidth="1"/>
    <col min="11001" max="11001" width="23.28515625" style="64" customWidth="1"/>
    <col min="11002" max="11002" width="27.5703125" style="64" customWidth="1"/>
    <col min="11003" max="11003" width="9.140625" style="64"/>
    <col min="11004" max="11004" width="16.7109375" style="64" customWidth="1"/>
    <col min="11005" max="11009" width="0" style="64" hidden="1" customWidth="1"/>
    <col min="11010" max="11252" width="9.140625" style="64"/>
    <col min="11253" max="11253" width="46.28515625" style="64" customWidth="1"/>
    <col min="11254" max="11254" width="15.42578125" style="64" customWidth="1"/>
    <col min="11255" max="11255" width="25.42578125" style="64" customWidth="1"/>
    <col min="11256" max="11256" width="23.42578125" style="64" customWidth="1"/>
    <col min="11257" max="11257" width="23.28515625" style="64" customWidth="1"/>
    <col min="11258" max="11258" width="27.5703125" style="64" customWidth="1"/>
    <col min="11259" max="11259" width="9.140625" style="64"/>
    <col min="11260" max="11260" width="16.7109375" style="64" customWidth="1"/>
    <col min="11261" max="11265" width="0" style="64" hidden="1" customWidth="1"/>
    <col min="11266" max="11508" width="9.140625" style="64"/>
    <col min="11509" max="11509" width="46.28515625" style="64" customWidth="1"/>
    <col min="11510" max="11510" width="15.42578125" style="64" customWidth="1"/>
    <col min="11511" max="11511" width="25.42578125" style="64" customWidth="1"/>
    <col min="11512" max="11512" width="23.42578125" style="64" customWidth="1"/>
    <col min="11513" max="11513" width="23.28515625" style="64" customWidth="1"/>
    <col min="11514" max="11514" width="27.5703125" style="64" customWidth="1"/>
    <col min="11515" max="11515" width="9.140625" style="64"/>
    <col min="11516" max="11516" width="16.7109375" style="64" customWidth="1"/>
    <col min="11517" max="11521" width="0" style="64" hidden="1" customWidth="1"/>
    <col min="11522" max="11764" width="9.140625" style="64"/>
    <col min="11765" max="11765" width="46.28515625" style="64" customWidth="1"/>
    <col min="11766" max="11766" width="15.42578125" style="64" customWidth="1"/>
    <col min="11767" max="11767" width="25.42578125" style="64" customWidth="1"/>
    <col min="11768" max="11768" width="23.42578125" style="64" customWidth="1"/>
    <col min="11769" max="11769" width="23.28515625" style="64" customWidth="1"/>
    <col min="11770" max="11770" width="27.5703125" style="64" customWidth="1"/>
    <col min="11771" max="11771" width="9.140625" style="64"/>
    <col min="11772" max="11772" width="16.7109375" style="64" customWidth="1"/>
    <col min="11773" max="11777" width="0" style="64" hidden="1" customWidth="1"/>
    <col min="11778" max="12020" width="9.140625" style="64"/>
    <col min="12021" max="12021" width="46.28515625" style="64" customWidth="1"/>
    <col min="12022" max="12022" width="15.42578125" style="64" customWidth="1"/>
    <col min="12023" max="12023" width="25.42578125" style="64" customWidth="1"/>
    <col min="12024" max="12024" width="23.42578125" style="64" customWidth="1"/>
    <col min="12025" max="12025" width="23.28515625" style="64" customWidth="1"/>
    <col min="12026" max="12026" width="27.5703125" style="64" customWidth="1"/>
    <col min="12027" max="12027" width="9.140625" style="64"/>
    <col min="12028" max="12028" width="16.7109375" style="64" customWidth="1"/>
    <col min="12029" max="12033" width="0" style="64" hidden="1" customWidth="1"/>
    <col min="12034" max="12276" width="9.140625" style="64"/>
    <col min="12277" max="12277" width="46.28515625" style="64" customWidth="1"/>
    <col min="12278" max="12278" width="15.42578125" style="64" customWidth="1"/>
    <col min="12279" max="12279" width="25.42578125" style="64" customWidth="1"/>
    <col min="12280" max="12280" width="23.42578125" style="64" customWidth="1"/>
    <col min="12281" max="12281" width="23.28515625" style="64" customWidth="1"/>
    <col min="12282" max="12282" width="27.5703125" style="64" customWidth="1"/>
    <col min="12283" max="12283" width="9.140625" style="64"/>
    <col min="12284" max="12284" width="16.7109375" style="64" customWidth="1"/>
    <col min="12285" max="12289" width="0" style="64" hidden="1" customWidth="1"/>
    <col min="12290" max="12532" width="9.140625" style="64"/>
    <col min="12533" max="12533" width="46.28515625" style="64" customWidth="1"/>
    <col min="12534" max="12534" width="15.42578125" style="64" customWidth="1"/>
    <col min="12535" max="12535" width="25.42578125" style="64" customWidth="1"/>
    <col min="12536" max="12536" width="23.42578125" style="64" customWidth="1"/>
    <col min="12537" max="12537" width="23.28515625" style="64" customWidth="1"/>
    <col min="12538" max="12538" width="27.5703125" style="64" customWidth="1"/>
    <col min="12539" max="12539" width="9.140625" style="64"/>
    <col min="12540" max="12540" width="16.7109375" style="64" customWidth="1"/>
    <col min="12541" max="12545" width="0" style="64" hidden="1" customWidth="1"/>
    <col min="12546" max="12788" width="9.140625" style="64"/>
    <col min="12789" max="12789" width="46.28515625" style="64" customWidth="1"/>
    <col min="12790" max="12790" width="15.42578125" style="64" customWidth="1"/>
    <col min="12791" max="12791" width="25.42578125" style="64" customWidth="1"/>
    <col min="12792" max="12792" width="23.42578125" style="64" customWidth="1"/>
    <col min="12793" max="12793" width="23.28515625" style="64" customWidth="1"/>
    <col min="12794" max="12794" width="27.5703125" style="64" customWidth="1"/>
    <col min="12795" max="12795" width="9.140625" style="64"/>
    <col min="12796" max="12796" width="16.7109375" style="64" customWidth="1"/>
    <col min="12797" max="12801" width="0" style="64" hidden="1" customWidth="1"/>
    <col min="12802" max="13044" width="9.140625" style="64"/>
    <col min="13045" max="13045" width="46.28515625" style="64" customWidth="1"/>
    <col min="13046" max="13046" width="15.42578125" style="64" customWidth="1"/>
    <col min="13047" max="13047" width="25.42578125" style="64" customWidth="1"/>
    <col min="13048" max="13048" width="23.42578125" style="64" customWidth="1"/>
    <col min="13049" max="13049" width="23.28515625" style="64" customWidth="1"/>
    <col min="13050" max="13050" width="27.5703125" style="64" customWidth="1"/>
    <col min="13051" max="13051" width="9.140625" style="64"/>
    <col min="13052" max="13052" width="16.7109375" style="64" customWidth="1"/>
    <col min="13053" max="13057" width="0" style="64" hidden="1" customWidth="1"/>
    <col min="13058" max="13300" width="9.140625" style="64"/>
    <col min="13301" max="13301" width="46.28515625" style="64" customWidth="1"/>
    <col min="13302" max="13302" width="15.42578125" style="64" customWidth="1"/>
    <col min="13303" max="13303" width="25.42578125" style="64" customWidth="1"/>
    <col min="13304" max="13304" width="23.42578125" style="64" customWidth="1"/>
    <col min="13305" max="13305" width="23.28515625" style="64" customWidth="1"/>
    <col min="13306" max="13306" width="27.5703125" style="64" customWidth="1"/>
    <col min="13307" max="13307" width="9.140625" style="64"/>
    <col min="13308" max="13308" width="16.7109375" style="64" customWidth="1"/>
    <col min="13309" max="13313" width="0" style="64" hidden="1" customWidth="1"/>
    <col min="13314" max="13556" width="9.140625" style="64"/>
    <col min="13557" max="13557" width="46.28515625" style="64" customWidth="1"/>
    <col min="13558" max="13558" width="15.42578125" style="64" customWidth="1"/>
    <col min="13559" max="13559" width="25.42578125" style="64" customWidth="1"/>
    <col min="13560" max="13560" width="23.42578125" style="64" customWidth="1"/>
    <col min="13561" max="13561" width="23.28515625" style="64" customWidth="1"/>
    <col min="13562" max="13562" width="27.5703125" style="64" customWidth="1"/>
    <col min="13563" max="13563" width="9.140625" style="64"/>
    <col min="13564" max="13564" width="16.7109375" style="64" customWidth="1"/>
    <col min="13565" max="13569" width="0" style="64" hidden="1" customWidth="1"/>
    <col min="13570" max="13812" width="9.140625" style="64"/>
    <col min="13813" max="13813" width="46.28515625" style="64" customWidth="1"/>
    <col min="13814" max="13814" width="15.42578125" style="64" customWidth="1"/>
    <col min="13815" max="13815" width="25.42578125" style="64" customWidth="1"/>
    <col min="13816" max="13816" width="23.42578125" style="64" customWidth="1"/>
    <col min="13817" max="13817" width="23.28515625" style="64" customWidth="1"/>
    <col min="13818" max="13818" width="27.5703125" style="64" customWidth="1"/>
    <col min="13819" max="13819" width="9.140625" style="64"/>
    <col min="13820" max="13820" width="16.7109375" style="64" customWidth="1"/>
    <col min="13821" max="13825" width="0" style="64" hidden="1" customWidth="1"/>
    <col min="13826" max="14068" width="9.140625" style="64"/>
    <col min="14069" max="14069" width="46.28515625" style="64" customWidth="1"/>
    <col min="14070" max="14070" width="15.42578125" style="64" customWidth="1"/>
    <col min="14071" max="14071" width="25.42578125" style="64" customWidth="1"/>
    <col min="14072" max="14072" width="23.42578125" style="64" customWidth="1"/>
    <col min="14073" max="14073" width="23.28515625" style="64" customWidth="1"/>
    <col min="14074" max="14074" width="27.5703125" style="64" customWidth="1"/>
    <col min="14075" max="14075" width="9.140625" style="64"/>
    <col min="14076" max="14076" width="16.7109375" style="64" customWidth="1"/>
    <col min="14077" max="14081" width="0" style="64" hidden="1" customWidth="1"/>
    <col min="14082" max="14324" width="9.140625" style="64"/>
    <col min="14325" max="14325" width="46.28515625" style="64" customWidth="1"/>
    <col min="14326" max="14326" width="15.42578125" style="64" customWidth="1"/>
    <col min="14327" max="14327" width="25.42578125" style="64" customWidth="1"/>
    <col min="14328" max="14328" width="23.42578125" style="64" customWidth="1"/>
    <col min="14329" max="14329" width="23.28515625" style="64" customWidth="1"/>
    <col min="14330" max="14330" width="27.5703125" style="64" customWidth="1"/>
    <col min="14331" max="14331" width="9.140625" style="64"/>
    <col min="14332" max="14332" width="16.7109375" style="64" customWidth="1"/>
    <col min="14333" max="14337" width="0" style="64" hidden="1" customWidth="1"/>
    <col min="14338" max="14580" width="9.140625" style="64"/>
    <col min="14581" max="14581" width="46.28515625" style="64" customWidth="1"/>
    <col min="14582" max="14582" width="15.42578125" style="64" customWidth="1"/>
    <col min="14583" max="14583" width="25.42578125" style="64" customWidth="1"/>
    <col min="14584" max="14584" width="23.42578125" style="64" customWidth="1"/>
    <col min="14585" max="14585" width="23.28515625" style="64" customWidth="1"/>
    <col min="14586" max="14586" width="27.5703125" style="64" customWidth="1"/>
    <col min="14587" max="14587" width="9.140625" style="64"/>
    <col min="14588" max="14588" width="16.7109375" style="64" customWidth="1"/>
    <col min="14589" max="14593" width="0" style="64" hidden="1" customWidth="1"/>
    <col min="14594" max="14836" width="9.140625" style="64"/>
    <col min="14837" max="14837" width="46.28515625" style="64" customWidth="1"/>
    <col min="14838" max="14838" width="15.42578125" style="64" customWidth="1"/>
    <col min="14839" max="14839" width="25.42578125" style="64" customWidth="1"/>
    <col min="14840" max="14840" width="23.42578125" style="64" customWidth="1"/>
    <col min="14841" max="14841" width="23.28515625" style="64" customWidth="1"/>
    <col min="14842" max="14842" width="27.5703125" style="64" customWidth="1"/>
    <col min="14843" max="14843" width="9.140625" style="64"/>
    <col min="14844" max="14844" width="16.7109375" style="64" customWidth="1"/>
    <col min="14845" max="14849" width="0" style="64" hidden="1" customWidth="1"/>
    <col min="14850" max="15092" width="9.140625" style="64"/>
    <col min="15093" max="15093" width="46.28515625" style="64" customWidth="1"/>
    <col min="15094" max="15094" width="15.42578125" style="64" customWidth="1"/>
    <col min="15095" max="15095" width="25.42578125" style="64" customWidth="1"/>
    <col min="15096" max="15096" width="23.42578125" style="64" customWidth="1"/>
    <col min="15097" max="15097" width="23.28515625" style="64" customWidth="1"/>
    <col min="15098" max="15098" width="27.5703125" style="64" customWidth="1"/>
    <col min="15099" max="15099" width="9.140625" style="64"/>
    <col min="15100" max="15100" width="16.7109375" style="64" customWidth="1"/>
    <col min="15101" max="15105" width="0" style="64" hidden="1" customWidth="1"/>
    <col min="15106" max="15348" width="9.140625" style="64"/>
    <col min="15349" max="15349" width="46.28515625" style="64" customWidth="1"/>
    <col min="15350" max="15350" width="15.42578125" style="64" customWidth="1"/>
    <col min="15351" max="15351" width="25.42578125" style="64" customWidth="1"/>
    <col min="15352" max="15352" width="23.42578125" style="64" customWidth="1"/>
    <col min="15353" max="15353" width="23.28515625" style="64" customWidth="1"/>
    <col min="15354" max="15354" width="27.5703125" style="64" customWidth="1"/>
    <col min="15355" max="15355" width="9.140625" style="64"/>
    <col min="15356" max="15356" width="16.7109375" style="64" customWidth="1"/>
    <col min="15357" max="15361" width="0" style="64" hidden="1" customWidth="1"/>
    <col min="15362" max="15604" width="9.140625" style="64"/>
    <col min="15605" max="15605" width="46.28515625" style="64" customWidth="1"/>
    <col min="15606" max="15606" width="15.42578125" style="64" customWidth="1"/>
    <col min="15607" max="15607" width="25.42578125" style="64" customWidth="1"/>
    <col min="15608" max="15608" width="23.42578125" style="64" customWidth="1"/>
    <col min="15609" max="15609" width="23.28515625" style="64" customWidth="1"/>
    <col min="15610" max="15610" width="27.5703125" style="64" customWidth="1"/>
    <col min="15611" max="15611" width="9.140625" style="64"/>
    <col min="15612" max="15612" width="16.7109375" style="64" customWidth="1"/>
    <col min="15613" max="15617" width="0" style="64" hidden="1" customWidth="1"/>
    <col min="15618" max="15860" width="9.140625" style="64"/>
    <col min="15861" max="15861" width="46.28515625" style="64" customWidth="1"/>
    <col min="15862" max="15862" width="15.42578125" style="64" customWidth="1"/>
    <col min="15863" max="15863" width="25.42578125" style="64" customWidth="1"/>
    <col min="15864" max="15864" width="23.42578125" style="64" customWidth="1"/>
    <col min="15865" max="15865" width="23.28515625" style="64" customWidth="1"/>
    <col min="15866" max="15866" width="27.5703125" style="64" customWidth="1"/>
    <col min="15867" max="15867" width="9.140625" style="64"/>
    <col min="15868" max="15868" width="16.7109375" style="64" customWidth="1"/>
    <col min="15869" max="15873" width="0" style="64" hidden="1" customWidth="1"/>
    <col min="15874" max="16116" width="9.140625" style="64"/>
    <col min="16117" max="16117" width="46.28515625" style="64" customWidth="1"/>
    <col min="16118" max="16118" width="15.42578125" style="64" customWidth="1"/>
    <col min="16119" max="16119" width="25.42578125" style="64" customWidth="1"/>
    <col min="16120" max="16120" width="23.42578125" style="64" customWidth="1"/>
    <col min="16121" max="16121" width="23.28515625" style="64" customWidth="1"/>
    <col min="16122" max="16122" width="27.5703125" style="64" customWidth="1"/>
    <col min="16123" max="16123" width="9.140625" style="64"/>
    <col min="16124" max="16124" width="16.7109375" style="64" customWidth="1"/>
    <col min="16125" max="16129" width="0" style="64" hidden="1" customWidth="1"/>
    <col min="16130" max="16384" width="9.140625" style="64"/>
  </cols>
  <sheetData>
    <row r="2" spans="1:6" x14ac:dyDescent="0.2">
      <c r="F2" s="3" t="s">
        <v>188</v>
      </c>
    </row>
    <row r="3" spans="1:6" x14ac:dyDescent="0.2">
      <c r="F3" s="3" t="s">
        <v>1</v>
      </c>
    </row>
    <row r="4" spans="1:6" x14ac:dyDescent="0.2">
      <c r="F4" s="3" t="s">
        <v>2</v>
      </c>
    </row>
    <row r="5" spans="1:6" x14ac:dyDescent="0.2">
      <c r="F5" s="3" t="s">
        <v>3</v>
      </c>
    </row>
    <row r="7" spans="1:6" x14ac:dyDescent="0.2">
      <c r="A7" s="67"/>
      <c r="F7" s="3" t="s">
        <v>189</v>
      </c>
    </row>
    <row r="9" spans="1:6" s="1" customFormat="1" ht="15" customHeight="1" x14ac:dyDescent="0.2">
      <c r="B9" s="6" t="s">
        <v>325</v>
      </c>
      <c r="C9" s="6"/>
      <c r="D9" s="6"/>
      <c r="E9" s="2"/>
      <c r="F9" s="2"/>
    </row>
    <row r="10" spans="1:6" s="1" customFormat="1" x14ac:dyDescent="0.2">
      <c r="B10" s="7" t="s">
        <v>4</v>
      </c>
      <c r="C10" s="7"/>
      <c r="D10" s="7"/>
      <c r="E10" s="2"/>
      <c r="F10" s="2"/>
    </row>
    <row r="11" spans="1:6" s="1" customFormat="1" x14ac:dyDescent="0.2">
      <c r="B11" s="7" t="s">
        <v>5</v>
      </c>
      <c r="C11" s="7"/>
      <c r="D11" s="7"/>
      <c r="E11" s="2"/>
      <c r="F11" s="2"/>
    </row>
    <row r="12" spans="1:6" s="1" customFormat="1" ht="14.25" customHeight="1" x14ac:dyDescent="0.2">
      <c r="A12" s="7" t="str">
        <f>[1]Пр3!B6</f>
        <v>Отчетный период: по состоянию на 01 апреля 2020 года</v>
      </c>
      <c r="B12" s="7"/>
      <c r="C12" s="7"/>
      <c r="D12" s="7"/>
      <c r="E12" s="7"/>
      <c r="F12" s="7"/>
    </row>
    <row r="13" spans="1:6" s="1" customFormat="1" ht="14.25" customHeight="1" x14ac:dyDescent="0.2">
      <c r="A13" s="68" t="s">
        <v>6</v>
      </c>
      <c r="B13" s="69"/>
      <c r="C13" s="69"/>
      <c r="D13" s="69"/>
      <c r="E13" s="5"/>
      <c r="F13" s="5"/>
    </row>
    <row r="14" spans="1:6" s="1" customFormat="1" ht="14.25" customHeight="1" x14ac:dyDescent="0.2">
      <c r="A14" s="68" t="s">
        <v>190</v>
      </c>
      <c r="B14" s="69"/>
      <c r="C14" s="69"/>
      <c r="D14" s="69"/>
      <c r="E14" s="5"/>
      <c r="F14" s="5"/>
    </row>
    <row r="15" spans="1:6" s="1" customFormat="1" ht="14.25" customHeight="1" x14ac:dyDescent="0.2">
      <c r="A15" s="68" t="s">
        <v>8</v>
      </c>
      <c r="B15" s="69"/>
      <c r="C15" s="69"/>
      <c r="D15" s="69"/>
      <c r="E15" s="5"/>
      <c r="F15" s="5"/>
    </row>
    <row r="16" spans="1:6" s="1" customFormat="1" ht="23.25" customHeight="1" x14ac:dyDescent="0.2">
      <c r="A16" s="68" t="s">
        <v>9</v>
      </c>
      <c r="B16" s="69"/>
      <c r="C16" s="69"/>
      <c r="D16" s="69"/>
      <c r="E16" s="5"/>
      <c r="F16" s="5"/>
    </row>
    <row r="17" spans="1:6" s="1" customFormat="1" ht="14.25" customHeight="1" x14ac:dyDescent="0.2">
      <c r="A17" s="68" t="s">
        <v>10</v>
      </c>
      <c r="B17" s="69"/>
      <c r="C17" s="69"/>
      <c r="D17" s="69"/>
      <c r="E17" s="5"/>
      <c r="F17" s="5"/>
    </row>
    <row r="18" spans="1:6" x14ac:dyDescent="0.2">
      <c r="A18" s="68" t="s">
        <v>11</v>
      </c>
      <c r="B18" s="69"/>
      <c r="C18" s="69"/>
      <c r="D18" s="69"/>
      <c r="F18" s="5" t="s">
        <v>12</v>
      </c>
    </row>
    <row r="19" spans="1:6" ht="31.5" customHeight="1" x14ac:dyDescent="0.2">
      <c r="A19" s="70" t="s">
        <v>13</v>
      </c>
      <c r="B19" s="71" t="s">
        <v>14</v>
      </c>
      <c r="C19" s="70" t="s">
        <v>191</v>
      </c>
      <c r="D19" s="70" t="s">
        <v>192</v>
      </c>
      <c r="E19" s="70" t="s">
        <v>193</v>
      </c>
      <c r="F19" s="70" t="s">
        <v>194</v>
      </c>
    </row>
    <row r="20" spans="1:6" x14ac:dyDescent="0.2">
      <c r="A20" s="70"/>
      <c r="B20" s="71"/>
      <c r="C20" s="70"/>
      <c r="D20" s="70"/>
      <c r="E20" s="70"/>
      <c r="F20" s="70"/>
    </row>
    <row r="21" spans="1:6" x14ac:dyDescent="0.2">
      <c r="A21" s="11">
        <v>1</v>
      </c>
      <c r="B21" s="26">
        <v>2</v>
      </c>
      <c r="C21" s="11">
        <v>3</v>
      </c>
      <c r="D21" s="11">
        <v>4</v>
      </c>
      <c r="E21" s="11">
        <v>5</v>
      </c>
      <c r="F21" s="11">
        <v>6</v>
      </c>
    </row>
    <row r="22" spans="1:6" ht="12.75" customHeight="1" x14ac:dyDescent="0.2">
      <c r="A22" s="16" t="s">
        <v>195</v>
      </c>
      <c r="B22" s="26">
        <v>1</v>
      </c>
      <c r="C22" s="21">
        <v>3178</v>
      </c>
      <c r="D22" s="21">
        <v>3178</v>
      </c>
      <c r="E22" s="21">
        <v>702</v>
      </c>
      <c r="F22" s="21">
        <v>702</v>
      </c>
    </row>
    <row r="23" spans="1:6" ht="19.5" customHeight="1" x14ac:dyDescent="0.2">
      <c r="A23" s="16" t="s">
        <v>20</v>
      </c>
      <c r="B23" s="72"/>
      <c r="C23" s="21"/>
      <c r="D23" s="21"/>
      <c r="E23" s="21"/>
      <c r="F23" s="21"/>
    </row>
    <row r="24" spans="1:6" x14ac:dyDescent="0.2">
      <c r="A24" s="16" t="s">
        <v>196</v>
      </c>
      <c r="B24" s="26" t="s">
        <v>22</v>
      </c>
      <c r="C24" s="21"/>
      <c r="D24" s="21"/>
      <c r="E24" s="21"/>
      <c r="F24" s="21"/>
    </row>
    <row r="25" spans="1:6" x14ac:dyDescent="0.2">
      <c r="A25" s="16" t="s">
        <v>197</v>
      </c>
      <c r="B25" s="26" t="s">
        <v>25</v>
      </c>
      <c r="C25" s="21"/>
      <c r="D25" s="21"/>
      <c r="E25" s="21">
        <v>-704</v>
      </c>
      <c r="F25" s="21">
        <v>-704</v>
      </c>
    </row>
    <row r="26" spans="1:6" x14ac:dyDescent="0.2">
      <c r="A26" s="16" t="s">
        <v>198</v>
      </c>
      <c r="B26" s="26" t="s">
        <v>199</v>
      </c>
      <c r="C26" s="73"/>
      <c r="D26" s="73"/>
      <c r="E26" s="74"/>
      <c r="F26" s="74"/>
    </row>
    <row r="27" spans="1:6" ht="17.25" customHeight="1" x14ac:dyDescent="0.2">
      <c r="A27" s="16" t="s">
        <v>20</v>
      </c>
      <c r="B27" s="72"/>
      <c r="C27" s="73"/>
      <c r="D27" s="73"/>
      <c r="E27" s="74"/>
      <c r="F27" s="74"/>
    </row>
    <row r="28" spans="1:6" ht="25.5" x14ac:dyDescent="0.2">
      <c r="A28" s="16" t="s">
        <v>200</v>
      </c>
      <c r="B28" s="26" t="s">
        <v>201</v>
      </c>
      <c r="C28" s="73"/>
      <c r="D28" s="73"/>
      <c r="E28" s="74"/>
      <c r="F28" s="74"/>
    </row>
    <row r="29" spans="1:6" x14ac:dyDescent="0.2">
      <c r="A29" s="16"/>
      <c r="B29" s="26"/>
      <c r="C29" s="73"/>
      <c r="D29" s="73"/>
      <c r="E29" s="74"/>
      <c r="F29" s="74"/>
    </row>
    <row r="30" spans="1:6" ht="38.25" x14ac:dyDescent="0.2">
      <c r="A30" s="16" t="s">
        <v>202</v>
      </c>
      <c r="B30" s="26" t="s">
        <v>203</v>
      </c>
      <c r="C30" s="73"/>
      <c r="D30" s="73"/>
      <c r="E30" s="74"/>
      <c r="F30" s="74"/>
    </row>
    <row r="31" spans="1:6" ht="25.5" x14ac:dyDescent="0.2">
      <c r="A31" s="16" t="s">
        <v>204</v>
      </c>
      <c r="B31" s="26" t="s">
        <v>205</v>
      </c>
      <c r="C31" s="73"/>
      <c r="D31" s="73"/>
      <c r="E31" s="74"/>
      <c r="F31" s="74"/>
    </row>
    <row r="32" spans="1:6" ht="38.25" x14ac:dyDescent="0.2">
      <c r="A32" s="16" t="s">
        <v>206</v>
      </c>
      <c r="B32" s="26" t="s">
        <v>207</v>
      </c>
      <c r="C32" s="73"/>
      <c r="D32" s="73"/>
      <c r="E32" s="74"/>
      <c r="F32" s="74"/>
    </row>
    <row r="33" spans="1:6" x14ac:dyDescent="0.2">
      <c r="A33" s="16"/>
      <c r="B33" s="26"/>
      <c r="C33" s="73"/>
      <c r="D33" s="73"/>
      <c r="E33" s="74"/>
      <c r="F33" s="74"/>
    </row>
    <row r="34" spans="1:6" ht="51" x14ac:dyDescent="0.2">
      <c r="A34" s="16" t="s">
        <v>208</v>
      </c>
      <c r="B34" s="26" t="s">
        <v>209</v>
      </c>
      <c r="C34" s="73"/>
      <c r="D34" s="73"/>
      <c r="E34" s="74"/>
      <c r="F34" s="74"/>
    </row>
    <row r="35" spans="1:6" ht="38.25" x14ac:dyDescent="0.2">
      <c r="A35" s="16" t="s">
        <v>210</v>
      </c>
      <c r="B35" s="26" t="s">
        <v>211</v>
      </c>
      <c r="C35" s="73"/>
      <c r="D35" s="73"/>
      <c r="E35" s="75"/>
      <c r="F35" s="75"/>
    </row>
    <row r="36" spans="1:6" ht="58.5" customHeight="1" x14ac:dyDescent="0.2">
      <c r="A36" s="16" t="s">
        <v>212</v>
      </c>
      <c r="B36" s="26" t="s">
        <v>213</v>
      </c>
      <c r="C36" s="73"/>
      <c r="D36" s="73"/>
      <c r="E36" s="75"/>
      <c r="F36" s="75"/>
    </row>
    <row r="37" spans="1:6" ht="58.5" customHeight="1" x14ac:dyDescent="0.2">
      <c r="A37" s="16"/>
      <c r="B37" s="26"/>
      <c r="C37" s="73"/>
      <c r="D37" s="73"/>
      <c r="E37" s="75"/>
      <c r="F37" s="75"/>
    </row>
    <row r="38" spans="1:6" ht="25.5" x14ac:dyDescent="0.2">
      <c r="A38" s="16" t="s">
        <v>214</v>
      </c>
      <c r="B38" s="26" t="s">
        <v>215</v>
      </c>
      <c r="C38" s="75"/>
      <c r="D38" s="75"/>
      <c r="E38" s="75"/>
      <c r="F38" s="75"/>
    </row>
    <row r="39" spans="1:6" x14ac:dyDescent="0.2">
      <c r="A39" s="16" t="s">
        <v>216</v>
      </c>
      <c r="B39" s="26" t="s">
        <v>217</v>
      </c>
      <c r="C39" s="21">
        <v>3178</v>
      </c>
      <c r="D39" s="21">
        <v>3178</v>
      </c>
      <c r="E39" s="21">
        <v>1406</v>
      </c>
      <c r="F39" s="21">
        <v>1406</v>
      </c>
    </row>
    <row r="40" spans="1:6" ht="25.5" x14ac:dyDescent="0.2">
      <c r="A40" s="16" t="s">
        <v>218</v>
      </c>
      <c r="B40" s="26" t="s">
        <v>219</v>
      </c>
      <c r="C40" s="75"/>
      <c r="D40" s="75"/>
      <c r="E40" s="75"/>
      <c r="F40" s="75"/>
    </row>
    <row r="41" spans="1:6" x14ac:dyDescent="0.2">
      <c r="A41" s="16" t="s">
        <v>220</v>
      </c>
      <c r="B41" s="26">
        <v>2</v>
      </c>
      <c r="C41" s="21">
        <v>27986</v>
      </c>
      <c r="D41" s="21">
        <v>27986</v>
      </c>
      <c r="E41" s="74">
        <v>138518</v>
      </c>
      <c r="F41" s="74">
        <v>138518</v>
      </c>
    </row>
    <row r="42" spans="1:6" x14ac:dyDescent="0.2">
      <c r="A42" s="16" t="s">
        <v>20</v>
      </c>
      <c r="B42" s="72"/>
      <c r="C42" s="21"/>
      <c r="D42" s="21"/>
      <c r="E42" s="74"/>
      <c r="F42" s="74"/>
    </row>
    <row r="43" spans="1:6" x14ac:dyDescent="0.2">
      <c r="A43" s="16" t="s">
        <v>221</v>
      </c>
      <c r="B43" s="26" t="s">
        <v>222</v>
      </c>
      <c r="C43" s="21"/>
      <c r="D43" s="21"/>
      <c r="E43" s="74"/>
      <c r="F43" s="74"/>
    </row>
    <row r="44" spans="1:6" x14ac:dyDescent="0.2">
      <c r="A44" s="16" t="s">
        <v>20</v>
      </c>
      <c r="B44" s="72"/>
      <c r="C44" s="21"/>
      <c r="D44" s="21"/>
      <c r="E44" s="74"/>
      <c r="F44" s="74"/>
    </row>
    <row r="45" spans="1:6" x14ac:dyDescent="0.2">
      <c r="A45" s="16" t="s">
        <v>51</v>
      </c>
      <c r="B45" s="26" t="s">
        <v>223</v>
      </c>
      <c r="C45" s="21"/>
      <c r="D45" s="21"/>
      <c r="E45" s="74"/>
      <c r="F45" s="74"/>
    </row>
    <row r="46" spans="1:6" x14ac:dyDescent="0.2">
      <c r="A46" s="16" t="s">
        <v>53</v>
      </c>
      <c r="B46" s="26" t="s">
        <v>224</v>
      </c>
      <c r="C46" s="21"/>
      <c r="D46" s="21"/>
      <c r="E46" s="74"/>
      <c r="F46" s="74"/>
    </row>
    <row r="47" spans="1:6" x14ac:dyDescent="0.2">
      <c r="A47" s="16" t="s">
        <v>55</v>
      </c>
      <c r="B47" s="26" t="s">
        <v>225</v>
      </c>
      <c r="C47" s="21">
        <v>366</v>
      </c>
      <c r="D47" s="21">
        <v>366</v>
      </c>
      <c r="E47" s="21">
        <v>521</v>
      </c>
      <c r="F47" s="21">
        <v>521</v>
      </c>
    </row>
    <row r="48" spans="1:6" x14ac:dyDescent="0.2">
      <c r="A48" s="16" t="s">
        <v>57</v>
      </c>
      <c r="B48" s="26" t="s">
        <v>226</v>
      </c>
      <c r="C48" s="21">
        <v>18000</v>
      </c>
      <c r="D48" s="21">
        <v>18000</v>
      </c>
      <c r="E48" s="21">
        <v>110235</v>
      </c>
      <c r="F48" s="21">
        <v>110235</v>
      </c>
    </row>
    <row r="49" spans="1:6" x14ac:dyDescent="0.2">
      <c r="A49" s="16" t="s">
        <v>62</v>
      </c>
      <c r="B49" s="26" t="s">
        <v>227</v>
      </c>
      <c r="C49" s="76">
        <v>35</v>
      </c>
      <c r="D49" s="21">
        <v>35</v>
      </c>
      <c r="E49" s="21">
        <v>108</v>
      </c>
      <c r="F49" s="21">
        <v>108</v>
      </c>
    </row>
    <row r="50" spans="1:6" x14ac:dyDescent="0.2">
      <c r="A50" s="16" t="s">
        <v>59</v>
      </c>
      <c r="B50" s="26" t="s">
        <v>228</v>
      </c>
      <c r="C50" s="76">
        <v>9327</v>
      </c>
      <c r="D50" s="21">
        <v>9327</v>
      </c>
      <c r="E50" s="21">
        <v>26754</v>
      </c>
      <c r="F50" s="21">
        <v>26754</v>
      </c>
    </row>
    <row r="51" spans="1:6" x14ac:dyDescent="0.2">
      <c r="A51" s="16" t="s">
        <v>64</v>
      </c>
      <c r="B51" s="26" t="s">
        <v>229</v>
      </c>
      <c r="C51" s="21">
        <v>258</v>
      </c>
      <c r="D51" s="21">
        <v>258</v>
      </c>
      <c r="E51" s="21">
        <v>900</v>
      </c>
      <c r="F51" s="21">
        <v>900</v>
      </c>
    </row>
    <row r="52" spans="1:6" x14ac:dyDescent="0.2">
      <c r="A52" s="16" t="s">
        <v>230</v>
      </c>
      <c r="B52" s="26" t="s">
        <v>231</v>
      </c>
      <c r="C52" s="21"/>
      <c r="D52" s="21"/>
      <c r="E52" s="21"/>
      <c r="F52" s="21"/>
    </row>
    <row r="53" spans="1:6" x14ac:dyDescent="0.2">
      <c r="A53" s="16" t="s">
        <v>66</v>
      </c>
      <c r="B53" s="26" t="s">
        <v>232</v>
      </c>
      <c r="C53" s="73"/>
      <c r="D53" s="73"/>
      <c r="E53" s="74"/>
      <c r="F53" s="74"/>
    </row>
    <row r="54" spans="1:6" ht="25.5" x14ac:dyDescent="0.2">
      <c r="A54" s="16" t="s">
        <v>68</v>
      </c>
      <c r="B54" s="26" t="s">
        <v>233</v>
      </c>
      <c r="C54" s="73"/>
      <c r="D54" s="73"/>
      <c r="E54" s="74"/>
      <c r="F54" s="74"/>
    </row>
    <row r="55" spans="1:6" x14ac:dyDescent="0.2">
      <c r="A55" s="16" t="s">
        <v>234</v>
      </c>
      <c r="B55" s="26">
        <v>3</v>
      </c>
      <c r="C55" s="21"/>
      <c r="D55" s="21"/>
      <c r="E55" s="21"/>
      <c r="F55" s="21"/>
    </row>
    <row r="56" spans="1:6" ht="38.25" x14ac:dyDescent="0.2">
      <c r="A56" s="16" t="s">
        <v>235</v>
      </c>
      <c r="B56" s="26">
        <v>4</v>
      </c>
      <c r="C56" s="21">
        <v>123807</v>
      </c>
      <c r="D56" s="21">
        <v>123807</v>
      </c>
      <c r="E56" s="74"/>
      <c r="F56" s="74"/>
    </row>
    <row r="57" spans="1:6" x14ac:dyDescent="0.2">
      <c r="A57" s="16" t="s">
        <v>236</v>
      </c>
      <c r="B57" s="26">
        <v>5</v>
      </c>
      <c r="C57" s="21"/>
      <c r="D57" s="21"/>
      <c r="E57" s="74"/>
      <c r="F57" s="74"/>
    </row>
    <row r="58" spans="1:6" x14ac:dyDescent="0.2">
      <c r="A58" s="16" t="s">
        <v>237</v>
      </c>
      <c r="B58" s="26">
        <v>6</v>
      </c>
      <c r="C58" s="21">
        <v>405</v>
      </c>
      <c r="D58" s="21">
        <v>405</v>
      </c>
      <c r="E58" s="74">
        <v>133</v>
      </c>
      <c r="F58" s="74">
        <v>133</v>
      </c>
    </row>
    <row r="59" spans="1:6" ht="25.5" x14ac:dyDescent="0.2">
      <c r="A59" s="16" t="s">
        <v>238</v>
      </c>
      <c r="B59" s="26">
        <v>7</v>
      </c>
      <c r="C59" s="73"/>
      <c r="D59" s="73"/>
      <c r="E59" s="74"/>
      <c r="F59" s="74"/>
    </row>
    <row r="60" spans="1:6" x14ac:dyDescent="0.2">
      <c r="A60" s="16" t="s">
        <v>239</v>
      </c>
      <c r="B60" s="26">
        <v>8</v>
      </c>
      <c r="C60" s="73"/>
      <c r="D60" s="73"/>
      <c r="E60" s="74"/>
      <c r="F60" s="74"/>
    </row>
    <row r="61" spans="1:6" ht="25.5" x14ac:dyDescent="0.2">
      <c r="A61" s="16" t="s">
        <v>240</v>
      </c>
      <c r="B61" s="26">
        <v>9</v>
      </c>
      <c r="C61" s="73"/>
      <c r="D61" s="73"/>
      <c r="E61" s="74"/>
      <c r="F61" s="74"/>
    </row>
    <row r="62" spans="1:6" ht="25.5" x14ac:dyDescent="0.2">
      <c r="A62" s="16" t="s">
        <v>241</v>
      </c>
      <c r="B62" s="26">
        <v>10</v>
      </c>
      <c r="C62" s="73"/>
      <c r="D62" s="73"/>
      <c r="E62" s="74"/>
      <c r="F62" s="74"/>
    </row>
    <row r="63" spans="1:6" x14ac:dyDescent="0.2">
      <c r="A63" s="16" t="s">
        <v>20</v>
      </c>
      <c r="B63" s="72"/>
      <c r="C63" s="73"/>
      <c r="D63" s="73"/>
      <c r="E63" s="74"/>
      <c r="F63" s="74"/>
    </row>
    <row r="64" spans="1:6" x14ac:dyDescent="0.2">
      <c r="A64" s="16" t="s">
        <v>242</v>
      </c>
      <c r="B64" s="26" t="s">
        <v>243</v>
      </c>
      <c r="C64" s="73"/>
      <c r="D64" s="73"/>
      <c r="E64" s="74"/>
      <c r="F64" s="74"/>
    </row>
    <row r="65" spans="1:6" x14ac:dyDescent="0.2">
      <c r="A65" s="16" t="s">
        <v>244</v>
      </c>
      <c r="B65" s="26" t="s">
        <v>245</v>
      </c>
      <c r="C65" s="73"/>
      <c r="D65" s="73"/>
      <c r="E65" s="74"/>
      <c r="F65" s="74"/>
    </row>
    <row r="66" spans="1:6" x14ac:dyDescent="0.2">
      <c r="A66" s="16" t="s">
        <v>246</v>
      </c>
      <c r="B66" s="26" t="s">
        <v>247</v>
      </c>
      <c r="C66" s="73"/>
      <c r="D66" s="73"/>
      <c r="E66" s="74"/>
      <c r="F66" s="74"/>
    </row>
    <row r="67" spans="1:6" x14ac:dyDescent="0.2">
      <c r="A67" s="16" t="s">
        <v>248</v>
      </c>
      <c r="B67" s="26" t="s">
        <v>249</v>
      </c>
      <c r="C67" s="73"/>
      <c r="D67" s="73"/>
      <c r="E67" s="74"/>
      <c r="F67" s="74"/>
    </row>
    <row r="68" spans="1:6" ht="38.25" x14ac:dyDescent="0.2">
      <c r="A68" s="16" t="s">
        <v>250</v>
      </c>
      <c r="B68" s="26">
        <v>11</v>
      </c>
      <c r="C68" s="73">
        <v>25</v>
      </c>
      <c r="D68" s="73">
        <v>25</v>
      </c>
      <c r="E68" s="74"/>
      <c r="F68" s="74"/>
    </row>
    <row r="69" spans="1:6" x14ac:dyDescent="0.2">
      <c r="A69" s="16" t="s">
        <v>251</v>
      </c>
      <c r="B69" s="26">
        <v>12</v>
      </c>
      <c r="C69" s="21">
        <v>130</v>
      </c>
      <c r="D69" s="21">
        <f>129+1</f>
        <v>130</v>
      </c>
      <c r="E69" s="21"/>
      <c r="F69" s="21"/>
    </row>
    <row r="70" spans="1:6" x14ac:dyDescent="0.2">
      <c r="A70" s="37" t="s">
        <v>252</v>
      </c>
      <c r="B70" s="38">
        <v>13</v>
      </c>
      <c r="C70" s="77">
        <f>C22+C41+C55+C56+C58+C57+C59+C60+C61+C62+C68+C69+C34</f>
        <v>155531</v>
      </c>
      <c r="D70" s="77">
        <f>D22+D41+D55+D56+D58+D57+D59+D60+D61+D62+D68+D69+D34</f>
        <v>155531</v>
      </c>
      <c r="E70" s="77">
        <v>139353</v>
      </c>
      <c r="F70" s="77">
        <v>139353</v>
      </c>
    </row>
    <row r="71" spans="1:6" x14ac:dyDescent="0.2">
      <c r="A71" s="16" t="s">
        <v>253</v>
      </c>
      <c r="B71" s="26">
        <v>14</v>
      </c>
      <c r="C71" s="18"/>
      <c r="D71" s="18"/>
      <c r="E71" s="78"/>
      <c r="F71" s="78"/>
    </row>
    <row r="72" spans="1:6" x14ac:dyDescent="0.2">
      <c r="A72" s="16" t="s">
        <v>20</v>
      </c>
      <c r="B72" s="72"/>
      <c r="C72" s="18"/>
      <c r="D72" s="18"/>
      <c r="E72" s="18"/>
      <c r="F72" s="18"/>
    </row>
    <row r="73" spans="1:6" x14ac:dyDescent="0.2">
      <c r="A73" s="16" t="s">
        <v>254</v>
      </c>
      <c r="B73" s="26" t="s">
        <v>255</v>
      </c>
      <c r="C73" s="18"/>
      <c r="D73" s="18"/>
      <c r="E73" s="18"/>
      <c r="F73" s="18"/>
    </row>
    <row r="74" spans="1:6" x14ac:dyDescent="0.2">
      <c r="A74" s="16" t="s">
        <v>256</v>
      </c>
      <c r="B74" s="26" t="s">
        <v>257</v>
      </c>
      <c r="C74" s="18"/>
      <c r="D74" s="18"/>
      <c r="E74" s="18"/>
      <c r="F74" s="18"/>
    </row>
    <row r="75" spans="1:6" x14ac:dyDescent="0.2">
      <c r="A75" s="16" t="s">
        <v>258</v>
      </c>
      <c r="B75" s="26" t="s">
        <v>259</v>
      </c>
      <c r="C75" s="18"/>
      <c r="D75" s="18"/>
      <c r="E75" s="18"/>
      <c r="F75" s="18"/>
    </row>
    <row r="76" spans="1:6" ht="25.5" x14ac:dyDescent="0.2">
      <c r="A76" s="16" t="s">
        <v>260</v>
      </c>
      <c r="B76" s="26" t="s">
        <v>261</v>
      </c>
      <c r="C76" s="73"/>
      <c r="D76" s="73"/>
      <c r="E76" s="74"/>
      <c r="F76" s="74"/>
    </row>
    <row r="77" spans="1:6" x14ac:dyDescent="0.2">
      <c r="A77" s="16" t="s">
        <v>262</v>
      </c>
      <c r="B77" s="26" t="s">
        <v>46</v>
      </c>
      <c r="C77" s="21">
        <f>SUM(C79:C84)</f>
        <v>7857</v>
      </c>
      <c r="D77" s="21">
        <f>D80+D81+D84</f>
        <v>7857</v>
      </c>
      <c r="E77" s="21">
        <v>21334</v>
      </c>
      <c r="F77" s="21">
        <v>21334</v>
      </c>
    </row>
    <row r="78" spans="1:6" x14ac:dyDescent="0.2">
      <c r="A78" s="16" t="s">
        <v>20</v>
      </c>
      <c r="B78" s="72"/>
      <c r="C78" s="21"/>
      <c r="D78" s="21"/>
      <c r="E78" s="21"/>
      <c r="F78" s="21"/>
    </row>
    <row r="79" spans="1:6" x14ac:dyDescent="0.2">
      <c r="A79" s="16" t="s">
        <v>263</v>
      </c>
      <c r="B79" s="26" t="s">
        <v>264</v>
      </c>
      <c r="C79" s="73"/>
      <c r="D79" s="73"/>
      <c r="E79" s="73"/>
      <c r="F79" s="73"/>
    </row>
    <row r="80" spans="1:6" x14ac:dyDescent="0.2">
      <c r="A80" s="16" t="s">
        <v>265</v>
      </c>
      <c r="B80" s="26" t="s">
        <v>266</v>
      </c>
      <c r="C80" s="21">
        <v>209</v>
      </c>
      <c r="D80" s="21">
        <v>209</v>
      </c>
      <c r="E80" s="21">
        <v>354</v>
      </c>
      <c r="F80" s="21">
        <v>354</v>
      </c>
    </row>
    <row r="81" spans="1:6" x14ac:dyDescent="0.2">
      <c r="A81" s="16" t="s">
        <v>267</v>
      </c>
      <c r="B81" s="26" t="s">
        <v>268</v>
      </c>
      <c r="C81" s="21">
        <v>6858</v>
      </c>
      <c r="D81" s="21">
        <v>6858</v>
      </c>
      <c r="E81" s="21">
        <v>19347</v>
      </c>
      <c r="F81" s="21">
        <v>19347</v>
      </c>
    </row>
    <row r="82" spans="1:6" x14ac:dyDescent="0.2">
      <c r="A82" s="16" t="s">
        <v>269</v>
      </c>
      <c r="B82" s="26" t="s">
        <v>270</v>
      </c>
      <c r="C82" s="21"/>
      <c r="D82" s="21"/>
      <c r="E82" s="21"/>
      <c r="F82" s="21"/>
    </row>
    <row r="83" spans="1:6" x14ac:dyDescent="0.2">
      <c r="A83" s="16" t="s">
        <v>271</v>
      </c>
      <c r="B83" s="26" t="s">
        <v>272</v>
      </c>
      <c r="C83" s="21"/>
      <c r="D83" s="21"/>
      <c r="E83" s="21"/>
      <c r="F83" s="21"/>
    </row>
    <row r="84" spans="1:6" x14ac:dyDescent="0.2">
      <c r="A84" s="16" t="s">
        <v>273</v>
      </c>
      <c r="B84" s="26" t="s">
        <v>274</v>
      </c>
      <c r="C84" s="21">
        <v>790</v>
      </c>
      <c r="D84" s="21">
        <v>790</v>
      </c>
      <c r="E84" s="21">
        <v>1633</v>
      </c>
      <c r="F84" s="21">
        <v>1633</v>
      </c>
    </row>
    <row r="85" spans="1:6" ht="25.5" x14ac:dyDescent="0.2">
      <c r="A85" s="16" t="s">
        <v>275</v>
      </c>
      <c r="B85" s="26">
        <v>16</v>
      </c>
      <c r="C85" s="73"/>
      <c r="D85" s="73"/>
      <c r="E85" s="74"/>
      <c r="F85" s="74"/>
    </row>
    <row r="86" spans="1:6" x14ac:dyDescent="0.2">
      <c r="A86" s="16" t="s">
        <v>20</v>
      </c>
      <c r="B86" s="72"/>
      <c r="C86" s="73"/>
      <c r="D86" s="73"/>
      <c r="E86" s="74"/>
      <c r="F86" s="74"/>
    </row>
    <row r="87" spans="1:6" x14ac:dyDescent="0.2">
      <c r="A87" s="16" t="s">
        <v>276</v>
      </c>
      <c r="B87" s="26" t="s">
        <v>50</v>
      </c>
      <c r="C87" s="73"/>
      <c r="D87" s="73"/>
      <c r="E87" s="74"/>
      <c r="F87" s="74"/>
    </row>
    <row r="88" spans="1:6" x14ac:dyDescent="0.2">
      <c r="A88" s="16" t="s">
        <v>277</v>
      </c>
      <c r="B88" s="26" t="s">
        <v>56</v>
      </c>
      <c r="C88" s="73"/>
      <c r="D88" s="73"/>
      <c r="E88" s="74"/>
      <c r="F88" s="74"/>
    </row>
    <row r="89" spans="1:6" x14ac:dyDescent="0.2">
      <c r="A89" s="16" t="s">
        <v>278</v>
      </c>
      <c r="B89" s="26" t="s">
        <v>58</v>
      </c>
      <c r="C89" s="73"/>
      <c r="D89" s="73"/>
      <c r="E89" s="74"/>
      <c r="F89" s="74"/>
    </row>
    <row r="90" spans="1:6" x14ac:dyDescent="0.2">
      <c r="A90" s="16" t="s">
        <v>279</v>
      </c>
      <c r="B90" s="26" t="s">
        <v>60</v>
      </c>
      <c r="C90" s="73"/>
      <c r="D90" s="73"/>
      <c r="E90" s="74"/>
      <c r="F90" s="74"/>
    </row>
    <row r="91" spans="1:6" x14ac:dyDescent="0.2">
      <c r="A91" s="16" t="s">
        <v>280</v>
      </c>
      <c r="B91" s="26" t="s">
        <v>63</v>
      </c>
      <c r="C91" s="73"/>
      <c r="D91" s="73"/>
      <c r="E91" s="74"/>
      <c r="F91" s="74"/>
    </row>
    <row r="92" spans="1:6" x14ac:dyDescent="0.2">
      <c r="A92" s="16" t="s">
        <v>281</v>
      </c>
      <c r="B92" s="26">
        <v>17</v>
      </c>
      <c r="C92" s="73"/>
      <c r="D92" s="73"/>
      <c r="E92" s="74"/>
      <c r="F92" s="74"/>
    </row>
    <row r="93" spans="1:6" ht="38.25" x14ac:dyDescent="0.2">
      <c r="A93" s="16" t="s">
        <v>282</v>
      </c>
      <c r="B93" s="26">
        <v>18</v>
      </c>
      <c r="C93" s="73"/>
      <c r="D93" s="73"/>
      <c r="E93" s="74"/>
      <c r="F93" s="74"/>
    </row>
    <row r="94" spans="1:6" x14ac:dyDescent="0.2">
      <c r="A94" s="16" t="s">
        <v>283</v>
      </c>
      <c r="B94" s="26">
        <v>19</v>
      </c>
      <c r="C94" s="73">
        <v>252</v>
      </c>
      <c r="D94" s="21">
        <v>252</v>
      </c>
      <c r="E94" s="74"/>
      <c r="F94" s="74"/>
    </row>
    <row r="95" spans="1:6" x14ac:dyDescent="0.2">
      <c r="A95" s="16" t="s">
        <v>284</v>
      </c>
      <c r="B95" s="26">
        <v>20</v>
      </c>
      <c r="C95" s="73">
        <v>21</v>
      </c>
      <c r="D95" s="21">
        <v>21</v>
      </c>
      <c r="E95" s="21">
        <v>364</v>
      </c>
      <c r="F95" s="21">
        <v>364</v>
      </c>
    </row>
    <row r="96" spans="1:6" ht="25.5" x14ac:dyDescent="0.2">
      <c r="A96" s="16" t="s">
        <v>285</v>
      </c>
      <c r="B96" s="26">
        <v>21</v>
      </c>
      <c r="C96" s="73"/>
      <c r="D96" s="73"/>
      <c r="E96" s="74"/>
      <c r="F96" s="74"/>
    </row>
    <row r="97" spans="1:6" ht="25.5" x14ac:dyDescent="0.2">
      <c r="A97" s="16" t="s">
        <v>286</v>
      </c>
      <c r="B97" s="26">
        <v>22</v>
      </c>
      <c r="C97" s="73"/>
      <c r="D97" s="73"/>
      <c r="E97" s="74"/>
      <c r="F97" s="74"/>
    </row>
    <row r="98" spans="1:6" ht="25.5" x14ac:dyDescent="0.2">
      <c r="A98" s="16" t="s">
        <v>287</v>
      </c>
      <c r="B98" s="26">
        <v>23</v>
      </c>
      <c r="C98" s="73"/>
      <c r="D98" s="73"/>
      <c r="E98" s="74"/>
      <c r="F98" s="74"/>
    </row>
    <row r="99" spans="1:6" ht="25.5" x14ac:dyDescent="0.2">
      <c r="A99" s="16" t="s">
        <v>288</v>
      </c>
      <c r="B99" s="26">
        <v>24</v>
      </c>
      <c r="C99" s="73"/>
      <c r="D99" s="73"/>
      <c r="E99" s="74"/>
      <c r="F99" s="74"/>
    </row>
    <row r="100" spans="1:6" x14ac:dyDescent="0.2">
      <c r="A100" s="16" t="s">
        <v>20</v>
      </c>
      <c r="B100" s="72"/>
      <c r="C100" s="73"/>
      <c r="D100" s="73"/>
      <c r="E100" s="74"/>
      <c r="F100" s="74"/>
    </row>
    <row r="101" spans="1:6" x14ac:dyDescent="0.2">
      <c r="A101" s="16" t="s">
        <v>242</v>
      </c>
      <c r="B101" s="26" t="s">
        <v>289</v>
      </c>
      <c r="C101" s="73"/>
      <c r="D101" s="73"/>
      <c r="E101" s="74"/>
      <c r="F101" s="74"/>
    </row>
    <row r="102" spans="1:6" x14ac:dyDescent="0.2">
      <c r="A102" s="16" t="s">
        <v>244</v>
      </c>
      <c r="B102" s="26" t="s">
        <v>290</v>
      </c>
      <c r="C102" s="73"/>
      <c r="D102" s="73"/>
      <c r="E102" s="74"/>
      <c r="F102" s="74"/>
    </row>
    <row r="103" spans="1:6" x14ac:dyDescent="0.2">
      <c r="A103" s="16" t="s">
        <v>246</v>
      </c>
      <c r="B103" s="26" t="s">
        <v>291</v>
      </c>
      <c r="C103" s="73"/>
      <c r="D103" s="73"/>
      <c r="E103" s="74"/>
      <c r="F103" s="74"/>
    </row>
    <row r="104" spans="1:6" x14ac:dyDescent="0.2">
      <c r="A104" s="16" t="s">
        <v>248</v>
      </c>
      <c r="B104" s="26" t="s">
        <v>292</v>
      </c>
      <c r="C104" s="73"/>
      <c r="D104" s="73"/>
      <c r="E104" s="74"/>
      <c r="F104" s="74"/>
    </row>
    <row r="105" spans="1:6" ht="38.25" x14ac:dyDescent="0.2">
      <c r="A105" s="16" t="s">
        <v>293</v>
      </c>
      <c r="B105" s="26">
        <v>25</v>
      </c>
      <c r="C105" s="21"/>
      <c r="D105" s="21"/>
      <c r="E105" s="21"/>
      <c r="F105" s="21"/>
    </row>
    <row r="106" spans="1:6" x14ac:dyDescent="0.2">
      <c r="A106" s="16" t="s">
        <v>294</v>
      </c>
      <c r="B106" s="26">
        <v>26</v>
      </c>
      <c r="C106" s="21">
        <f>SUM(C108:C112)</f>
        <v>131009</v>
      </c>
      <c r="D106" s="21">
        <f>D108+D109+D110+D111+D112</f>
        <v>131009</v>
      </c>
      <c r="E106" s="21">
        <v>83048</v>
      </c>
      <c r="F106" s="21">
        <v>83048</v>
      </c>
    </row>
    <row r="107" spans="1:6" x14ac:dyDescent="0.2">
      <c r="A107" s="16" t="s">
        <v>20</v>
      </c>
      <c r="B107" s="72"/>
      <c r="C107" s="21"/>
      <c r="D107" s="21"/>
      <c r="E107" s="21"/>
      <c r="F107" s="21"/>
    </row>
    <row r="108" spans="1:6" x14ac:dyDescent="0.2">
      <c r="A108" s="16" t="s">
        <v>295</v>
      </c>
      <c r="B108" s="26" t="s">
        <v>296</v>
      </c>
      <c r="C108" s="21">
        <v>80004</v>
      </c>
      <c r="D108" s="21">
        <v>80004</v>
      </c>
      <c r="E108" s="21">
        <v>58706</v>
      </c>
      <c r="F108" s="21">
        <v>58706</v>
      </c>
    </row>
    <row r="109" spans="1:6" x14ac:dyDescent="0.2">
      <c r="A109" s="16" t="s">
        <v>297</v>
      </c>
      <c r="B109" s="26" t="s">
        <v>298</v>
      </c>
      <c r="C109" s="21">
        <v>373</v>
      </c>
      <c r="D109" s="21">
        <v>373</v>
      </c>
      <c r="E109" s="21">
        <v>140</v>
      </c>
      <c r="F109" s="21">
        <v>140</v>
      </c>
    </row>
    <row r="110" spans="1:6" ht="25.5" x14ac:dyDescent="0.2">
      <c r="A110" s="16" t="s">
        <v>299</v>
      </c>
      <c r="B110" s="26" t="s">
        <v>300</v>
      </c>
      <c r="C110" s="21">
        <f>40004+183</f>
        <v>40187</v>
      </c>
      <c r="D110" s="21">
        <f>40004+183</f>
        <v>40187</v>
      </c>
      <c r="E110" s="21">
        <v>16863</v>
      </c>
      <c r="F110" s="21">
        <v>16863</v>
      </c>
    </row>
    <row r="111" spans="1:6" x14ac:dyDescent="0.2">
      <c r="A111" s="16" t="s">
        <v>301</v>
      </c>
      <c r="B111" s="26" t="s">
        <v>302</v>
      </c>
      <c r="C111" s="21">
        <v>1720</v>
      </c>
      <c r="D111" s="21">
        <v>1720</v>
      </c>
      <c r="E111" s="21">
        <v>1236</v>
      </c>
      <c r="F111" s="21">
        <v>1236</v>
      </c>
    </row>
    <row r="112" spans="1:6" ht="38.25" x14ac:dyDescent="0.2">
      <c r="A112" s="16" t="s">
        <v>303</v>
      </c>
      <c r="B112" s="26" t="s">
        <v>304</v>
      </c>
      <c r="C112" s="21">
        <v>8725</v>
      </c>
      <c r="D112" s="21">
        <v>8725</v>
      </c>
      <c r="E112" s="21">
        <v>6103</v>
      </c>
      <c r="F112" s="21">
        <v>6103</v>
      </c>
    </row>
    <row r="113" spans="1:6" x14ac:dyDescent="0.2">
      <c r="A113" s="16" t="s">
        <v>305</v>
      </c>
      <c r="B113" s="26" t="s">
        <v>306</v>
      </c>
      <c r="C113" s="73"/>
      <c r="D113" s="21"/>
      <c r="E113" s="74"/>
      <c r="F113" s="74"/>
    </row>
    <row r="114" spans="1:6" x14ac:dyDescent="0.2">
      <c r="A114" s="16" t="s">
        <v>307</v>
      </c>
      <c r="B114" s="26">
        <v>27</v>
      </c>
      <c r="C114" s="21">
        <v>195</v>
      </c>
      <c r="D114" s="21">
        <v>195</v>
      </c>
      <c r="E114" s="21"/>
      <c r="F114" s="21"/>
    </row>
    <row r="115" spans="1:6" x14ac:dyDescent="0.2">
      <c r="A115" s="37" t="s">
        <v>308</v>
      </c>
      <c r="B115" s="38">
        <v>28</v>
      </c>
      <c r="C115" s="77">
        <f>SUM(C77+C71+C85+C92+C93+C94+C95+C96+C97+C98+C99+C105+C106+C114)</f>
        <v>139334</v>
      </c>
      <c r="D115" s="77">
        <f>SUM(D77+D71+D85+D92+D93+D94+D95+D96+D97+D98+D99+D105+D106+D114)</f>
        <v>139334</v>
      </c>
      <c r="E115" s="77">
        <v>104746</v>
      </c>
      <c r="F115" s="77">
        <v>104746</v>
      </c>
    </row>
    <row r="116" spans="1:6" ht="25.5" x14ac:dyDescent="0.2">
      <c r="A116" s="16" t="s">
        <v>309</v>
      </c>
      <c r="B116" s="26">
        <v>29</v>
      </c>
      <c r="C116" s="21">
        <f>C70-C115</f>
        <v>16197</v>
      </c>
      <c r="D116" s="21">
        <f>D70-D115</f>
        <v>16197</v>
      </c>
      <c r="E116" s="21">
        <v>34607</v>
      </c>
      <c r="F116" s="21">
        <v>34607</v>
      </c>
    </row>
    <row r="117" spans="1:6" x14ac:dyDescent="0.2">
      <c r="A117" s="16" t="s">
        <v>310</v>
      </c>
      <c r="B117" s="26">
        <v>30</v>
      </c>
      <c r="C117" s="21"/>
      <c r="D117" s="21"/>
      <c r="E117" s="74">
        <v>-105</v>
      </c>
      <c r="F117" s="74">
        <v>-105</v>
      </c>
    </row>
    <row r="118" spans="1:6" ht="25.5" x14ac:dyDescent="0.2">
      <c r="A118" s="16" t="s">
        <v>311</v>
      </c>
      <c r="B118" s="26">
        <v>31</v>
      </c>
      <c r="C118" s="21">
        <f>C116-C117</f>
        <v>16197</v>
      </c>
      <c r="D118" s="21">
        <f>D116-D117</f>
        <v>16197</v>
      </c>
      <c r="E118" s="21">
        <v>34712</v>
      </c>
      <c r="F118" s="21">
        <v>34712</v>
      </c>
    </row>
    <row r="119" spans="1:6" x14ac:dyDescent="0.2">
      <c r="A119" s="16" t="s">
        <v>312</v>
      </c>
      <c r="B119" s="26">
        <v>32</v>
      </c>
      <c r="C119" s="21"/>
      <c r="D119" s="21"/>
      <c r="E119" s="33"/>
      <c r="F119" s="33"/>
    </row>
    <row r="120" spans="1:6" ht="25.5" x14ac:dyDescent="0.2">
      <c r="A120" s="37" t="s">
        <v>313</v>
      </c>
      <c r="B120" s="38">
        <v>33</v>
      </c>
      <c r="C120" s="77">
        <f>C118+C119</f>
        <v>16197</v>
      </c>
      <c r="D120" s="77">
        <f>D118+D119</f>
        <v>16197</v>
      </c>
      <c r="E120" s="77">
        <v>34712</v>
      </c>
      <c r="F120" s="77">
        <v>34712</v>
      </c>
    </row>
    <row r="121" spans="1:6" x14ac:dyDescent="0.2">
      <c r="A121" s="52"/>
      <c r="B121" s="53"/>
      <c r="C121" s="55"/>
      <c r="D121" s="55"/>
      <c r="E121" s="55"/>
      <c r="F121" s="55"/>
    </row>
    <row r="122" spans="1:6" x14ac:dyDescent="0.2">
      <c r="A122" s="62" t="s">
        <v>314</v>
      </c>
      <c r="B122" s="79"/>
      <c r="C122" s="79"/>
      <c r="D122" s="79"/>
      <c r="E122" s="79"/>
      <c r="F122" s="79"/>
    </row>
    <row r="123" spans="1:6" x14ac:dyDescent="0.2">
      <c r="A123" s="80" t="s">
        <v>315</v>
      </c>
      <c r="B123" s="81"/>
      <c r="C123" s="81"/>
      <c r="D123" s="81"/>
      <c r="E123" s="81"/>
      <c r="F123" s="81"/>
    </row>
    <row r="124" spans="1:6" x14ac:dyDescent="0.2">
      <c r="A124" s="62" t="s">
        <v>316</v>
      </c>
      <c r="B124" s="79"/>
      <c r="C124" s="79"/>
      <c r="D124" s="79"/>
      <c r="E124" s="79"/>
      <c r="F124" s="79"/>
    </row>
    <row r="125" spans="1:6" x14ac:dyDescent="0.2">
      <c r="A125" s="80"/>
      <c r="B125" s="82"/>
      <c r="C125" s="82"/>
      <c r="D125" s="82"/>
      <c r="E125" s="82"/>
      <c r="F125" s="82"/>
    </row>
    <row r="126" spans="1:6" x14ac:dyDescent="0.2">
      <c r="A126" s="62" t="s">
        <v>317</v>
      </c>
      <c r="B126" s="79"/>
      <c r="C126" s="79"/>
      <c r="D126" s="79"/>
      <c r="E126" s="79"/>
      <c r="F126" s="79"/>
    </row>
    <row r="127" spans="1:6" customFormat="1" ht="15" x14ac:dyDescent="0.25">
      <c r="A127" s="62" t="s">
        <v>318</v>
      </c>
      <c r="B127" s="79"/>
      <c r="C127" s="79"/>
      <c r="D127" s="79"/>
      <c r="E127" s="79"/>
      <c r="F127" s="79"/>
    </row>
    <row r="128" spans="1:6" customFormat="1" ht="15" x14ac:dyDescent="0.25">
      <c r="A128" s="80"/>
      <c r="B128" s="82"/>
      <c r="C128" s="82"/>
      <c r="D128" s="82"/>
      <c r="E128" s="82"/>
      <c r="F128" s="82"/>
    </row>
    <row r="129" spans="1:6" customFormat="1" ht="15" x14ac:dyDescent="0.25">
      <c r="A129" s="62" t="s">
        <v>319</v>
      </c>
      <c r="B129" s="79"/>
      <c r="C129" s="79"/>
      <c r="D129" s="79"/>
      <c r="E129" s="79"/>
      <c r="F129" s="79"/>
    </row>
    <row r="130" spans="1:6" customFormat="1" ht="15" x14ac:dyDescent="0.25">
      <c r="A130" s="62" t="s">
        <v>320</v>
      </c>
      <c r="B130" s="79"/>
      <c r="C130" s="79"/>
      <c r="D130" s="79"/>
      <c r="E130" s="79"/>
      <c r="F130" s="79"/>
    </row>
    <row r="131" spans="1:6" customFormat="1" ht="15" x14ac:dyDescent="0.25">
      <c r="A131" s="62" t="s">
        <v>318</v>
      </c>
      <c r="B131" s="79"/>
      <c r="C131" s="79"/>
      <c r="D131" s="79"/>
      <c r="E131" s="79"/>
      <c r="F131" s="79"/>
    </row>
    <row r="132" spans="1:6" customFormat="1" ht="15" x14ac:dyDescent="0.25">
      <c r="A132" s="80"/>
      <c r="B132" s="82"/>
      <c r="C132" s="82"/>
      <c r="D132" s="82"/>
      <c r="E132" s="82"/>
      <c r="F132" s="82"/>
    </row>
    <row r="133" spans="1:6" customFormat="1" ht="15" x14ac:dyDescent="0.25">
      <c r="A133" s="62" t="s">
        <v>321</v>
      </c>
      <c r="B133" s="79"/>
      <c r="C133" s="79"/>
      <c r="D133" s="79"/>
      <c r="E133" s="79"/>
      <c r="F133" s="79"/>
    </row>
    <row r="134" spans="1:6" customFormat="1" ht="15" x14ac:dyDescent="0.25">
      <c r="A134" s="62" t="s">
        <v>322</v>
      </c>
      <c r="B134" s="79"/>
      <c r="C134" s="79"/>
      <c r="D134" s="79"/>
      <c r="E134" s="79"/>
      <c r="F134" s="79"/>
    </row>
    <row r="135" spans="1:6" customFormat="1" ht="15" x14ac:dyDescent="0.25">
      <c r="A135" s="62" t="s">
        <v>318</v>
      </c>
      <c r="B135" s="79"/>
      <c r="C135" s="79"/>
      <c r="D135" s="79"/>
      <c r="E135" s="79"/>
      <c r="F135" s="79"/>
    </row>
    <row r="136" spans="1:6" customFormat="1" ht="15" x14ac:dyDescent="0.25">
      <c r="A136" s="80"/>
      <c r="B136" s="82"/>
      <c r="C136" s="82"/>
      <c r="D136" s="82"/>
      <c r="E136" s="82"/>
      <c r="F136" s="82"/>
    </row>
    <row r="137" spans="1:6" customFormat="1" ht="15" x14ac:dyDescent="0.25">
      <c r="A137" s="62" t="s">
        <v>186</v>
      </c>
      <c r="B137" s="79"/>
      <c r="C137" s="79"/>
      <c r="D137" s="79"/>
      <c r="E137" s="79"/>
      <c r="F137" s="79"/>
    </row>
    <row r="138" spans="1:6" customFormat="1" ht="15" x14ac:dyDescent="0.25">
      <c r="A138" s="56"/>
      <c r="B138" s="57"/>
      <c r="C138" s="59"/>
      <c r="D138" s="59"/>
      <c r="E138" s="66"/>
      <c r="F138" s="66"/>
    </row>
    <row r="139" spans="1:6" s="1" customFormat="1" ht="45" customHeight="1" x14ac:dyDescent="0.25">
      <c r="A139" s="83" t="s">
        <v>323</v>
      </c>
      <c r="B139" s="84"/>
      <c r="C139" s="84"/>
      <c r="D139" s="84"/>
      <c r="E139" s="84"/>
      <c r="F139" s="84"/>
    </row>
    <row r="140" spans="1:6" x14ac:dyDescent="0.2">
      <c r="A140" s="85"/>
      <c r="B140" s="86"/>
      <c r="C140" s="86"/>
      <c r="D140" s="86"/>
    </row>
    <row r="141" spans="1:6" x14ac:dyDescent="0.2">
      <c r="A141" s="85"/>
      <c r="B141" s="86"/>
      <c r="C141" s="86"/>
      <c r="D141" s="86"/>
    </row>
  </sheetData>
  <mergeCells count="28">
    <mergeCell ref="A137:F137"/>
    <mergeCell ref="A139:F139"/>
    <mergeCell ref="A129:F129"/>
    <mergeCell ref="A130:F130"/>
    <mergeCell ref="A131:F131"/>
    <mergeCell ref="A133:F133"/>
    <mergeCell ref="A134:F134"/>
    <mergeCell ref="A135:F135"/>
    <mergeCell ref="E19:E20"/>
    <mergeCell ref="F19:F20"/>
    <mergeCell ref="A122:F122"/>
    <mergeCell ref="A124:F124"/>
    <mergeCell ref="A126:F126"/>
    <mergeCell ref="A127:F127"/>
    <mergeCell ref="A15:D15"/>
    <mergeCell ref="A16:D16"/>
    <mergeCell ref="A17:D17"/>
    <mergeCell ref="A18:D18"/>
    <mergeCell ref="A19:A20"/>
    <mergeCell ref="B19:B20"/>
    <mergeCell ref="C19:C20"/>
    <mergeCell ref="D19:D20"/>
    <mergeCell ref="B9:D9"/>
    <mergeCell ref="B10:D10"/>
    <mergeCell ref="B11:D11"/>
    <mergeCell ref="A12:F12"/>
    <mergeCell ref="A13:D13"/>
    <mergeCell ref="A14:D14"/>
  </mergeCells>
  <hyperlinks>
    <hyperlink ref="A13" r:id="rId1" display="https://online.zakon.kz/037987/www.nationalbank.kz" xr:uid="{5007A821-6796-43F9-8C51-4EB239691C3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Lyazzat KAIMOLDAYEVA</dc:creator>
  <cp:lastModifiedBy>Lyazzat KAIMOLDAYEVA</cp:lastModifiedBy>
  <dcterms:created xsi:type="dcterms:W3CDTF">2020-05-03T15:32:33Z</dcterms:created>
  <dcterms:modified xsi:type="dcterms:W3CDTF">2020-05-03T15:39:34Z</dcterms:modified>
</cp:coreProperties>
</file>