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8108" windowHeight="9552" activeTab="3"/>
  </bookViews>
  <sheets>
    <sheet name="Баланс" sheetId="1" r:id="rId1"/>
    <sheet name="фхд" sheetId="2" r:id="rId2"/>
    <sheet name="капитал" sheetId="3" r:id="rId3"/>
    <sheet name="оддс" sheetId="4" r:id="rId4"/>
  </sheets>
  <externalReferences>
    <externalReference r:id="rId7"/>
    <externalReference r:id="rId8"/>
    <externalReference r:id="rId9"/>
  </externalReferences>
  <definedNames>
    <definedName name="AS2DocOpenMode" hidden="1">"AS2DocumentEdit"</definedName>
    <definedName name="AS2DocOpenMode_1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njh" localSheetId="0" hidden="1">{#N/A,#N/A,FALSE,"Aging Summary";#N/A,#N/A,FALSE,"Ratio Analysis";#N/A,#N/A,FALSE,"Test 120 Day Accts";#N/A,#N/A,FALSE,"Tickmarks"}</definedName>
    <definedName name="bnjh" localSheetId="2" hidden="1">{#N/A,#N/A,FALSE,"Aging Summary";#N/A,#N/A,FALSE,"Ratio Analysis";#N/A,#N/A,FALSE,"Test 120 Day Accts";#N/A,#N/A,FALSE,"Tickmarks"}</definedName>
    <definedName name="bnjh" localSheetId="3" hidden="1">{#N/A,#N/A,FALSE,"Aging Summary";#N/A,#N/A,FALSE,"Ratio Analysis";#N/A,#N/A,FALSE,"Test 120 Day Accts";#N/A,#N/A,FALSE,"Tickmarks"}</definedName>
    <definedName name="bnjh" localSheetId="1" hidden="1">{#N/A,#N/A,FALSE,"Aging Summary";#N/A,#N/A,FALSE,"Ratio Analysis";#N/A,#N/A,FALSE,"Test 120 Day Accts";#N/A,#N/A,FALSE,"Tickmarks"}</definedName>
    <definedName name="bnjh" hidden="1">{#N/A,#N/A,FALSE,"Aging Summary";#N/A,#N/A,FALSE,"Ratio Analysis";#N/A,#N/A,FALSE,"Test 120 Day Accts";#N/A,#N/A,FALSE,"Tickmarks"}</definedName>
    <definedName name="OLE_LINK8" localSheetId="3">'оддс'!$A$6</definedName>
    <definedName name="TextRefCopyRangeCount" hidden="1">54</definedName>
    <definedName name="TextRefCopyRangeCount_1" hidden="1">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localSheetId="2" hidden="1">{#N/A,#N/A,FALSE,"Aging Summary";#N/A,#N/A,FALSE,"Ratio Analysis";#N/A,#N/A,FALSE,"Test 120 Day Accts";#N/A,#N/A,FALSE,"Tickmarks"}</definedName>
    <definedName name="wrn.Aging._.and._.Trend._.Analysis._1" localSheetId="3" hidden="1">{#N/A,#N/A,FALSE,"Aging Summary";#N/A,#N/A,FALSE,"Ratio Analysis";#N/A,#N/A,FALSE,"Test 120 Day Accts";#N/A,#N/A,FALSE,"Tickmarks"}</definedName>
    <definedName name="wrn.Aging._.and._.Trend._.Analysis._1" localSheetId="1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XREF_COLUMN_1" hidden="1">'[1]DIT'!#REF!</definedName>
    <definedName name="XREF_COLUMN_2" hidden="1">'[2]Analysis COP'!#REF!</definedName>
    <definedName name="XRefActiveRow" hidden="1">#REF!</definedName>
    <definedName name="XRefColumnsCount" hidden="1">1</definedName>
    <definedName name="XRefCopy1Row" hidden="1">'[2]XREF'!#REF!</definedName>
    <definedName name="XRefCopy2Row" hidden="1">#REF!</definedName>
    <definedName name="XRefCopyRangeCount" hidden="1">3</definedName>
    <definedName name="XRefPaste2Row" hidden="1">'[2]XREF'!#REF!</definedName>
    <definedName name="XRefPasteRangeCount" hidden="1">3</definedName>
    <definedName name="люба" localSheetId="0" hidden="1">{#N/A,#N/A,FALSE,"Aging Summary";#N/A,#N/A,FALSE,"Ratio Analysis";#N/A,#N/A,FALSE,"Test 120 Day Accts";#N/A,#N/A,FALSE,"Tickmarks"}</definedName>
    <definedName name="люба" localSheetId="2" hidden="1">{#N/A,#N/A,FALSE,"Aging Summary";#N/A,#N/A,FALSE,"Ratio Analysis";#N/A,#N/A,FALSE,"Test 120 Day Accts";#N/A,#N/A,FALSE,"Tickmarks"}</definedName>
    <definedName name="люба" localSheetId="3" hidden="1">{#N/A,#N/A,FALSE,"Aging Summary";#N/A,#N/A,FALSE,"Ratio Analysis";#N/A,#N/A,FALSE,"Test 120 Day Accts";#N/A,#N/A,FALSE,"Tickmarks"}</definedName>
    <definedName name="люба" localSheetId="1" hidden="1">{#N/A,#N/A,FALSE,"Aging Summary";#N/A,#N/A,FALSE,"Ratio Analysis";#N/A,#N/A,FALSE,"Test 120 Day Accts";#N/A,#N/A,FALSE,"Tickmarks"}</definedName>
    <definedName name="люба" hidden="1">{#N/A,#N/A,FALSE,"Aging Summary";#N/A,#N/A,FALSE,"Ratio Analysis";#N/A,#N/A,FALSE,"Test 120 Day Accts";#N/A,#N/A,FALSE,"Tickmarks"}</definedName>
    <definedName name="рпгпшо" localSheetId="0" hidden="1">{#N/A,#N/A,FALSE,"Aging Summary";#N/A,#N/A,FALSE,"Ratio Analysis";#N/A,#N/A,FALSE,"Test 120 Day Accts";#N/A,#N/A,FALSE,"Tickmarks"}</definedName>
    <definedName name="рпгпшо" localSheetId="2" hidden="1">{#N/A,#N/A,FALSE,"Aging Summary";#N/A,#N/A,FALSE,"Ratio Analysis";#N/A,#N/A,FALSE,"Test 120 Day Accts";#N/A,#N/A,FALSE,"Tickmarks"}</definedName>
    <definedName name="рпгпшо" localSheetId="3" hidden="1">{#N/A,#N/A,FALSE,"Aging Summary";#N/A,#N/A,FALSE,"Ratio Analysis";#N/A,#N/A,FALSE,"Test 120 Day Accts";#N/A,#N/A,FALSE,"Tickmarks"}</definedName>
    <definedName name="рпгпшо" localSheetId="1" hidden="1">{#N/A,#N/A,FALSE,"Aging Summary";#N/A,#N/A,FALSE,"Ratio Analysis";#N/A,#N/A,FALSE,"Test 120 Day Accts";#N/A,#N/A,FALSE,"Tickmarks"}</definedName>
    <definedName name="рпгпшо" hidden="1">{#N/A,#N/A,FALSE,"Aging Summary";#N/A,#N/A,FALSE,"Ratio Analysis";#N/A,#N/A,FALSE,"Test 120 Day Accts";#N/A,#N/A,FALSE,"Tickmarks"}</definedName>
    <definedName name="рпргшг9" localSheetId="0" hidden="1">{#N/A,#N/A,FALSE,"Aging Summary";#N/A,#N/A,FALSE,"Ratio Analysis";#N/A,#N/A,FALSE,"Test 120 Day Accts";#N/A,#N/A,FALSE,"Tickmarks"}</definedName>
    <definedName name="рпргшг9" localSheetId="2" hidden="1">{#N/A,#N/A,FALSE,"Aging Summary";#N/A,#N/A,FALSE,"Ratio Analysis";#N/A,#N/A,FALSE,"Test 120 Day Accts";#N/A,#N/A,FALSE,"Tickmarks"}</definedName>
    <definedName name="рпргшг9" localSheetId="3" hidden="1">{#N/A,#N/A,FALSE,"Aging Summary";#N/A,#N/A,FALSE,"Ratio Analysis";#N/A,#N/A,FALSE,"Test 120 Day Accts";#N/A,#N/A,FALSE,"Tickmarks"}</definedName>
    <definedName name="рпргшг9" localSheetId="1" hidden="1">{#N/A,#N/A,FALSE,"Aging Summary";#N/A,#N/A,FALSE,"Ratio Analysis";#N/A,#N/A,FALSE,"Test 120 Day Accts";#N/A,#N/A,FALSE,"Tickmarks"}</definedName>
    <definedName name="рпргшг9" hidden="1">{#N/A,#N/A,FALSE,"Aging Summary";#N/A,#N/A,FALSE,"Ratio Analysis";#N/A,#N/A,FALSE,"Test 120 Day Accts";#N/A,#N/A,FALSE,"Tickmarks"}</definedName>
    <definedName name="юля" localSheetId="0" hidden="1">{#N/A,#N/A,FALSE,"Aging Summary";#N/A,#N/A,FALSE,"Ratio Analysis";#N/A,#N/A,FALSE,"Test 120 Day Accts";#N/A,#N/A,FALSE,"Tickmarks"}</definedName>
    <definedName name="юля" localSheetId="2" hidden="1">{#N/A,#N/A,FALSE,"Aging Summary";#N/A,#N/A,FALSE,"Ratio Analysis";#N/A,#N/A,FALSE,"Test 120 Day Accts";#N/A,#N/A,FALSE,"Tickmarks"}</definedName>
    <definedName name="юля" localSheetId="3" hidden="1">{#N/A,#N/A,FALSE,"Aging Summary";#N/A,#N/A,FALSE,"Ratio Analysis";#N/A,#N/A,FALSE,"Test 120 Day Accts";#N/A,#N/A,FALSE,"Tickmarks"}</definedName>
    <definedName name="юля" localSheetId="1" hidden="1">{#N/A,#N/A,FALSE,"Aging Summary";#N/A,#N/A,FALSE,"Ratio Analysis";#N/A,#N/A,FALSE,"Test 120 Day Accts";#N/A,#N/A,FALSE,"Tickmarks"}</definedName>
    <definedName name="юля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<sst xmlns="http://schemas.openxmlformats.org/spreadsheetml/2006/main" count="132" uniqueCount="124">
  <si>
    <t>Отчет о финансовом положении</t>
  </si>
  <si>
    <t>АКТИВЫ</t>
  </si>
  <si>
    <t>Основные средства</t>
  </si>
  <si>
    <t>Нематериальные активы</t>
  </si>
  <si>
    <t>Инвестиции в совместное предприятие и ассоциированную компанию</t>
  </si>
  <si>
    <t>Прочие долгосрочные активы</t>
  </si>
  <si>
    <t>Итого долгосрочные активы</t>
  </si>
  <si>
    <t xml:space="preserve">Товарно-материальные запасы </t>
  </si>
  <si>
    <t xml:space="preserve">Торговая и прочая дебиторская задолженность </t>
  </si>
  <si>
    <t>Переплата по подоходному налогу</t>
  </si>
  <si>
    <t xml:space="preserve">Налог на добавленную стоимость и прочие налоги к возмещению </t>
  </si>
  <si>
    <t>Денежные средства и их эквиваленты</t>
  </si>
  <si>
    <t>Итого краткосрочные активы</t>
  </si>
  <si>
    <t>Итого активы</t>
  </si>
  <si>
    <t>СОБСТВЕННЫЙ КАПИТАЛ И ОБЯЗАТЕЛЬСТВА</t>
  </si>
  <si>
    <t>Собственный капитал:</t>
  </si>
  <si>
    <t xml:space="preserve">Акционерный капитал </t>
  </si>
  <si>
    <t xml:space="preserve">Дополнительный оплаченный капитал </t>
  </si>
  <si>
    <t>Прочий резервный капитал</t>
  </si>
  <si>
    <t>Нераспределенная прибыль</t>
  </si>
  <si>
    <t>Итого собственный капитал</t>
  </si>
  <si>
    <t>Обязательства по отсроченному подоходному налогу</t>
  </si>
  <si>
    <t>Долгосрочная кредиторская задолженность</t>
  </si>
  <si>
    <t>Итого долгосрочные обязательства</t>
  </si>
  <si>
    <t>Краткосрочные обязательства:</t>
  </si>
  <si>
    <t>Кредиторская задолженность</t>
  </si>
  <si>
    <t xml:space="preserve">Текущие налоговые обязательства </t>
  </si>
  <si>
    <t>Итого краткосрочные обязательства</t>
  </si>
  <si>
    <t>Итого обязательства</t>
  </si>
  <si>
    <t>Итого собственный капитал и обязательства</t>
  </si>
  <si>
    <r>
      <t>Долгосрочные обязательства:</t>
    </r>
    <r>
      <rPr>
        <sz val="9"/>
        <rFont val="Arial"/>
        <family val="2"/>
      </rPr>
      <t xml:space="preserve"> </t>
    </r>
  </si>
  <si>
    <t>Отчет о прибылях или убытках и прочем совокупном доходе</t>
  </si>
  <si>
    <t>Выручка</t>
  </si>
  <si>
    <t>Себестоимость реализации</t>
  </si>
  <si>
    <t>Валовая прибыль</t>
  </si>
  <si>
    <t>Общие и административные расходы</t>
  </si>
  <si>
    <t>Расходы по реализации</t>
  </si>
  <si>
    <t>Прочие расходы</t>
  </si>
  <si>
    <t>Операционная прибыль</t>
  </si>
  <si>
    <t>Финансовые доходы</t>
  </si>
  <si>
    <t>Финансовые расходы</t>
  </si>
  <si>
    <t>Доля в результате совместных предприятий и ассоциированных компаний</t>
  </si>
  <si>
    <t>Прибыль до налогообложения</t>
  </si>
  <si>
    <t>Расходы по подоходному налогу</t>
  </si>
  <si>
    <t>ПРИБЫЛЬ ЗА ГОД</t>
  </si>
  <si>
    <t>Прочий совокупный доход</t>
  </si>
  <si>
    <t>Статьи, которые впоследствии не будут реклассифицированы в состав прибылей или убытков</t>
  </si>
  <si>
    <t>Переоценка обязательств по вознаграждениям по окончании трудовой деятельности</t>
  </si>
  <si>
    <t>Итого прочий совокупный доход</t>
  </si>
  <si>
    <t>ИТОГО СОВОКУПНЫЙ ДОХОД ЗА ГОД</t>
  </si>
  <si>
    <t>Простые акции</t>
  </si>
  <si>
    <t>Привилегированные акции</t>
  </si>
  <si>
    <t>Отчет об изменениях капитала</t>
  </si>
  <si>
    <t>(в тысячах тенге)</t>
  </si>
  <si>
    <t>Уставный капитал</t>
  </si>
  <si>
    <t>Дополни-
тельный
оплаченный
капитал</t>
  </si>
  <si>
    <t>Нераспределенная
прибыль</t>
  </si>
  <si>
    <t>Итого</t>
  </si>
  <si>
    <t>Пересчет</t>
  </si>
  <si>
    <t>Прочий совокупный доход за год (пересчитано)</t>
  </si>
  <si>
    <t>Итого совокупный доход за год (пересчитано)</t>
  </si>
  <si>
    <t>Дивиденды</t>
  </si>
  <si>
    <t>Прочий совокупный доход за год</t>
  </si>
  <si>
    <t>Итого совокупный доход за год</t>
  </si>
  <si>
    <t>Отчет о движении денежных средств</t>
  </si>
  <si>
    <t>В тысячах казахстанских тенге</t>
  </si>
  <si>
    <t>Операционная деятельность</t>
  </si>
  <si>
    <t>Поступление денежных средств от операционной деятельности:</t>
  </si>
  <si>
    <t>Реализация готовой продукции</t>
  </si>
  <si>
    <t>Авансы полученные</t>
  </si>
  <si>
    <t>Выбытие денежных средств от операционной деятельности:</t>
  </si>
  <si>
    <t>Платежи поставщикам и подрядчикам</t>
  </si>
  <si>
    <t>Выплаты по заработной плате</t>
  </si>
  <si>
    <t>Расчеты с бюджетом</t>
  </si>
  <si>
    <t>Авансы выданные</t>
  </si>
  <si>
    <t>Выплаты вознаграждения по займам</t>
  </si>
  <si>
    <t>Прочие</t>
  </si>
  <si>
    <t>Чистые денежные средства, полученные</t>
  </si>
  <si>
    <t>от операционной деятельности</t>
  </si>
  <si>
    <t>Инвестиционная деятельность</t>
  </si>
  <si>
    <t>Приобретение основных средств</t>
  </si>
  <si>
    <t>Реализация основных средств</t>
  </si>
  <si>
    <t>Увеличение авансов уплаченных за долгосрочные активы</t>
  </si>
  <si>
    <t>Приобретение нематериальных активов</t>
  </si>
  <si>
    <t>Приобретение других долгосрочных активов</t>
  </si>
  <si>
    <t>Чистые денежные средства,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</si>
  <si>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</si>
  <si>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</si>
  <si>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</si>
  <si>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t>Выплата дивидендов</t>
  </si>
  <si>
    <t>Чистые денежные средства, полученные от /</t>
  </si>
  <si>
    <t>(использованные в) финансовой деятельности</t>
  </si>
  <si>
    <t>Чистое (уменьшение)/увеличение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</si>
  <si>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</si>
  <si>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</si>
  <si>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Займы</t>
  </si>
  <si>
    <t>Резерв на рекультивацию</t>
  </si>
  <si>
    <t>Обязательства по вознаграждению работников</t>
  </si>
  <si>
    <t>Обязательства по вознаграждениям работникам</t>
  </si>
  <si>
    <t>Прочие поступления</t>
  </si>
  <si>
    <t>прочие поступления</t>
  </si>
  <si>
    <t xml:space="preserve">Прочий совокупный доход за год </t>
  </si>
  <si>
    <t xml:space="preserve">Прибыль за год </t>
  </si>
  <si>
    <t>Прибыль за 1 кв 2015 года</t>
  </si>
  <si>
    <t>31декабря 2015г.</t>
  </si>
  <si>
    <t>-</t>
  </si>
  <si>
    <t xml:space="preserve">На 1 января 2015 г. </t>
  </si>
  <si>
    <t>На 31 декабря 2015 г.</t>
  </si>
  <si>
    <t xml:space="preserve">Балансовая стоимость простой акции, тенге
</t>
  </si>
  <si>
    <t>Балансовая стоимость привилегированной акции, тенге</t>
  </si>
  <si>
    <t>30 сентября 2016г.</t>
  </si>
  <si>
    <t>Прочие резервы</t>
  </si>
  <si>
    <t>Резерв по переоценке валюты</t>
  </si>
  <si>
    <t>Текущий подоходный налог к уплате</t>
  </si>
  <si>
    <t>9 месяцев 2016</t>
  </si>
  <si>
    <t>Прочие операционные доходы</t>
  </si>
  <si>
    <t>Прочий совокупный доход/(убыток)</t>
  </si>
  <si>
    <t>9 месяцев 2015</t>
  </si>
  <si>
    <t>Резерв по пересчету иностранной валюты</t>
  </si>
  <si>
    <t>На 30 сентября 2016 г.</t>
  </si>
  <si>
    <t>9 месяцев 2016 г</t>
  </si>
  <si>
    <t>9 месяцев 2015 г</t>
  </si>
  <si>
    <t>Возмещение убытков от поставщиков</t>
  </si>
  <si>
    <t>Возмещение НДС с бюджета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</si>
</sst>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 * #,##0.00_ ;_ * \-#,##0.00_ ;_ * &quot;-&quot;??_ ;_ @_ "/>
    <numFmt numFmtId="167" formatCode="_ * #,##0.0_ ;_ * \-#,##0.0_ ;_ * &quot;-&quot;??_ ;_ @_ "/>
    <numFmt numFmtId="168" formatCode="_(* #,##0_);_(* \(#,##0\);_(* &quot;-&quot;??_);_(@_)"/>
    <numFmt numFmtId="169" formatCode="_(\ #,##0.00_);\(\ #,##0.00\);_(* &quot;-&quot;_)"/>
    <numFmt numFmtId="170" formatCode="_(\ #,##0.00_);\(\ #,##0.00\)"/>
    <numFmt numFmtId="171" formatCode="* \(#,##0\);* #,##0_);&quot;-&quot;??_);@"/>
    <numFmt numFmtId="172" formatCode="* #,##0_);* \(#,##0\);&quot;-&quot;??_);@"/>
    <numFmt numFmtId="173" formatCode="0%_);\(0%\)"/>
    <numFmt numFmtId="174" formatCode="_-* #,##0\ _$_-;\-* #,##0\ _$_-;_-* &quot;-&quot;\ _$_-;_-@_-"/>
    <numFmt numFmtId="175" formatCode="_-* #,##0.00\ _$_-;\-* #,##0.00\ _$_-;_-* &quot;-&quot;??\ _$_-;_-@_-"/>
    <numFmt numFmtId="176" formatCode="_(* #,##0.00_);_(* \(#,##0.00\);_(* &quot;-&quot;_);_(@_)"/>
    <numFmt numFmtId="177" formatCode="_-* #,##0_р_._-;\-* #,##0_р_._-;_-* &quot;-&quot;??_р_._-;_-@_-"/>
    <numFmt numFmtId="178" formatCode="_ * #,##0_ ;_ * \-#,##0_ ;_ * &quot;-&quot;??_ ;_ @_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&quot; &quot;;\-#,##0&quot; &quot;"/>
    <numFmt numFmtId="184" formatCode="#,##0&quot; &quot;;[Red]\-#,##0&quot; &quot;"/>
    <numFmt numFmtId="185" formatCode="#,##0.00&quot; &quot;;\-#,##0.00&quot; &quot;"/>
    <numFmt numFmtId="186" formatCode="#,##0.00&quot; &quot;;[Red]\-#,##0.00&quot; &quot;"/>
    <numFmt numFmtId="187" formatCode="_-* #,##0&quot; &quot;_-;\-* #,##0&quot; &quot;_-;_-* &quot;-&quot;&quot; &quot;_-;_-@_-"/>
    <numFmt numFmtId="188" formatCode="_-* #,##0_ _-;\-* #,##0_ _-;_-* &quot;-&quot;_ _-;_-@_-"/>
    <numFmt numFmtId="189" formatCode="_-* #,##0.00&quot; &quot;_-;\-* #,##0.00&quot; &quot;_-;_-* &quot;-&quot;??&quot; &quot;_-;_-@_-"/>
    <numFmt numFmtId="190" formatCode="_-* #,##0.00_ _-;\-* #,##0.00_ _-;_-* &quot;-&quot;??_ _-;_-@_-"/>
    <numFmt numFmtId="191" formatCode="#,##0.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dddd\,\ mmmm\ dd\,\ yyyy"/>
    <numFmt numFmtId="204" formatCode="_ * #,##0.000_ ;_ * \-#,##0.000_ ;_ * &quot;-&quot;??_ ;_ @_ "/>
    <numFmt numFmtId="205" formatCode="_ * #,##0.0000_ ;_ * \-#,##0.0000_ ;_ * &quot;-&quot;??_ ;_ @_ 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Univers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ck"/>
      <bottom/>
    </border>
  </borders>
  <cellStyleXfs count="8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5" fillId="0" borderId="0" applyFill="0" applyBorder="0" applyProtection="0">
      <alignment/>
    </xf>
    <xf numFmtId="171" fontId="5" fillId="0" borderId="1" applyFill="0" applyProtection="0">
      <alignment/>
    </xf>
    <xf numFmtId="171" fontId="5" fillId="0" borderId="2" applyFill="0" applyProtection="0">
      <alignment/>
    </xf>
    <xf numFmtId="172" fontId="5" fillId="0" borderId="0" applyFill="0" applyBorder="0" applyProtection="0">
      <alignment/>
    </xf>
    <xf numFmtId="172" fontId="5" fillId="0" borderId="1" applyFill="0" applyProtection="0">
      <alignment/>
    </xf>
    <xf numFmtId="172" fontId="5" fillId="0" borderId="2" applyFill="0" applyProtection="0">
      <alignment/>
    </xf>
    <xf numFmtId="14" fontId="6" fillId="6" borderId="3">
      <alignment horizontal="center" vertical="center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8" fillId="0" borderId="0" applyFill="0" applyBorder="0" applyProtection="0">
      <alignment horizontal="left" vertical="top"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7" borderId="4" applyNumberFormat="0" applyAlignment="0" applyProtection="0"/>
    <xf numFmtId="0" fontId="10" fillId="15" borderId="5" applyNumberFormat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17" fillId="16" borderId="10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11" applyNumberFormat="0" applyFont="0" applyAlignment="0" applyProtection="0"/>
    <xf numFmtId="9" fontId="0" fillId="0" borderId="0" applyFont="0" applyFill="0" applyBorder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83"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164" fontId="0" fillId="0" borderId="0" xfId="0" applyNumberFormat="1" applyFill="1" applyAlignment="1">
      <alignment/>
    </xf>
    <xf numFmtId="164" fontId="30" fillId="0" borderId="0" xfId="0" applyNumberFormat="1" applyFont="1" applyFill="1" applyAlignment="1">
      <alignment vertical="center"/>
    </xf>
    <xf numFmtId="164" fontId="27" fillId="0" borderId="0" xfId="0" applyNumberFormat="1" applyFont="1" applyFill="1" applyAlignment="1">
      <alignment vertical="center"/>
    </xf>
    <xf numFmtId="164" fontId="31" fillId="0" borderId="3" xfId="0" applyNumberFormat="1" applyFont="1" applyFill="1" applyBorder="1" applyAlignment="1">
      <alignment vertical="center"/>
    </xf>
    <xf numFmtId="164" fontId="31" fillId="0" borderId="0" xfId="0" applyNumberFormat="1" applyFont="1" applyFill="1" applyAlignment="1">
      <alignment/>
    </xf>
    <xf numFmtId="164" fontId="32" fillId="0" borderId="3" xfId="0" applyNumberFormat="1" applyFont="1" applyFill="1" applyBorder="1" applyAlignment="1">
      <alignment vertical="center"/>
    </xf>
    <xf numFmtId="164" fontId="31" fillId="0" borderId="13" xfId="0" applyNumberFormat="1" applyFont="1" applyFill="1" applyBorder="1" applyAlignment="1">
      <alignment vertical="center"/>
    </xf>
    <xf numFmtId="164" fontId="33" fillId="0" borderId="0" xfId="0" applyNumberFormat="1" applyFont="1" applyFill="1" applyAlignment="1">
      <alignment vertical="center"/>
    </xf>
    <xf numFmtId="0" fontId="30" fillId="0" borderId="3" xfId="0" applyNumberFormat="1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wrapText="1"/>
    </xf>
    <xf numFmtId="164" fontId="27" fillId="0" borderId="0" xfId="0" applyNumberFormat="1" applyFont="1" applyAlignment="1">
      <alignment/>
    </xf>
    <xf numFmtId="164" fontId="33" fillId="0" borderId="3" xfId="0" applyNumberFormat="1" applyFont="1" applyBorder="1" applyAlignment="1">
      <alignment vertical="center" wrapText="1"/>
    </xf>
    <xf numFmtId="164" fontId="30" fillId="0" borderId="3" xfId="0" applyNumberFormat="1" applyFont="1" applyBorder="1" applyAlignment="1">
      <alignment horizontal="right" wrapText="1"/>
    </xf>
    <xf numFmtId="164" fontId="30" fillId="0" borderId="3" xfId="0" applyNumberFormat="1" applyFont="1" applyBorder="1" applyAlignment="1">
      <alignment horizontal="right" vertical="center" wrapText="1"/>
    </xf>
    <xf numFmtId="164" fontId="30" fillId="0" borderId="0" xfId="0" applyNumberFormat="1" applyFont="1" applyAlignment="1">
      <alignment vertical="center" wrapText="1"/>
    </xf>
    <xf numFmtId="164" fontId="27" fillId="0" borderId="0" xfId="0" applyNumberFormat="1" applyFont="1" applyAlignment="1">
      <alignment vertical="center" wrapText="1"/>
    </xf>
    <xf numFmtId="164" fontId="32" fillId="0" borderId="0" xfId="0" applyNumberFormat="1" applyFont="1" applyAlignment="1">
      <alignment vertical="center" wrapText="1"/>
    </xf>
    <xf numFmtId="164" fontId="31" fillId="0" borderId="0" xfId="0" applyNumberFormat="1" applyFont="1" applyAlignment="1">
      <alignment vertical="center" wrapText="1"/>
    </xf>
    <xf numFmtId="164" fontId="3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1" fillId="0" borderId="3" xfId="0" applyNumberFormat="1" applyFont="1" applyBorder="1" applyAlignment="1">
      <alignment vertical="center" wrapText="1"/>
    </xf>
    <xf numFmtId="164" fontId="27" fillId="0" borderId="0" xfId="0" applyNumberFormat="1" applyFont="1" applyAlignment="1">
      <alignment vertical="center"/>
    </xf>
    <xf numFmtId="164" fontId="34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right" vertical="top" wrapText="1"/>
    </xf>
    <xf numFmtId="164" fontId="30" fillId="0" borderId="0" xfId="0" applyNumberFormat="1" applyFont="1" applyAlignment="1">
      <alignment horizontal="center"/>
    </xf>
    <xf numFmtId="0" fontId="30" fillId="0" borderId="14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164" fontId="27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27" fillId="0" borderId="0" xfId="0" applyNumberFormat="1" applyFont="1" applyAlignment="1">
      <alignment wrapText="1"/>
    </xf>
    <xf numFmtId="0" fontId="27" fillId="0" borderId="3" xfId="0" applyFont="1" applyBorder="1" applyAlignment="1">
      <alignment wrapText="1"/>
    </xf>
    <xf numFmtId="0" fontId="30" fillId="0" borderId="3" xfId="0" applyFont="1" applyBorder="1" applyAlignment="1">
      <alignment wrapText="1"/>
    </xf>
    <xf numFmtId="3" fontId="27" fillId="0" borderId="0" xfId="0" applyNumberFormat="1" applyFont="1" applyFill="1" applyAlignment="1">
      <alignment wrapText="1"/>
    </xf>
    <xf numFmtId="178" fontId="30" fillId="0" borderId="0" xfId="86" applyNumberFormat="1" applyFont="1" applyAlignment="1">
      <alignment wrapText="1"/>
    </xf>
    <xf numFmtId="178" fontId="30" fillId="0" borderId="0" xfId="86" applyNumberFormat="1" applyFont="1" applyBorder="1" applyAlignment="1">
      <alignment horizontal="right" wrapText="1"/>
    </xf>
    <xf numFmtId="0" fontId="30" fillId="0" borderId="13" xfId="0" applyFont="1" applyBorder="1" applyAlignment="1">
      <alignment wrapText="1"/>
    </xf>
    <xf numFmtId="0" fontId="30" fillId="0" borderId="13" xfId="0" applyFont="1" applyBorder="1" applyAlignment="1">
      <alignment horizontal="right" wrapText="1"/>
    </xf>
    <xf numFmtId="0" fontId="27" fillId="0" borderId="0" xfId="0" applyFont="1" applyAlignment="1">
      <alignment/>
    </xf>
    <xf numFmtId="178" fontId="35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27" fillId="0" borderId="0" xfId="76" applyNumberFormat="1" applyFont="1" applyFill="1" applyAlignment="1">
      <alignment/>
      <protection/>
    </xf>
    <xf numFmtId="0" fontId="28" fillId="0" borderId="0" xfId="76" applyNumberFormat="1" applyFont="1" applyAlignment="1">
      <alignment wrapText="1"/>
      <protection/>
    </xf>
    <xf numFmtId="164" fontId="29" fillId="0" borderId="0" xfId="76" applyNumberFormat="1" applyFont="1" applyFill="1" applyAlignment="1">
      <alignment vertical="center"/>
      <protection/>
    </xf>
    <xf numFmtId="164" fontId="30" fillId="0" borderId="0" xfId="76" applyNumberFormat="1" applyFont="1" applyFill="1" applyAlignment="1">
      <alignment horizontal="right" vertical="center"/>
      <protection/>
    </xf>
    <xf numFmtId="164" fontId="0" fillId="0" borderId="0" xfId="76" applyNumberFormat="1" applyFill="1" applyAlignment="1">
      <alignment/>
      <protection/>
    </xf>
    <xf numFmtId="164" fontId="29" fillId="0" borderId="3" xfId="76" applyNumberFormat="1" applyFont="1" applyFill="1" applyBorder="1" applyAlignment="1">
      <alignment vertical="center"/>
      <protection/>
    </xf>
    <xf numFmtId="164" fontId="30" fillId="0" borderId="3" xfId="76" applyNumberFormat="1" applyFont="1" applyFill="1" applyBorder="1" applyAlignment="1">
      <alignment horizontal="right" vertical="center"/>
      <protection/>
    </xf>
    <xf numFmtId="164" fontId="30" fillId="0" borderId="0" xfId="76" applyNumberFormat="1" applyFont="1" applyFill="1" applyAlignment="1">
      <alignment vertical="center"/>
      <protection/>
    </xf>
    <xf numFmtId="164" fontId="27" fillId="0" borderId="0" xfId="76" applyNumberFormat="1" applyFont="1" applyFill="1" applyAlignment="1">
      <alignment vertical="center"/>
      <protection/>
    </xf>
    <xf numFmtId="164" fontId="31" fillId="0" borderId="3" xfId="76" applyNumberFormat="1" applyFont="1" applyFill="1" applyBorder="1" applyAlignment="1">
      <alignment vertical="center"/>
      <protection/>
    </xf>
    <xf numFmtId="164" fontId="31" fillId="0" borderId="0" xfId="76" applyNumberFormat="1" applyFont="1" applyFill="1" applyAlignment="1">
      <alignment/>
      <protection/>
    </xf>
    <xf numFmtId="164" fontId="27" fillId="0" borderId="14" xfId="76" applyNumberFormat="1" applyFont="1" applyFill="1" applyBorder="1" applyAlignment="1">
      <alignment vertical="center"/>
      <protection/>
    </xf>
    <xf numFmtId="164" fontId="32" fillId="0" borderId="3" xfId="76" applyNumberFormat="1" applyFont="1" applyFill="1" applyBorder="1" applyAlignment="1">
      <alignment vertical="center"/>
      <protection/>
    </xf>
    <xf numFmtId="164" fontId="30" fillId="0" borderId="14" xfId="76" applyNumberFormat="1" applyFont="1" applyFill="1" applyBorder="1" applyAlignment="1">
      <alignment vertical="center"/>
      <protection/>
    </xf>
    <xf numFmtId="164" fontId="31" fillId="0" borderId="13" xfId="76" applyNumberFormat="1" applyFont="1" applyFill="1" applyBorder="1" applyAlignment="1">
      <alignment vertical="center"/>
      <protection/>
    </xf>
    <xf numFmtId="164" fontId="27" fillId="0" borderId="15" xfId="76" applyNumberFormat="1" applyFont="1" applyFill="1" applyBorder="1" applyAlignment="1">
      <alignment vertical="center"/>
      <protection/>
    </xf>
    <xf numFmtId="164" fontId="33" fillId="0" borderId="0" xfId="76" applyNumberFormat="1" applyFont="1" applyFill="1" applyAlignment="1">
      <alignment vertical="center"/>
      <protection/>
    </xf>
    <xf numFmtId="164" fontId="31" fillId="0" borderId="3" xfId="76" applyNumberFormat="1" applyFont="1" applyFill="1" applyBorder="1" applyAlignment="1">
      <alignment horizontal="right" vertical="center"/>
      <protection/>
    </xf>
    <xf numFmtId="164" fontId="27" fillId="0" borderId="0" xfId="76" applyNumberFormat="1" applyFont="1" applyFill="1" applyAlignment="1">
      <alignment horizontal="right" vertical="center"/>
      <protection/>
    </xf>
    <xf numFmtId="164" fontId="31" fillId="0" borderId="0" xfId="76" applyNumberFormat="1" applyFont="1" applyFill="1" applyAlignment="1">
      <alignment horizontal="right" vertical="center"/>
      <protection/>
    </xf>
    <xf numFmtId="164" fontId="27" fillId="0" borderId="14" xfId="76" applyNumberFormat="1" applyFont="1" applyFill="1" applyBorder="1" applyAlignment="1">
      <alignment horizontal="right" vertical="center"/>
      <protection/>
    </xf>
    <xf numFmtId="164" fontId="32" fillId="0" borderId="13" xfId="76" applyNumberFormat="1" applyFont="1" applyFill="1" applyBorder="1" applyAlignment="1">
      <alignment vertical="center"/>
      <protection/>
    </xf>
    <xf numFmtId="164" fontId="32" fillId="0" borderId="13" xfId="76" applyNumberFormat="1" applyFont="1" applyFill="1" applyBorder="1" applyAlignment="1">
      <alignment horizontal="right" vertical="center"/>
      <protection/>
    </xf>
    <xf numFmtId="164" fontId="27" fillId="0" borderId="0" xfId="76" applyNumberFormat="1" applyFont="1" applyAlignment="1">
      <alignment horizontal="left"/>
      <protection/>
    </xf>
    <xf numFmtId="164" fontId="27" fillId="0" borderId="0" xfId="76" applyNumberFormat="1" applyFont="1" applyFill="1" applyAlignment="1">
      <alignment/>
      <protection/>
    </xf>
    <xf numFmtId="178" fontId="27" fillId="0" borderId="0" xfId="86" applyNumberFormat="1" applyFont="1" applyAlignment="1">
      <alignment wrapText="1"/>
    </xf>
    <xf numFmtId="164" fontId="30" fillId="0" borderId="0" xfId="0" applyNumberFormat="1" applyFont="1" applyFill="1" applyAlignment="1">
      <alignment vertical="center" wrapText="1"/>
    </xf>
    <xf numFmtId="164" fontId="30" fillId="0" borderId="0" xfId="0" applyNumberFormat="1" applyFont="1" applyAlignment="1">
      <alignment horizontal="center" vertical="center" wrapText="1"/>
    </xf>
    <xf numFmtId="164" fontId="27" fillId="0" borderId="0" xfId="76" applyNumberFormat="1" applyFont="1" applyFill="1" applyAlignment="1">
      <alignment horizontal="left" wrapText="1"/>
      <protection/>
    </xf>
    <xf numFmtId="164" fontId="27" fillId="18" borderId="0" xfId="76" applyNumberFormat="1" applyFont="1" applyFill="1" applyAlignment="1">
      <alignment/>
      <protection/>
    </xf>
    <xf numFmtId="164" fontId="30" fillId="0" borderId="0" xfId="0" applyNumberFormat="1" applyFont="1" applyFill="1" applyAlignment="1">
      <alignment horizontal="center" vertical="center"/>
    </xf>
    <xf numFmtId="3" fontId="30" fillId="0" borderId="0" xfId="0" applyNumberFormat="1" applyFont="1" applyAlignment="1">
      <alignment horizontal="right" vertical="center" wrapText="1"/>
    </xf>
    <xf numFmtId="3" fontId="30" fillId="0" borderId="0" xfId="0" applyNumberFormat="1" applyFont="1" applyAlignment="1">
      <alignment wrapText="1"/>
    </xf>
    <xf numFmtId="164" fontId="30" fillId="0" borderId="0" xfId="0" applyNumberFormat="1" applyFont="1" applyAlignment="1">
      <alignment horizontal="center" vertical="center" wrapText="1"/>
    </xf>
    <xf numFmtId="3" fontId="27" fillId="0" borderId="0" xfId="0" applyNumberFormat="1" applyFont="1" applyAlignment="1">
      <alignment horizontal="right" wrapText="1"/>
    </xf>
  </cellXfs>
  <cellStyles count="8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266.2 TB-TS-FS 6m 2006 in KZT" xfId="15"/>
    <cellStyle name="_Worksheet in (C) 2272 IFRS 7 -disclosure" xfId="16"/>
    <cellStyle name="_Worksheet in 5350 Aging analysis 31 12 2006 UPDATE-2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Comma 2" xfId="36"/>
    <cellStyle name="Comma 3" xfId="37"/>
    <cellStyle name="Credit" xfId="38"/>
    <cellStyle name="Credit subtotal" xfId="39"/>
    <cellStyle name="Credit Total" xfId="40"/>
    <cellStyle name="Debit" xfId="41"/>
    <cellStyle name="Debit subtotal" xfId="42"/>
    <cellStyle name="Debit Total" xfId="43"/>
    <cellStyle name="Heading" xfId="44"/>
    <cellStyle name="Normal 2" xfId="45"/>
    <cellStyle name="Normal 2 2" xfId="46"/>
    <cellStyle name="Normal 2_Book8" xfId="47"/>
    <cellStyle name="Normal 3" xfId="48"/>
    <cellStyle name="Normal 6" xfId="49"/>
    <cellStyle name="Normal_SHEET" xfId="50"/>
    <cellStyle name="Percent (0)" xfId="51"/>
    <cellStyle name="Standard_acc-report-ias" xfId="52"/>
    <cellStyle name="Style 1" xfId="53"/>
    <cellStyle name="Tickmark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АНДАГАЧ тел3-33-96" xfId="72"/>
    <cellStyle name="Контрольная ячейка" xfId="73"/>
    <cellStyle name="Название" xfId="74"/>
    <cellStyle name="Нейтральный" xfId="75"/>
    <cellStyle name="Обычный_ФО Формы для заполнения 3 кв 2014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01.02.98" xfId="84"/>
    <cellStyle name="Тысячи_01.02.98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67.2%20TB-TS-FS%20APC%202006%20new%20updated%20FINAL,%20REFERENCED%20TO%20ISSUED%20REPOR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246%20Production%20cost%20-%20analytical%20procedure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72;&#1085;&#1089;&#1092;&#1086;&#1088;&#1084;&#1072;&#1094;&#1080;&#1086;&#1085;&#1085;&#1099;&#1077;%20&#1090;&#1072;&#1073;&#1083;&#1080;&#1094;&#1099;%201%20&#1082;&#107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Analysis COP"/>
      <sheetName val="COS"/>
      <sheetName val="12-1"/>
      <sheetName val="Excess Calc"/>
      <sheetName val="Threshold Calc"/>
      <sheetName val="13-1"/>
      <sheetName val="IFRS Disclosure"/>
      <sheetName val="Свод с нг(2003)-PBC"/>
      <sheetName val="Свод с нг(2002)-PBC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Transf_STM"/>
      <sheetName val="ОСБ 1 КВ-2015г"/>
      <sheetName val="Transf_UKTMP"/>
      <sheetName val="Кор.вх.с-до"/>
      <sheetName val="CY AJE_UKTMP2014"/>
      <sheetName val="CY AJE_STM"/>
      <sheetName val="Cons Transf"/>
      <sheetName val="CB Elimation AJE"/>
      <sheetName val="CB Elimation AJE 2008"/>
      <sheetName val="OB AJE_UKTMP"/>
      <sheetName val="OB Elimations"/>
      <sheetName val="CY RJE_UKTMP"/>
      <sheetName val="Client OB AJE_UKTMP"/>
      <sheetName val="Sheet1"/>
      <sheetName val="CY RJE_STM"/>
      <sheetName val="Tickmarks"/>
    </sheetNames>
    <sheetDataSet>
      <sheetData sheetId="0">
        <row r="33">
          <cell r="N33">
            <v>-159987.66619000002</v>
          </cell>
        </row>
        <row r="34">
          <cell r="N34">
            <v>-1282400.8450000002</v>
          </cell>
        </row>
        <row r="83">
          <cell r="N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6"/>
  <sheetViews>
    <sheetView showGridLines="0" zoomScale="90" zoomScaleNormal="90" zoomScalePageLayoutView="0" workbookViewId="0" topLeftCell="A1">
      <pane xSplit="1" ySplit="5" topLeftCell="B6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A4" sqref="A4"/>
    </sheetView>
  </sheetViews>
  <sheetFormatPr defaultColWidth="9.140625" defaultRowHeight="12.75"/>
  <cols>
    <col min="1" max="1" width="59.7109375" style="72" customWidth="1"/>
    <col min="2" max="3" width="17.00390625" style="52" customWidth="1"/>
    <col min="4" max="16384" width="9.140625" style="52" customWidth="1"/>
  </cols>
  <sheetData>
    <row r="1" s="48" customFormat="1" ht="11.25"/>
    <row r="2" s="48" customFormat="1" ht="18" customHeight="1">
      <c r="A2" s="49" t="s">
        <v>0</v>
      </c>
    </row>
    <row r="3" s="48" customFormat="1" ht="18" customHeight="1"/>
    <row r="4" spans="1:3" ht="12.75">
      <c r="A4" s="50"/>
      <c r="B4" s="51" t="s">
        <v>110</v>
      </c>
      <c r="C4" s="51" t="s">
        <v>104</v>
      </c>
    </row>
    <row r="5" spans="1:3" ht="13.5" thickBot="1">
      <c r="A5" s="53"/>
      <c r="B5" s="54"/>
      <c r="C5" s="54"/>
    </row>
    <row r="6" spans="1:3" ht="12.75">
      <c r="A6" s="50"/>
      <c r="B6" s="55"/>
      <c r="C6" s="55"/>
    </row>
    <row r="7" spans="1:3" ht="12.75">
      <c r="A7" s="55" t="s">
        <v>1</v>
      </c>
      <c r="B7" s="56"/>
      <c r="C7" s="56"/>
    </row>
    <row r="8" spans="1:3" ht="12.75">
      <c r="A8" s="56"/>
      <c r="B8" s="56"/>
      <c r="C8" s="56"/>
    </row>
    <row r="9" spans="1:3" ht="12.75">
      <c r="A9" s="56" t="s">
        <v>2</v>
      </c>
      <c r="B9" s="56">
        <v>33522030</v>
      </c>
      <c r="C9" s="56">
        <v>33274546</v>
      </c>
    </row>
    <row r="10" spans="1:3" ht="12.75">
      <c r="A10" s="56" t="s">
        <v>3</v>
      </c>
      <c r="B10" s="56">
        <v>496873</v>
      </c>
      <c r="C10" s="56">
        <v>484151</v>
      </c>
    </row>
    <row r="11" spans="1:3" ht="12.75">
      <c r="A11" s="56" t="s">
        <v>4</v>
      </c>
      <c r="B11" s="56">
        <v>6130260</v>
      </c>
      <c r="C11" s="56">
        <v>6711689</v>
      </c>
    </row>
    <row r="12" spans="1:3" ht="12.75">
      <c r="A12" s="56" t="s">
        <v>5</v>
      </c>
      <c r="B12" s="56">
        <v>384000</v>
      </c>
      <c r="C12" s="56">
        <v>102959</v>
      </c>
    </row>
    <row r="13" spans="1:3" s="58" customFormat="1" ht="6" thickBot="1">
      <c r="A13" s="57"/>
      <c r="B13" s="57"/>
      <c r="C13" s="57"/>
    </row>
    <row r="14" spans="1:3" ht="12.75">
      <c r="A14" s="56"/>
      <c r="B14" s="56"/>
      <c r="C14" s="56"/>
    </row>
    <row r="15" spans="1:3" ht="12.75">
      <c r="A15" s="55" t="s">
        <v>6</v>
      </c>
      <c r="B15" s="55">
        <f>SUM(B9:B14)</f>
        <v>40533163</v>
      </c>
      <c r="C15" s="55">
        <f>SUM(C9:C14)</f>
        <v>40573345</v>
      </c>
    </row>
    <row r="16" spans="1:3" s="58" customFormat="1" ht="6" thickBot="1">
      <c r="A16" s="57"/>
      <c r="B16" s="57"/>
      <c r="C16" s="57"/>
    </row>
    <row r="17" spans="1:3" ht="12.75">
      <c r="A17" s="56"/>
      <c r="B17" s="56"/>
      <c r="C17" s="56"/>
    </row>
    <row r="18" spans="1:3" ht="12.75">
      <c r="A18" s="56" t="s">
        <v>7</v>
      </c>
      <c r="B18" s="56">
        <v>40401325</v>
      </c>
      <c r="C18" s="56">
        <v>35695278</v>
      </c>
    </row>
    <row r="19" spans="1:3" ht="12.75">
      <c r="A19" s="56" t="s">
        <v>8</v>
      </c>
      <c r="B19" s="56">
        <v>12044307</v>
      </c>
      <c r="C19" s="56">
        <v>15139863</v>
      </c>
    </row>
    <row r="20" spans="1:3" ht="12.75">
      <c r="A20" s="56" t="s">
        <v>9</v>
      </c>
      <c r="B20" s="56">
        <v>290349</v>
      </c>
      <c r="C20" s="56">
        <v>10175</v>
      </c>
    </row>
    <row r="21" spans="1:3" ht="12.75">
      <c r="A21" s="56" t="s">
        <v>10</v>
      </c>
      <c r="B21" s="56">
        <v>1410883</v>
      </c>
      <c r="C21" s="56">
        <v>1153323</v>
      </c>
    </row>
    <row r="22" spans="1:3" ht="12.75">
      <c r="A22" s="56" t="s">
        <v>11</v>
      </c>
      <c r="B22" s="56">
        <v>901454</v>
      </c>
      <c r="C22" s="56">
        <v>591471</v>
      </c>
    </row>
    <row r="23" spans="1:3" s="58" customFormat="1" ht="6" thickBot="1">
      <c r="A23" s="57"/>
      <c r="B23" s="57"/>
      <c r="C23" s="57"/>
    </row>
    <row r="24" spans="1:3" ht="12.75">
      <c r="A24" s="59"/>
      <c r="B24" s="56"/>
      <c r="C24" s="56"/>
    </row>
    <row r="25" spans="1:3" ht="12.75">
      <c r="A25" s="55" t="s">
        <v>12</v>
      </c>
      <c r="B25" s="55">
        <f>SUM(B18:B24)</f>
        <v>55048318</v>
      </c>
      <c r="C25" s="55">
        <f>SUM(C18:C24)</f>
        <v>52590110</v>
      </c>
    </row>
    <row r="26" spans="1:3" s="58" customFormat="1" ht="6" thickBot="1">
      <c r="A26" s="60"/>
      <c r="B26" s="60"/>
      <c r="C26" s="60"/>
    </row>
    <row r="27" spans="1:3" ht="12.75">
      <c r="A27" s="61"/>
      <c r="B27" s="55"/>
      <c r="C27" s="55"/>
    </row>
    <row r="28" spans="1:3" ht="12.75">
      <c r="A28" s="55" t="s">
        <v>13</v>
      </c>
      <c r="B28" s="55">
        <f>B15+B25</f>
        <v>95581481</v>
      </c>
      <c r="C28" s="55">
        <f>C15+C25</f>
        <v>93163455</v>
      </c>
    </row>
    <row r="29" spans="1:3" s="58" customFormat="1" ht="6" thickBot="1">
      <c r="A29" s="62"/>
      <c r="B29" s="62"/>
      <c r="C29" s="62"/>
    </row>
    <row r="30" spans="1:3" ht="13.5" thickTop="1">
      <c r="A30" s="63"/>
      <c r="B30" s="56"/>
      <c r="C30" s="56"/>
    </row>
    <row r="31" ht="12.75">
      <c r="A31" s="55" t="s">
        <v>14</v>
      </c>
    </row>
    <row r="32" ht="12.75">
      <c r="A32" s="55"/>
    </row>
    <row r="33" ht="12.75">
      <c r="A33" s="64" t="s">
        <v>15</v>
      </c>
    </row>
    <row r="34" spans="1:3" ht="12.75">
      <c r="A34" s="56" t="s">
        <v>16</v>
      </c>
      <c r="B34" s="56">
        <f>-'[3]FS'!$N$33</f>
        <v>159987.66619000002</v>
      </c>
      <c r="C34" s="56">
        <v>159988</v>
      </c>
    </row>
    <row r="35" spans="1:3" ht="12.75">
      <c r="A35" s="56" t="s">
        <v>17</v>
      </c>
      <c r="B35" s="56">
        <f>-'[3]FS'!$N$34</f>
        <v>1282400.8450000002</v>
      </c>
      <c r="C35" s="56">
        <v>1282401</v>
      </c>
    </row>
    <row r="36" spans="1:3" ht="12.75">
      <c r="A36" s="56" t="s">
        <v>111</v>
      </c>
      <c r="B36" s="56">
        <v>-55144</v>
      </c>
      <c r="C36" s="56">
        <v>-55144</v>
      </c>
    </row>
    <row r="37" spans="1:3" ht="12.75">
      <c r="A37" s="56" t="s">
        <v>112</v>
      </c>
      <c r="B37" s="56">
        <v>2168972</v>
      </c>
      <c r="C37" s="56">
        <v>2577889</v>
      </c>
    </row>
    <row r="38" spans="1:3" ht="12.75">
      <c r="A38" s="56" t="s">
        <v>19</v>
      </c>
      <c r="B38" s="56">
        <v>11748241</v>
      </c>
      <c r="C38" s="56">
        <v>10259957</v>
      </c>
    </row>
    <row r="39" spans="1:3" s="58" customFormat="1" ht="6" thickBot="1">
      <c r="A39" s="57"/>
      <c r="B39" s="65"/>
      <c r="C39" s="65"/>
    </row>
    <row r="40" spans="1:3" ht="12.75">
      <c r="A40" s="56"/>
      <c r="B40" s="66"/>
      <c r="C40" s="66"/>
    </row>
    <row r="41" spans="1:3" ht="12.75">
      <c r="A41" s="55" t="s">
        <v>20</v>
      </c>
      <c r="B41" s="51">
        <f>SUM(B34:B40)</f>
        <v>15304457.51119</v>
      </c>
      <c r="C41" s="51">
        <f>SUM(C34:C40)</f>
        <v>14225091</v>
      </c>
    </row>
    <row r="42" spans="1:3" s="58" customFormat="1" ht="6" thickBot="1">
      <c r="A42" s="57"/>
      <c r="B42" s="67"/>
      <c r="C42" s="67"/>
    </row>
    <row r="43" spans="1:3" ht="12.75">
      <c r="A43" s="56"/>
      <c r="B43" s="68"/>
      <c r="C43" s="68"/>
    </row>
    <row r="44" spans="1:3" ht="12.75">
      <c r="A44" s="64" t="s">
        <v>30</v>
      </c>
      <c r="B44" s="66"/>
      <c r="C44" s="66"/>
    </row>
    <row r="45" spans="1:3" ht="12.75">
      <c r="A45" s="56" t="s">
        <v>95</v>
      </c>
      <c r="B45" s="56">
        <v>27267121</v>
      </c>
      <c r="C45" s="56">
        <v>27501178</v>
      </c>
    </row>
    <row r="46" spans="1:3" ht="12.75">
      <c r="A46" s="56" t="s">
        <v>96</v>
      </c>
      <c r="B46" s="56">
        <v>377843</v>
      </c>
      <c r="C46" s="56">
        <v>382461</v>
      </c>
    </row>
    <row r="47" spans="1:3" ht="12.75">
      <c r="A47" s="56" t="s">
        <v>97</v>
      </c>
      <c r="B47" s="56">
        <v>129316</v>
      </c>
      <c r="C47" s="56">
        <v>129316</v>
      </c>
    </row>
    <row r="48" spans="1:3" ht="12.75">
      <c r="A48" s="56" t="s">
        <v>21</v>
      </c>
      <c r="B48" s="56">
        <v>2984754</v>
      </c>
      <c r="C48" s="56">
        <v>2984754</v>
      </c>
    </row>
    <row r="49" spans="1:3" ht="12.75">
      <c r="A49" s="56" t="s">
        <v>22</v>
      </c>
      <c r="B49" s="56">
        <v>182171</v>
      </c>
      <c r="C49" s="56">
        <v>192837</v>
      </c>
    </row>
    <row r="50" spans="1:3" s="58" customFormat="1" ht="6" thickBot="1">
      <c r="A50" s="57"/>
      <c r="B50" s="65"/>
      <c r="C50" s="65"/>
    </row>
    <row r="51" spans="1:3" ht="12.75">
      <c r="A51" s="56"/>
      <c r="B51" s="66"/>
      <c r="C51" s="66"/>
    </row>
    <row r="52" spans="1:3" ht="12.75">
      <c r="A52" s="55" t="s">
        <v>23</v>
      </c>
      <c r="B52" s="51">
        <f>SUM(B45:B51)</f>
        <v>30941205</v>
      </c>
      <c r="C52" s="51">
        <f>SUM(C45:C51)</f>
        <v>31190546</v>
      </c>
    </row>
    <row r="53" spans="1:3" s="58" customFormat="1" ht="6" thickBot="1">
      <c r="A53" s="57"/>
      <c r="B53" s="65"/>
      <c r="C53" s="65"/>
    </row>
    <row r="54" spans="1:3" ht="12.75">
      <c r="A54" s="56"/>
      <c r="B54" s="66"/>
      <c r="C54" s="66"/>
    </row>
    <row r="55" spans="1:3" ht="12.75">
      <c r="A55" s="64" t="s">
        <v>24</v>
      </c>
      <c r="B55" s="66"/>
      <c r="C55" s="66"/>
    </row>
    <row r="56" spans="1:3" ht="12.75">
      <c r="A56" s="56" t="s">
        <v>95</v>
      </c>
      <c r="B56" s="56">
        <v>25345985</v>
      </c>
      <c r="C56" s="56">
        <v>27799384</v>
      </c>
    </row>
    <row r="57" spans="1:3" ht="12.75">
      <c r="A57" s="56" t="s">
        <v>98</v>
      </c>
      <c r="B57" s="56">
        <v>19650</v>
      </c>
      <c r="C57" s="56">
        <v>19650</v>
      </c>
    </row>
    <row r="58" spans="1:3" ht="12.75">
      <c r="A58" s="56" t="s">
        <v>113</v>
      </c>
      <c r="B58" s="56">
        <v>0</v>
      </c>
      <c r="C58" s="56">
        <v>157420</v>
      </c>
    </row>
    <row r="59" spans="1:3" ht="12.75">
      <c r="A59" s="56" t="s">
        <v>25</v>
      </c>
      <c r="B59" s="56">
        <v>23872961</v>
      </c>
      <c r="C59" s="56">
        <v>19671784</v>
      </c>
    </row>
    <row r="60" spans="1:3" ht="12.75">
      <c r="A60" s="56" t="s">
        <v>26</v>
      </c>
      <c r="B60" s="56">
        <v>97222</v>
      </c>
      <c r="C60" s="56">
        <v>99580</v>
      </c>
    </row>
    <row r="61" spans="1:3" s="58" customFormat="1" ht="6" thickBot="1">
      <c r="A61" s="57"/>
      <c r="B61" s="65"/>
      <c r="C61" s="65"/>
    </row>
    <row r="62" spans="1:3" ht="12.75">
      <c r="A62" s="56"/>
      <c r="B62" s="66"/>
      <c r="C62" s="66"/>
    </row>
    <row r="63" spans="1:3" ht="12.75">
      <c r="A63" s="55" t="s">
        <v>27</v>
      </c>
      <c r="B63" s="51">
        <f>SUM(B56:B62)</f>
        <v>49335818</v>
      </c>
      <c r="C63" s="51">
        <f>SUM(C56:C62)</f>
        <v>47747818</v>
      </c>
    </row>
    <row r="64" spans="1:3" s="58" customFormat="1" ht="6" thickBot="1">
      <c r="A64" s="57"/>
      <c r="B64" s="65"/>
      <c r="C64" s="65"/>
    </row>
    <row r="65" spans="1:3" ht="12.75">
      <c r="A65" s="56"/>
      <c r="B65" s="66"/>
      <c r="C65" s="66"/>
    </row>
    <row r="66" spans="1:3" ht="12.75">
      <c r="A66" s="55" t="s">
        <v>28</v>
      </c>
      <c r="B66" s="51">
        <f>B52+B63</f>
        <v>80277023</v>
      </c>
      <c r="C66" s="51">
        <f>C52+C63</f>
        <v>78938364</v>
      </c>
    </row>
    <row r="67" spans="1:3" s="58" customFormat="1" ht="6" thickBot="1">
      <c r="A67" s="60"/>
      <c r="B67" s="65"/>
      <c r="C67" s="65"/>
    </row>
    <row r="68" spans="1:3" ht="12.75">
      <c r="A68" s="55"/>
      <c r="B68" s="66"/>
      <c r="C68" s="66"/>
    </row>
    <row r="69" spans="1:3" ht="12.75">
      <c r="A69" s="55" t="s">
        <v>29</v>
      </c>
      <c r="B69" s="51">
        <f>B41+B66</f>
        <v>95581480.51119</v>
      </c>
      <c r="C69" s="51">
        <f>C41+C66</f>
        <v>93163455</v>
      </c>
    </row>
    <row r="70" spans="1:3" s="58" customFormat="1" ht="6" thickBot="1">
      <c r="A70" s="69"/>
      <c r="B70" s="70"/>
      <c r="C70" s="70"/>
    </row>
    <row r="71" s="48" customFormat="1" ht="12" thickTop="1"/>
    <row r="72" spans="1:3" s="48" customFormat="1" ht="24" customHeight="1">
      <c r="A72" s="76" t="s">
        <v>108</v>
      </c>
      <c r="B72" s="48">
        <v>7622</v>
      </c>
      <c r="C72" s="48">
        <v>7073</v>
      </c>
    </row>
    <row r="73" spans="1:3" s="48" customFormat="1" ht="11.25">
      <c r="A73" s="48" t="s">
        <v>109</v>
      </c>
      <c r="B73" s="77">
        <v>20</v>
      </c>
      <c r="C73" s="77">
        <v>20</v>
      </c>
    </row>
    <row r="74" ht="12.75">
      <c r="A74" s="56"/>
    </row>
    <row r="75" ht="12.75">
      <c r="A75" s="56"/>
    </row>
    <row r="76" s="72" customFormat="1" ht="11.25">
      <c r="A76" s="71"/>
    </row>
    <row r="77" s="72" customFormat="1" ht="11.25"/>
    <row r="78" s="72" customFormat="1" ht="11.25"/>
    <row r="79" s="72" customFormat="1" ht="11.25"/>
  </sheetData>
  <sheetProtection/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22">
      <selection activeCell="D44" sqref="D44"/>
    </sheetView>
  </sheetViews>
  <sheetFormatPr defaultColWidth="9.140625" defaultRowHeight="12.75"/>
  <cols>
    <col min="1" max="1" width="55.28125" style="0" customWidth="1"/>
    <col min="2" max="2" width="6.8515625" style="0" customWidth="1"/>
    <col min="3" max="3" width="12.28125" style="0" customWidth="1"/>
    <col min="4" max="4" width="11.57421875" style="0" bestFit="1" customWidth="1"/>
    <col min="6" max="6" width="14.140625" style="0" customWidth="1"/>
  </cols>
  <sheetData>
    <row r="1" ht="27">
      <c r="A1" s="1" t="s">
        <v>31</v>
      </c>
    </row>
    <row r="3" spans="1:4" s="2" customFormat="1" ht="24" thickBot="1">
      <c r="A3" s="1"/>
      <c r="C3" s="10" t="s">
        <v>114</v>
      </c>
      <c r="D3" s="10" t="s">
        <v>117</v>
      </c>
    </row>
    <row r="4" spans="1:4" s="2" customFormat="1" ht="12.75">
      <c r="A4" s="4"/>
      <c r="C4" s="4"/>
      <c r="D4" s="4"/>
    </row>
    <row r="5" spans="1:4" s="2" customFormat="1" ht="12.75">
      <c r="A5" s="4" t="s">
        <v>32</v>
      </c>
      <c r="C5" s="4">
        <v>25228949</v>
      </c>
      <c r="D5" s="4">
        <v>30377443</v>
      </c>
    </row>
    <row r="6" spans="1:4" s="2" customFormat="1" ht="12.75">
      <c r="A6" s="4" t="s">
        <v>33</v>
      </c>
      <c r="C6" s="4">
        <v>-20401003</v>
      </c>
      <c r="D6" s="4">
        <v>-26634112</v>
      </c>
    </row>
    <row r="7" spans="1:4" s="6" customFormat="1" ht="6" thickBot="1">
      <c r="A7" s="5"/>
      <c r="C7" s="5"/>
      <c r="D7" s="5"/>
    </row>
    <row r="8" spans="1:4" s="2" customFormat="1" ht="12.75">
      <c r="A8" s="11"/>
      <c r="C8" s="12"/>
      <c r="D8" s="12"/>
    </row>
    <row r="9" spans="1:4" s="2" customFormat="1" ht="12.75">
      <c r="A9" s="3" t="s">
        <v>34</v>
      </c>
      <c r="C9" s="3">
        <f>SUM(C5:C8)</f>
        <v>4827946</v>
      </c>
      <c r="D9" s="3">
        <f>SUM(D5:D8)</f>
        <v>3743331</v>
      </c>
    </row>
    <row r="10" spans="1:4" s="2" customFormat="1" ht="12.75">
      <c r="A10" s="4"/>
      <c r="C10" s="4"/>
      <c r="D10" s="4"/>
    </row>
    <row r="11" spans="1:4" s="2" customFormat="1" ht="12.75">
      <c r="A11" s="4" t="s">
        <v>115</v>
      </c>
      <c r="C11" s="4">
        <v>2113374</v>
      </c>
      <c r="D11" s="4">
        <v>1071022</v>
      </c>
    </row>
    <row r="12" spans="1:4" s="2" customFormat="1" ht="12.75">
      <c r="A12" s="4" t="s">
        <v>35</v>
      </c>
      <c r="C12" s="4">
        <v>-1813873</v>
      </c>
      <c r="D12" s="4">
        <v>-1499221</v>
      </c>
    </row>
    <row r="13" spans="1:4" s="2" customFormat="1" ht="12.75">
      <c r="A13" s="4" t="s">
        <v>36</v>
      </c>
      <c r="C13" s="4">
        <v>-309834</v>
      </c>
      <c r="D13" s="4">
        <v>-760667</v>
      </c>
    </row>
    <row r="14" spans="1:4" s="14" customFormat="1" ht="12.75">
      <c r="A14" s="13" t="s">
        <v>37</v>
      </c>
      <c r="C14" s="4">
        <v>-503101</v>
      </c>
      <c r="D14" s="4">
        <v>-1291096</v>
      </c>
    </row>
    <row r="15" spans="1:4" s="6" customFormat="1" ht="6" thickBot="1">
      <c r="A15" s="5"/>
      <c r="C15" s="5"/>
      <c r="D15" s="5"/>
    </row>
    <row r="16" spans="1:4" s="2" customFormat="1" ht="12.75">
      <c r="A16" s="11"/>
      <c r="C16" s="12"/>
      <c r="D16" s="12"/>
    </row>
    <row r="17" spans="1:4" s="2" customFormat="1" ht="12.75">
      <c r="A17" s="3" t="s">
        <v>38</v>
      </c>
      <c r="C17" s="3">
        <f>SUM(C9:C16)</f>
        <v>4314512</v>
      </c>
      <c r="D17" s="3">
        <f>SUM(D9:D16)</f>
        <v>1263369</v>
      </c>
    </row>
    <row r="18" spans="1:4" s="2" customFormat="1" ht="12.75">
      <c r="A18" s="3"/>
      <c r="C18" s="3"/>
      <c r="D18" s="3"/>
    </row>
    <row r="19" spans="1:4" s="2" customFormat="1" ht="12.75">
      <c r="A19" s="4" t="s">
        <v>39</v>
      </c>
      <c r="C19" s="4">
        <v>81</v>
      </c>
      <c r="D19" s="4">
        <v>210</v>
      </c>
    </row>
    <row r="20" spans="1:4" s="2" customFormat="1" ht="12.75">
      <c r="A20" s="4" t="s">
        <v>40</v>
      </c>
      <c r="C20" s="4">
        <v>-1979145</v>
      </c>
      <c r="D20" s="4">
        <v>-1026678</v>
      </c>
    </row>
    <row r="21" spans="1:4" s="2" customFormat="1" ht="12.75">
      <c r="A21" s="4" t="s">
        <v>41</v>
      </c>
      <c r="C21" s="4">
        <v>-492429</v>
      </c>
      <c r="D21" s="4">
        <v>-72824</v>
      </c>
    </row>
    <row r="22" spans="1:4" s="2" customFormat="1" ht="12.75">
      <c r="A22" s="4"/>
      <c r="C22" s="4"/>
      <c r="D22" s="4"/>
    </row>
    <row r="23" spans="1:4" s="2" customFormat="1" ht="12.75">
      <c r="A23" s="3" t="s">
        <v>42</v>
      </c>
      <c r="C23" s="3">
        <f>SUM(C17:C22)</f>
        <v>1843019</v>
      </c>
      <c r="D23" s="3">
        <f>SUM(D17:D22)</f>
        <v>164077</v>
      </c>
    </row>
    <row r="24" spans="1:4" s="2" customFormat="1" ht="12.75">
      <c r="A24" s="3"/>
      <c r="C24" s="3"/>
      <c r="D24" s="3"/>
    </row>
    <row r="25" spans="1:4" s="2" customFormat="1" ht="12.75">
      <c r="A25" s="4" t="s">
        <v>43</v>
      </c>
      <c r="C25" s="4">
        <v>-333153</v>
      </c>
      <c r="D25" s="4">
        <v>-37602</v>
      </c>
    </row>
    <row r="26" spans="1:4" s="6" customFormat="1" ht="6" thickBot="1">
      <c r="A26" s="5"/>
      <c r="C26" s="5"/>
      <c r="D26" s="5"/>
    </row>
    <row r="27" spans="1:4" s="2" customFormat="1" ht="12.75">
      <c r="A27" s="4"/>
      <c r="C27" s="4"/>
      <c r="D27" s="4"/>
    </row>
    <row r="28" spans="1:4" s="2" customFormat="1" ht="12.75">
      <c r="A28" s="3" t="s">
        <v>44</v>
      </c>
      <c r="C28" s="3">
        <f>SUM(C23:C27)</f>
        <v>1509866</v>
      </c>
      <c r="D28" s="3">
        <f>SUM(D23:D27)</f>
        <v>126475</v>
      </c>
    </row>
    <row r="29" spans="1:4" s="6" customFormat="1" ht="6" thickBot="1">
      <c r="A29" s="7"/>
      <c r="C29" s="7"/>
      <c r="D29" s="7"/>
    </row>
    <row r="30" spans="1:4" s="2" customFormat="1" ht="12.75">
      <c r="A30" s="4"/>
      <c r="C30" s="4"/>
      <c r="D30" s="4"/>
    </row>
    <row r="31" spans="1:4" s="2" customFormat="1" ht="12.75">
      <c r="A31" s="3" t="s">
        <v>45</v>
      </c>
      <c r="C31" s="4"/>
      <c r="D31" s="4"/>
    </row>
    <row r="32" spans="1:4" s="2" customFormat="1" ht="12.75">
      <c r="A32" s="9" t="s">
        <v>46</v>
      </c>
      <c r="C32" s="4"/>
      <c r="D32" s="4"/>
    </row>
    <row r="33" spans="1:4" s="2" customFormat="1" ht="12.75">
      <c r="A33" s="4" t="s">
        <v>47</v>
      </c>
      <c r="C33" s="4">
        <f>'[3]FS'!$N$83</f>
        <v>0</v>
      </c>
      <c r="D33" s="4"/>
    </row>
    <row r="34" spans="1:4" s="2" customFormat="1" ht="16.5" customHeight="1">
      <c r="A34" s="4" t="s">
        <v>116</v>
      </c>
      <c r="C34" s="4">
        <v>-408917</v>
      </c>
      <c r="D34" s="4"/>
    </row>
    <row r="35" spans="1:4" s="2" customFormat="1" ht="12.75">
      <c r="A35" s="4"/>
      <c r="C35" s="4"/>
      <c r="D35" s="4"/>
    </row>
    <row r="36" spans="1:4" s="2" customFormat="1" ht="12.75">
      <c r="A36" s="3" t="s">
        <v>48</v>
      </c>
      <c r="C36" s="3">
        <f>SUM(C33:C35)</f>
        <v>-408917</v>
      </c>
      <c r="D36" s="3">
        <f>SUM(D33:D35)</f>
        <v>0</v>
      </c>
    </row>
    <row r="37" spans="1:4" s="6" customFormat="1" ht="6" thickBot="1">
      <c r="A37" s="5"/>
      <c r="C37" s="5"/>
      <c r="D37" s="5"/>
    </row>
    <row r="38" spans="1:4" s="2" customFormat="1" ht="12.75">
      <c r="A38" s="4"/>
      <c r="C38" s="4"/>
      <c r="D38" s="4"/>
    </row>
    <row r="39" spans="1:4" s="2" customFormat="1" ht="12.75">
      <c r="A39" s="3" t="s">
        <v>49</v>
      </c>
      <c r="C39" s="3">
        <f>C28+C36</f>
        <v>1100949</v>
      </c>
      <c r="D39" s="3">
        <f>D28+D36</f>
        <v>126475</v>
      </c>
    </row>
    <row r="40" spans="1:4" s="6" customFormat="1" ht="6" thickBot="1">
      <c r="A40" s="8"/>
      <c r="C40" s="8"/>
      <c r="D40" s="8"/>
    </row>
    <row r="41" ht="13.5" thickTop="1"/>
    <row r="43" spans="1:4" ht="12.75">
      <c r="A43" t="s">
        <v>50</v>
      </c>
      <c r="C43" s="3">
        <v>736</v>
      </c>
      <c r="D43" s="3">
        <v>62</v>
      </c>
    </row>
    <row r="44" spans="1:4" ht="12.75">
      <c r="A44" t="s">
        <v>51</v>
      </c>
      <c r="C44" s="78" t="s">
        <v>105</v>
      </c>
      <c r="D44" s="78" t="s">
        <v>105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zoomScale="90" zoomScaleNormal="90" zoomScalePageLayoutView="0" workbookViewId="0" topLeftCell="A1">
      <selection activeCell="A45" sqref="A45"/>
    </sheetView>
  </sheetViews>
  <sheetFormatPr defaultColWidth="9.140625" defaultRowHeight="12.75"/>
  <cols>
    <col min="1" max="1" width="44.28125" style="15" bestFit="1" customWidth="1"/>
    <col min="2" max="2" width="16.7109375" style="15" bestFit="1" customWidth="1"/>
    <col min="3" max="4" width="13.7109375" style="15" customWidth="1"/>
    <col min="5" max="5" width="16.28125" style="15" bestFit="1" customWidth="1"/>
    <col min="6" max="6" width="13.140625" style="15" customWidth="1"/>
    <col min="7" max="7" width="11.00390625" style="15" bestFit="1" customWidth="1"/>
    <col min="8" max="16384" width="9.140625" style="15" customWidth="1"/>
  </cols>
  <sheetData>
    <row r="1" ht="15" customHeight="1">
      <c r="A1" s="1" t="s">
        <v>52</v>
      </c>
    </row>
    <row r="2" ht="15" customHeight="1"/>
    <row r="4" spans="1:7" ht="48" thickBot="1">
      <c r="A4" s="16" t="s">
        <v>53</v>
      </c>
      <c r="B4" s="17" t="s">
        <v>54</v>
      </c>
      <c r="C4" s="18" t="s">
        <v>55</v>
      </c>
      <c r="D4" s="18" t="s">
        <v>118</v>
      </c>
      <c r="E4" s="18" t="s">
        <v>18</v>
      </c>
      <c r="F4" s="18" t="s">
        <v>56</v>
      </c>
      <c r="G4" s="17" t="s">
        <v>57</v>
      </c>
    </row>
    <row r="5" spans="1:7" s="23" customFormat="1" ht="5.25">
      <c r="A5" s="21"/>
      <c r="B5" s="22"/>
      <c r="C5" s="22"/>
      <c r="D5" s="22"/>
      <c r="E5" s="22"/>
      <c r="F5" s="22"/>
      <c r="G5" s="22"/>
    </row>
    <row r="6" spans="1:7" s="24" customFormat="1" ht="12">
      <c r="A6" s="19" t="s">
        <v>106</v>
      </c>
      <c r="B6" s="19">
        <v>159988</v>
      </c>
      <c r="C6" s="19">
        <v>1282401</v>
      </c>
      <c r="D6" s="19">
        <v>0</v>
      </c>
      <c r="E6" s="19">
        <v>-55984</v>
      </c>
      <c r="F6" s="19">
        <v>9804970</v>
      </c>
      <c r="G6" s="19">
        <f>SUM(B6:F6)</f>
        <v>11191375</v>
      </c>
    </row>
    <row r="7" spans="1:7" s="23" customFormat="1" ht="6" thickBot="1">
      <c r="A7" s="25"/>
      <c r="B7" s="25"/>
      <c r="C7" s="25"/>
      <c r="D7" s="25"/>
      <c r="E7" s="25"/>
      <c r="F7" s="25"/>
      <c r="G7" s="25"/>
    </row>
    <row r="8" spans="1:7" s="23" customFormat="1" ht="6" hidden="1" thickBot="1">
      <c r="A8" s="25"/>
      <c r="B8" s="25"/>
      <c r="C8" s="25"/>
      <c r="D8" s="25"/>
      <c r="E8" s="25"/>
      <c r="F8" s="25"/>
      <c r="G8" s="25"/>
    </row>
    <row r="9" spans="1:7" ht="11.25">
      <c r="A9" s="20"/>
      <c r="B9" s="20"/>
      <c r="C9" s="20"/>
      <c r="D9" s="20"/>
      <c r="E9" s="20"/>
      <c r="F9" s="20"/>
      <c r="G9" s="20"/>
    </row>
    <row r="10" spans="1:7" ht="11.25">
      <c r="A10" s="20" t="s">
        <v>102</v>
      </c>
      <c r="B10" s="20">
        <f>SUM(B8:B9)</f>
        <v>0</v>
      </c>
      <c r="C10" s="20">
        <f>SUM(C8:C9)</f>
        <v>0</v>
      </c>
      <c r="D10" s="20">
        <v>0</v>
      </c>
      <c r="E10" s="20">
        <f>SUM(E8:E9)</f>
        <v>0</v>
      </c>
      <c r="F10" s="20">
        <v>469555</v>
      </c>
      <c r="G10" s="20">
        <f>SUM(F10)</f>
        <v>469555</v>
      </c>
    </row>
    <row r="11" spans="1:7" s="23" customFormat="1" ht="6" thickBot="1">
      <c r="A11" s="25"/>
      <c r="B11" s="25"/>
      <c r="C11" s="25"/>
      <c r="D11" s="25"/>
      <c r="E11" s="25"/>
      <c r="F11" s="25"/>
      <c r="G11" s="25"/>
    </row>
    <row r="12" spans="1:7" ht="11.25">
      <c r="A12" s="20"/>
      <c r="B12" s="20"/>
      <c r="C12" s="20"/>
      <c r="D12" s="20"/>
      <c r="E12" s="20"/>
      <c r="F12" s="20"/>
      <c r="G12" s="20"/>
    </row>
    <row r="13" spans="1:7" ht="11.25">
      <c r="A13" s="20" t="s">
        <v>101</v>
      </c>
      <c r="B13" s="20">
        <v>0</v>
      </c>
      <c r="C13" s="20">
        <v>0</v>
      </c>
      <c r="D13" s="20">
        <v>2577889</v>
      </c>
      <c r="E13" s="20">
        <v>840</v>
      </c>
      <c r="F13" s="20"/>
      <c r="G13" s="20">
        <f>SUM(B13:F13)</f>
        <v>2578729</v>
      </c>
    </row>
    <row r="14" spans="1:7" s="23" customFormat="1" ht="5.25">
      <c r="A14" s="21"/>
      <c r="B14" s="22"/>
      <c r="C14" s="22"/>
      <c r="D14" s="22"/>
      <c r="E14" s="22"/>
      <c r="F14" s="22"/>
      <c r="G14" s="22"/>
    </row>
    <row r="15" spans="1:7" ht="11.25">
      <c r="A15" s="20" t="s">
        <v>58</v>
      </c>
      <c r="B15" s="20">
        <v>0</v>
      </c>
      <c r="C15" s="20">
        <v>0</v>
      </c>
      <c r="D15" s="20"/>
      <c r="E15" s="20"/>
      <c r="F15" s="20"/>
      <c r="G15" s="20">
        <f>SUM(B15:F15)</f>
        <v>0</v>
      </c>
    </row>
    <row r="16" spans="1:7" s="23" customFormat="1" ht="6" thickBot="1">
      <c r="A16" s="25"/>
      <c r="B16" s="25"/>
      <c r="C16" s="25"/>
      <c r="D16" s="25"/>
      <c r="E16" s="25"/>
      <c r="F16" s="25"/>
      <c r="G16" s="25"/>
    </row>
    <row r="17" spans="1:7" ht="11.25">
      <c r="A17" s="20"/>
      <c r="B17" s="20"/>
      <c r="C17" s="20"/>
      <c r="D17" s="20"/>
      <c r="E17" s="20"/>
      <c r="F17" s="20"/>
      <c r="G17" s="20"/>
    </row>
    <row r="18" spans="1:7" ht="11.25">
      <c r="A18" s="20" t="s">
        <v>59</v>
      </c>
      <c r="B18" s="20">
        <f>SUM(B13:B17)</f>
        <v>0</v>
      </c>
      <c r="C18" s="20">
        <f>SUM(C13:C17)</f>
        <v>0</v>
      </c>
      <c r="D18" s="20">
        <f>SUM(D13:D17)</f>
        <v>2577889</v>
      </c>
      <c r="E18" s="20">
        <f>SUM(E13:E17)</f>
        <v>840</v>
      </c>
      <c r="F18" s="20"/>
      <c r="G18" s="20">
        <f>SUM(B18:F18)</f>
        <v>2578729</v>
      </c>
    </row>
    <row r="19" spans="1:7" s="23" customFormat="1" ht="6" thickBot="1">
      <c r="A19" s="25"/>
      <c r="B19" s="25"/>
      <c r="C19" s="25"/>
      <c r="D19" s="25"/>
      <c r="E19" s="25"/>
      <c r="F19" s="25"/>
      <c r="G19" s="25"/>
    </row>
    <row r="20" spans="1:7" ht="11.25">
      <c r="A20" s="20"/>
      <c r="B20" s="20"/>
      <c r="C20" s="20"/>
      <c r="D20" s="20"/>
      <c r="E20" s="20"/>
      <c r="F20" s="20"/>
      <c r="G20" s="20"/>
    </row>
    <row r="21" spans="1:7" s="24" customFormat="1" ht="12">
      <c r="A21" s="19" t="s">
        <v>60</v>
      </c>
      <c r="B21" s="19">
        <f>B10+B18</f>
        <v>0</v>
      </c>
      <c r="C21" s="19">
        <f>C10+C18</f>
        <v>0</v>
      </c>
      <c r="D21" s="19">
        <f>D10+D18</f>
        <v>2577889</v>
      </c>
      <c r="E21" s="19">
        <f>E10+E18</f>
        <v>840</v>
      </c>
      <c r="F21" s="75">
        <f>F10</f>
        <v>469555</v>
      </c>
      <c r="G21" s="75">
        <f>G6+G10+G18</f>
        <v>14239659</v>
      </c>
    </row>
    <row r="22" spans="1:7" s="23" customFormat="1" ht="6" thickBot="1">
      <c r="A22" s="25"/>
      <c r="B22" s="25"/>
      <c r="C22" s="25"/>
      <c r="D22" s="25"/>
      <c r="E22" s="25"/>
      <c r="F22" s="25"/>
      <c r="G22" s="25"/>
    </row>
    <row r="23" spans="1:7" ht="11.25">
      <c r="A23" s="20"/>
      <c r="B23" s="20"/>
      <c r="C23" s="20"/>
      <c r="D23" s="20"/>
      <c r="E23" s="20"/>
      <c r="F23" s="20"/>
      <c r="G23" s="20"/>
    </row>
    <row r="24" spans="1:7" ht="11.25">
      <c r="A24" s="20" t="s">
        <v>61</v>
      </c>
      <c r="B24" s="20">
        <v>0</v>
      </c>
      <c r="C24" s="20">
        <v>0</v>
      </c>
      <c r="D24" s="20"/>
      <c r="E24" s="20">
        <v>0</v>
      </c>
      <c r="F24" s="20">
        <v>-14568</v>
      </c>
      <c r="G24" s="20">
        <f>SUM(B24:F24)</f>
        <v>-14568</v>
      </c>
    </row>
    <row r="25" spans="1:7" s="23" customFormat="1" ht="6" thickBot="1">
      <c r="A25" s="25"/>
      <c r="B25" s="25"/>
      <c r="C25" s="25"/>
      <c r="D25" s="25"/>
      <c r="E25" s="25"/>
      <c r="F25" s="25"/>
      <c r="G25" s="25"/>
    </row>
    <row r="26" spans="1:7" ht="11.25">
      <c r="A26" s="20"/>
      <c r="B26" s="20"/>
      <c r="C26" s="20"/>
      <c r="D26" s="20"/>
      <c r="E26" s="20"/>
      <c r="F26" s="20"/>
      <c r="G26" s="20"/>
    </row>
    <row r="27" spans="1:8" ht="12">
      <c r="A27" s="19" t="s">
        <v>107</v>
      </c>
      <c r="B27" s="19">
        <f>B6+B21+B24</f>
        <v>159988</v>
      </c>
      <c r="C27" s="19">
        <f>C6+C21+C24</f>
        <v>1282401</v>
      </c>
      <c r="D27" s="19">
        <f>D6+D21+D24</f>
        <v>2577889</v>
      </c>
      <c r="E27" s="19">
        <f>E6+E21</f>
        <v>-55144</v>
      </c>
      <c r="F27" s="19">
        <f>F6+F21+F24+F15</f>
        <v>10259957</v>
      </c>
      <c r="G27" s="74">
        <f>SUM(B27:F27)</f>
        <v>14225091</v>
      </c>
      <c r="H27" s="15">
        <f>G27-Баланс!C41</f>
        <v>0</v>
      </c>
    </row>
    <row r="28" spans="1:7" s="23" customFormat="1" ht="6" thickBot="1">
      <c r="A28" s="25"/>
      <c r="B28" s="25"/>
      <c r="C28" s="25"/>
      <c r="D28" s="25"/>
      <c r="E28" s="25"/>
      <c r="F28" s="25"/>
      <c r="G28" s="25"/>
    </row>
    <row r="29" spans="1:7" ht="11.25">
      <c r="A29" s="20"/>
      <c r="B29" s="20"/>
      <c r="C29" s="20"/>
      <c r="D29" s="20"/>
      <c r="E29" s="20"/>
      <c r="F29" s="20"/>
      <c r="G29" s="20"/>
    </row>
    <row r="30" spans="1:7" ht="11.25">
      <c r="A30" s="20" t="s">
        <v>103</v>
      </c>
      <c r="B30" s="20">
        <v>0</v>
      </c>
      <c r="C30" s="20">
        <v>0</v>
      </c>
      <c r="D30" s="20"/>
      <c r="E30" s="20">
        <v>0</v>
      </c>
      <c r="F30" s="26">
        <f>фхд!C28</f>
        <v>1509866</v>
      </c>
      <c r="G30" s="20">
        <f>SUM(B30:F30)</f>
        <v>1509866</v>
      </c>
    </row>
    <row r="31" spans="1:7" ht="11.25">
      <c r="A31" s="20" t="s">
        <v>62</v>
      </c>
      <c r="B31" s="20">
        <v>0</v>
      </c>
      <c r="C31" s="20">
        <v>0</v>
      </c>
      <c r="D31" s="20">
        <f>фхд!C36</f>
        <v>-408917</v>
      </c>
      <c r="E31" s="20"/>
      <c r="F31" s="20"/>
      <c r="G31" s="20">
        <f>SUM(B31:F31)</f>
        <v>-408917</v>
      </c>
    </row>
    <row r="32" spans="1:7" s="23" customFormat="1" ht="6" thickBot="1">
      <c r="A32" s="25"/>
      <c r="B32" s="25"/>
      <c r="C32" s="25"/>
      <c r="D32" s="25"/>
      <c r="E32" s="25"/>
      <c r="F32" s="25"/>
      <c r="G32" s="25"/>
    </row>
    <row r="33" spans="1:7" ht="11.25">
      <c r="A33" s="20"/>
      <c r="B33" s="20"/>
      <c r="C33" s="20"/>
      <c r="D33" s="20"/>
      <c r="E33" s="20"/>
      <c r="F33" s="20"/>
      <c r="G33" s="20"/>
    </row>
    <row r="34" spans="1:7" s="24" customFormat="1" ht="12">
      <c r="A34" s="19" t="s">
        <v>63</v>
      </c>
      <c r="B34" s="19">
        <f>SUM(B30:B33)</f>
        <v>0</v>
      </c>
      <c r="C34" s="19">
        <f>SUM(C30:C33)</f>
        <v>0</v>
      </c>
      <c r="D34" s="19">
        <f>SUM(D30:D33)</f>
        <v>-408917</v>
      </c>
      <c r="E34" s="19">
        <f>SUM(E30:E33)</f>
        <v>0</v>
      </c>
      <c r="F34" s="19">
        <f>SUM(F30:F33)</f>
        <v>1509866</v>
      </c>
      <c r="G34" s="19">
        <f>G30+G31</f>
        <v>1100949</v>
      </c>
    </row>
    <row r="35" spans="1:7" s="23" customFormat="1" ht="6" thickBot="1">
      <c r="A35" s="25"/>
      <c r="B35" s="25"/>
      <c r="C35" s="25"/>
      <c r="D35" s="25"/>
      <c r="E35" s="25"/>
      <c r="F35" s="25"/>
      <c r="G35" s="25"/>
    </row>
    <row r="36" spans="1:7" ht="11.25">
      <c r="A36" s="20"/>
      <c r="B36" s="20"/>
      <c r="C36" s="20"/>
      <c r="D36" s="20"/>
      <c r="E36" s="20"/>
      <c r="F36" s="20"/>
      <c r="G36" s="20"/>
    </row>
    <row r="37" spans="1:7" ht="11.25">
      <c r="A37" s="20" t="s">
        <v>61</v>
      </c>
      <c r="B37" s="20">
        <v>0</v>
      </c>
      <c r="C37" s="20">
        <v>0</v>
      </c>
      <c r="D37" s="20"/>
      <c r="E37" s="20">
        <v>0</v>
      </c>
      <c r="F37" s="20">
        <f>-21582</f>
        <v>-21582</v>
      </c>
      <c r="G37" s="20">
        <f>SUM(B37:F37)</f>
        <v>-21582</v>
      </c>
    </row>
    <row r="38" spans="1:7" s="23" customFormat="1" ht="6" thickBot="1">
      <c r="A38" s="25"/>
      <c r="B38" s="25"/>
      <c r="C38" s="25"/>
      <c r="D38" s="25"/>
      <c r="E38" s="25"/>
      <c r="F38" s="25"/>
      <c r="G38" s="25"/>
    </row>
    <row r="39" spans="1:7" ht="11.25">
      <c r="A39" s="20"/>
      <c r="B39" s="20"/>
      <c r="C39" s="20"/>
      <c r="D39" s="20"/>
      <c r="E39" s="20"/>
      <c r="F39" s="20"/>
      <c r="G39" s="20"/>
    </row>
    <row r="40" spans="1:8" ht="12">
      <c r="A40" s="19" t="s">
        <v>119</v>
      </c>
      <c r="B40" s="19">
        <f>B27+B34+B37</f>
        <v>159988</v>
      </c>
      <c r="C40" s="19">
        <f>C27+C34+C37</f>
        <v>1282401</v>
      </c>
      <c r="D40" s="19">
        <f>D27+D34+D37</f>
        <v>2168972</v>
      </c>
      <c r="E40" s="19">
        <f>E27+E34+E37</f>
        <v>-55144</v>
      </c>
      <c r="F40" s="19">
        <f>F27+F34+F37</f>
        <v>11748241</v>
      </c>
      <c r="G40" s="74">
        <f>SUM(B40:F40)</f>
        <v>15304458</v>
      </c>
      <c r="H40" s="26"/>
    </row>
    <row r="41" spans="1:7" s="23" customFormat="1" ht="6" thickBot="1">
      <c r="A41" s="25"/>
      <c r="B41" s="25"/>
      <c r="C41" s="25"/>
      <c r="D41" s="25"/>
      <c r="E41" s="25"/>
      <c r="F41" s="25"/>
      <c r="G41" s="25"/>
    </row>
    <row r="42" spans="1:7" ht="11.25">
      <c r="A42" s="20"/>
      <c r="B42" s="20"/>
      <c r="C42" s="20"/>
      <c r="D42" s="20"/>
      <c r="E42" s="20"/>
      <c r="F42" s="20"/>
      <c r="G42" s="20"/>
    </row>
    <row r="43" spans="6:7" ht="11.25">
      <c r="F43" s="27">
        <f>F40-Баланс!B38</f>
        <v>0</v>
      </c>
      <c r="G43" s="27">
        <f>G40-Баланс!B41</f>
        <v>0.4888099990785122</v>
      </c>
    </row>
    <row r="44" ht="11.25">
      <c r="F44" s="2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5"/>
  <sheetViews>
    <sheetView showGridLines="0" tabSelected="1" zoomScale="90" zoomScaleNormal="90" zoomScalePageLayoutView="0" workbookViewId="0" topLeftCell="A33">
      <selection activeCell="E68" sqref="E68"/>
    </sheetView>
  </sheetViews>
  <sheetFormatPr defaultColWidth="9.140625" defaultRowHeight="12.75"/>
  <cols>
    <col min="1" max="1" width="57.8515625" style="28" customWidth="1"/>
    <col min="2" max="2" width="16.8515625" style="28" customWidth="1"/>
    <col min="3" max="3" width="15.7109375" style="28" customWidth="1"/>
    <col min="4" max="16384" width="9.140625" style="28" customWidth="1"/>
  </cols>
  <sheetData>
    <row r="1" ht="13.5">
      <c r="A1" s="1" t="s">
        <v>64</v>
      </c>
    </row>
    <row r="6" spans="1:3" s="31" customFormat="1" ht="12" thickBot="1">
      <c r="A6" s="29" t="s">
        <v>65</v>
      </c>
      <c r="B6" s="30" t="s">
        <v>120</v>
      </c>
      <c r="C6" s="30" t="s">
        <v>121</v>
      </c>
    </row>
    <row r="7" spans="1:3" s="34" customFormat="1" ht="12">
      <c r="A7" s="32"/>
      <c r="B7" s="33"/>
      <c r="C7" s="33"/>
    </row>
    <row r="8" spans="1:3" s="34" customFormat="1" ht="12">
      <c r="A8" s="35" t="s">
        <v>66</v>
      </c>
      <c r="B8" s="36"/>
      <c r="C8" s="36"/>
    </row>
    <row r="9" spans="1:3" ht="11.25">
      <c r="A9" s="36"/>
      <c r="B9" s="36"/>
      <c r="C9" s="36"/>
    </row>
    <row r="10" spans="1:3" ht="11.25">
      <c r="A10" s="36" t="s">
        <v>67</v>
      </c>
      <c r="B10" s="37">
        <f>SUM(B11:B15)</f>
        <v>28624546</v>
      </c>
      <c r="C10" s="37">
        <f>SUM(C11:C15)</f>
        <v>12909817</v>
      </c>
    </row>
    <row r="11" spans="1:3" ht="11.25">
      <c r="A11" s="36" t="s">
        <v>68</v>
      </c>
      <c r="B11" s="37">
        <v>27580216</v>
      </c>
      <c r="C11" s="37">
        <v>10350084</v>
      </c>
    </row>
    <row r="12" spans="1:3" ht="11.25">
      <c r="A12" s="36" t="s">
        <v>69</v>
      </c>
      <c r="B12" s="37">
        <v>456801</v>
      </c>
      <c r="C12" s="37">
        <v>238401</v>
      </c>
    </row>
    <row r="13" spans="1:3" ht="11.25">
      <c r="A13" s="36" t="s">
        <v>76</v>
      </c>
      <c r="B13" s="37">
        <v>4017</v>
      </c>
      <c r="C13" s="37">
        <v>2321332</v>
      </c>
    </row>
    <row r="14" spans="1:3" ht="11.25">
      <c r="A14" s="36" t="s">
        <v>122</v>
      </c>
      <c r="B14" s="82" t="s">
        <v>105</v>
      </c>
      <c r="C14" s="82" t="s">
        <v>105</v>
      </c>
    </row>
    <row r="15" spans="1:3" ht="11.25">
      <c r="A15" s="36" t="s">
        <v>123</v>
      </c>
      <c r="B15" s="37">
        <v>583512</v>
      </c>
      <c r="C15" s="82" t="s">
        <v>105</v>
      </c>
    </row>
    <row r="16" spans="1:3" ht="11.25">
      <c r="A16" s="36"/>
      <c r="B16" s="37"/>
      <c r="C16" s="37"/>
    </row>
    <row r="17" spans="1:3" ht="11.25">
      <c r="A17" s="36" t="s">
        <v>70</v>
      </c>
      <c r="B17" s="37">
        <f>SUM(B18:B23)</f>
        <v>21837227</v>
      </c>
      <c r="C17" s="37">
        <f>SUM(C18:C23)</f>
        <v>27737647</v>
      </c>
    </row>
    <row r="18" spans="1:3" ht="11.25">
      <c r="A18" s="36" t="s">
        <v>71</v>
      </c>
      <c r="B18" s="37">
        <v>8771142</v>
      </c>
      <c r="C18" s="37">
        <v>13446692</v>
      </c>
    </row>
    <row r="19" spans="1:3" ht="11.25">
      <c r="A19" s="36" t="s">
        <v>72</v>
      </c>
      <c r="B19" s="37">
        <v>2839544</v>
      </c>
      <c r="C19" s="37">
        <v>2544214</v>
      </c>
    </row>
    <row r="20" spans="1:3" ht="11.25">
      <c r="A20" s="36" t="s">
        <v>73</v>
      </c>
      <c r="B20" s="37">
        <v>2379257</v>
      </c>
      <c r="C20" s="37">
        <v>1676640</v>
      </c>
    </row>
    <row r="21" spans="1:3" ht="11.25">
      <c r="A21" s="36" t="s">
        <v>74</v>
      </c>
      <c r="B21" s="37">
        <v>5502803</v>
      </c>
      <c r="C21" s="37">
        <v>8000400</v>
      </c>
    </row>
    <row r="22" spans="1:3" ht="11.25">
      <c r="A22" s="36" t="s">
        <v>75</v>
      </c>
      <c r="B22" s="37">
        <v>1322799</v>
      </c>
      <c r="C22" s="37">
        <v>1233614</v>
      </c>
    </row>
    <row r="23" spans="1:3" ht="11.25">
      <c r="A23" s="36" t="s">
        <v>76</v>
      </c>
      <c r="B23" s="37">
        <v>1021682</v>
      </c>
      <c r="C23" s="37">
        <v>836087</v>
      </c>
    </row>
    <row r="24" spans="1:3" ht="12" thickBot="1">
      <c r="A24" s="38"/>
      <c r="B24" s="38"/>
      <c r="C24" s="38"/>
    </row>
    <row r="25" spans="1:3" ht="12">
      <c r="A25" s="35"/>
      <c r="B25" s="36"/>
      <c r="C25" s="36"/>
    </row>
    <row r="26" spans="1:3" ht="12">
      <c r="A26" s="35" t="s">
        <v>77</v>
      </c>
      <c r="B26" s="80">
        <f>B10-B17</f>
        <v>6787319</v>
      </c>
      <c r="C26" s="80">
        <f>C10-C17</f>
        <v>-14827830</v>
      </c>
    </row>
    <row r="27" spans="1:3" ht="12">
      <c r="A27" s="35" t="s">
        <v>78</v>
      </c>
      <c r="B27" s="80"/>
      <c r="C27" s="80"/>
    </row>
    <row r="28" spans="1:3" ht="12" thickBot="1">
      <c r="A28" s="39"/>
      <c r="B28" s="39"/>
      <c r="C28" s="39"/>
    </row>
    <row r="29" spans="1:3" ht="12">
      <c r="A29" s="35"/>
      <c r="B29" s="36"/>
      <c r="C29" s="36"/>
    </row>
    <row r="30" spans="1:3" ht="12">
      <c r="A30" s="35" t="s">
        <v>79</v>
      </c>
      <c r="B30" s="36"/>
      <c r="C30" s="36"/>
    </row>
    <row r="31" spans="1:3" ht="11.25">
      <c r="A31" s="36"/>
      <c r="B31" s="36"/>
      <c r="C31" s="36"/>
    </row>
    <row r="32" spans="1:3" ht="11.25">
      <c r="A32" s="36" t="s">
        <v>80</v>
      </c>
      <c r="B32" s="37">
        <v>2528380</v>
      </c>
      <c r="C32" s="37">
        <v>2268125</v>
      </c>
    </row>
    <row r="33" spans="1:3" ht="11.25">
      <c r="A33" s="36" t="s">
        <v>81</v>
      </c>
      <c r="B33" s="37"/>
      <c r="C33" s="37"/>
    </row>
    <row r="34" spans="1:3" ht="11.25">
      <c r="A34" s="36" t="s">
        <v>82</v>
      </c>
      <c r="B34" s="37"/>
      <c r="C34" s="37"/>
    </row>
    <row r="35" spans="1:3" ht="11.25">
      <c r="A35" s="36" t="s">
        <v>83</v>
      </c>
      <c r="B35" s="37"/>
      <c r="C35" s="40"/>
    </row>
    <row r="36" spans="1:3" ht="11.25">
      <c r="A36" s="36" t="s">
        <v>80</v>
      </c>
      <c r="B36" s="37"/>
      <c r="C36" s="40"/>
    </row>
    <row r="37" spans="1:3" ht="11.25">
      <c r="A37" s="36" t="s">
        <v>84</v>
      </c>
      <c r="B37" s="37"/>
      <c r="C37" s="37"/>
    </row>
    <row r="38" spans="1:3" ht="11.25">
      <c r="A38" s="36" t="s">
        <v>99</v>
      </c>
      <c r="B38" s="37">
        <v>-8168</v>
      </c>
      <c r="C38" s="37">
        <v>2521</v>
      </c>
    </row>
    <row r="39" spans="1:3" ht="12" thickBot="1">
      <c r="A39" s="38"/>
      <c r="B39" s="38"/>
      <c r="C39" s="38"/>
    </row>
    <row r="40" spans="1:3" ht="12">
      <c r="A40" s="35"/>
      <c r="B40" s="36"/>
      <c r="C40" s="36"/>
    </row>
    <row r="41" spans="1:3" ht="24">
      <c r="A41" s="35" t="s">
        <v>85</v>
      </c>
      <c r="B41" s="19">
        <f>B38-B37-B32</f>
        <v>-2536548</v>
      </c>
      <c r="C41" s="19">
        <f>C38-C37-C32</f>
        <v>-2265604</v>
      </c>
    </row>
    <row r="42" spans="1:3" ht="12" thickBot="1">
      <c r="A42" s="39"/>
      <c r="B42" s="39"/>
      <c r="C42" s="38"/>
    </row>
    <row r="43" spans="1:3" ht="12">
      <c r="A43" s="35"/>
      <c r="B43" s="36"/>
      <c r="C43" s="36"/>
    </row>
    <row r="44" spans="1:3" ht="12">
      <c r="A44" s="35" t="s">
        <v>86</v>
      </c>
      <c r="B44" s="36"/>
      <c r="C44" s="36"/>
    </row>
    <row r="45" spans="1:3" ht="11.25">
      <c r="A45" s="36"/>
      <c r="B45" s="36"/>
      <c r="C45" s="36"/>
    </row>
    <row r="46" spans="1:3" ht="11.25">
      <c r="A46" s="36" t="s">
        <v>87</v>
      </c>
      <c r="B46" s="73"/>
      <c r="C46" s="73">
        <v>18748850</v>
      </c>
    </row>
    <row r="47" spans="1:3" ht="11.25">
      <c r="A47" s="36" t="s">
        <v>88</v>
      </c>
      <c r="B47" s="73">
        <v>3940338</v>
      </c>
      <c r="C47" s="37">
        <v>1876350</v>
      </c>
    </row>
    <row r="48" spans="1:3" ht="11.25">
      <c r="A48" s="36" t="s">
        <v>89</v>
      </c>
      <c r="B48" s="73">
        <v>450</v>
      </c>
      <c r="C48" s="37">
        <v>9971</v>
      </c>
    </row>
    <row r="49" spans="1:3" ht="11.25">
      <c r="A49" s="36" t="s">
        <v>100</v>
      </c>
      <c r="B49" s="36"/>
      <c r="C49" s="37"/>
    </row>
    <row r="50" spans="1:3" ht="12" thickBot="1">
      <c r="A50" s="39"/>
      <c r="B50" s="38"/>
      <c r="C50" s="38"/>
    </row>
    <row r="51" spans="1:3" ht="12">
      <c r="A51" s="35"/>
      <c r="B51" s="35"/>
      <c r="C51" s="35"/>
    </row>
    <row r="52" spans="1:3" ht="12">
      <c r="A52" s="35" t="s">
        <v>90</v>
      </c>
      <c r="B52" s="80">
        <f>B46-B48-B47</f>
        <v>-3940788</v>
      </c>
      <c r="C52" s="80">
        <f>C46-C47-C48</f>
        <v>16862529</v>
      </c>
    </row>
    <row r="53" spans="1:3" ht="12">
      <c r="A53" s="35" t="s">
        <v>91</v>
      </c>
      <c r="B53" s="80"/>
      <c r="C53" s="80"/>
    </row>
    <row r="54" spans="1:3" ht="12" thickBot="1">
      <c r="A54" s="39"/>
      <c r="B54" s="39"/>
      <c r="C54" s="39"/>
    </row>
    <row r="55" spans="1:3" ht="11.25">
      <c r="A55" s="36"/>
      <c r="B55" s="36"/>
      <c r="C55" s="36"/>
    </row>
    <row r="56" spans="1:3" ht="24">
      <c r="A56" s="35" t="s">
        <v>92</v>
      </c>
      <c r="B56" s="79">
        <f>B26+B41+B52</f>
        <v>309983</v>
      </c>
      <c r="C56" s="81">
        <f>C26+C41+C52</f>
        <v>-230905</v>
      </c>
    </row>
    <row r="57" spans="1:3" ht="11.25">
      <c r="A57" s="36"/>
      <c r="B57" s="79"/>
      <c r="C57" s="81"/>
    </row>
    <row r="58" spans="1:3" ht="11.25">
      <c r="A58" s="36" t="s">
        <v>93</v>
      </c>
      <c r="B58" s="37">
        <v>591471</v>
      </c>
      <c r="C58" s="37">
        <v>674940</v>
      </c>
    </row>
    <row r="59" spans="1:3" ht="12" thickBot="1">
      <c r="A59" s="38"/>
      <c r="B59" s="38"/>
      <c r="C59" s="38"/>
    </row>
    <row r="60" spans="1:3" ht="12">
      <c r="A60" s="35"/>
      <c r="B60" s="36"/>
      <c r="C60" s="36"/>
    </row>
    <row r="61" spans="1:3" ht="12">
      <c r="A61" s="35" t="s">
        <v>94</v>
      </c>
      <c r="B61" s="41">
        <f>B56+B58</f>
        <v>901454</v>
      </c>
      <c r="C61" s="42">
        <f>SUM(C56:C58)</f>
        <v>444035</v>
      </c>
    </row>
    <row r="62" spans="1:3" ht="12" thickBot="1">
      <c r="A62" s="43"/>
      <c r="B62" s="44"/>
      <c r="C62" s="44"/>
    </row>
    <row r="63" spans="1:3" ht="13.5" thickTop="1">
      <c r="A63" s="45"/>
      <c r="B63" s="46">
        <f>B61-Баланс!B22</f>
        <v>0</v>
      </c>
      <c r="C63"/>
    </row>
    <row r="65" ht="11.25">
      <c r="B65" s="28">
        <f>B56+B58-B61</f>
        <v>0</v>
      </c>
    </row>
    <row r="87" s="47" customFormat="1" ht="11.25"/>
  </sheetData>
  <sheetProtection/>
  <mergeCells count="6">
    <mergeCell ref="B56:B57"/>
    <mergeCell ref="B52:B53"/>
    <mergeCell ref="B26:B27"/>
    <mergeCell ref="C26:C27"/>
    <mergeCell ref="C52:C53"/>
    <mergeCell ref="C56:C57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buh3</dc:creator>
  <cp:keywords/>
  <dc:description/>
  <cp:lastModifiedBy>buh2</cp:lastModifiedBy>
  <cp:lastPrinted>2015-02-04T03:17:05Z</cp:lastPrinted>
  <dcterms:created xsi:type="dcterms:W3CDTF">2014-07-30T08:42:50Z</dcterms:created>
  <dcterms:modified xsi:type="dcterms:W3CDTF">2016-10-27T10:38:05Z</dcterms:modified>
  <cp:category/>
  <cp:version/>
  <cp:contentType/>
  <cp:contentStatus/>
</cp:coreProperties>
</file>