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8100" activeTab="0"/>
  </bookViews>
  <sheets>
    <sheet name="форма 3 изменен (3)" sheetId="1" r:id="rId1"/>
    <sheet name="форма 4 измененый" sheetId="2" r:id="rId2"/>
    <sheet name="ф 2 (2)" sheetId="3" r:id="rId3"/>
    <sheet name="ф 1 (2)" sheetId="4" r:id="rId4"/>
  </sheets>
  <definedNames>
    <definedName name="_xlnm.Print_Area" localSheetId="3">'ф 1 (2)'!$A$1:$H$78</definedName>
  </definedNames>
  <calcPr fullCalcOnLoad="1"/>
</workbook>
</file>

<file path=xl/sharedStrings.xml><?xml version="1.0" encoding="utf-8"?>
<sst xmlns="http://schemas.openxmlformats.org/spreadsheetml/2006/main" count="611" uniqueCount="364">
  <si>
    <t xml:space="preserve">Наименование организации </t>
  </si>
  <si>
    <t>АО Корпорация ЦЕСНА</t>
  </si>
  <si>
    <t>Сведения о реорганизации</t>
  </si>
  <si>
    <t>№ 390-1901 –АО. 30 июня 2004 года   Свидетельство о государственной   перерегистрации юридического лица № 0097464.</t>
  </si>
  <si>
    <t xml:space="preserve">Вид деятельности организации </t>
  </si>
  <si>
    <t>74150, 70201</t>
  </si>
  <si>
    <t>Организационно-правовая форма</t>
  </si>
  <si>
    <t>акционерное общество</t>
  </si>
  <si>
    <t>Форма отчетности</t>
  </si>
  <si>
    <t>не консолидированная</t>
  </si>
  <si>
    <t>Среднегодовая численность работников</t>
  </si>
  <si>
    <t>Субъект предпринимательства</t>
  </si>
  <si>
    <t>крупный</t>
  </si>
  <si>
    <t>Юридический адрес организации</t>
  </si>
  <si>
    <r>
      <t>    О</t>
    </r>
    <r>
      <rPr>
        <b/>
        <sz val="12"/>
        <rFont val="Zan Courier New"/>
        <family val="0"/>
      </rPr>
      <t>тчет о прибылях и убытках (неконсолидированный)</t>
    </r>
  </si>
  <si>
    <r>
      <t>Наименование организации _</t>
    </r>
    <r>
      <rPr>
        <b/>
        <sz val="10"/>
        <rFont val="Zan Courier New"/>
        <family val="0"/>
      </rPr>
      <t>АО Корпорация ЦЕСНА_</t>
    </r>
  </si>
  <si>
    <t xml:space="preserve"> </t>
  </si>
  <si>
    <t>Наименование показателей</t>
  </si>
  <si>
    <t>Код стр.</t>
  </si>
  <si>
    <t xml:space="preserve">Доход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</si>
  <si>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</si>
  <si>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</si>
  <si>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</si>
  <si>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</si>
  <si>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</si>
  <si>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</si>
  <si>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</si>
  <si>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</si>
  <si>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</si>
  <si>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</si>
  <si>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</si>
  <si>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 xml:space="preserve">Прочие не операционные расходы 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</si>
  <si>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</si>
  <si>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</si>
  <si>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</si>
  <si>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</si>
  <si>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</si>
  <si>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</si>
  <si>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</si>
  <si>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</si>
  <si>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r>
      <t>Переоценка финансовых активов</t>
    </r>
    <r>
      <rPr>
        <i/>
        <sz val="14"/>
        <rFont val="Times New Roman"/>
        <family val="1"/>
      </rPr>
      <t xml:space="preserve">, </t>
    </r>
    <r>
      <rPr>
        <sz val="10"/>
        <rFont val="Zan Courier New"/>
        <family val="0"/>
      </rPr>
      <t>имеющихся в наличии для продажи</t>
    </r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</si>
  <si>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</si>
  <si>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</si>
  <si>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</si>
  <si>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</si>
  <si>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</si>
  <si>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</si>
  <si>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</si>
  <si>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</si>
  <si>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</si>
  <si>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(стр.300+стр.400)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</si>
  <si>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</si>
  <si>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</si>
  <si>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</si>
  <si>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</si>
  <si>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</si>
  <si>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</si>
  <si>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</si>
  <si>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Председатель Правления  ________________________  Еденбаев Е.С.</t>
  </si>
  <si>
    <t>                   (подпись)</t>
  </si>
  <si>
    <t>Главный бухгалтер _______________________ Сагиндыкова А.С.</t>
  </si>
  <si>
    <t>                    (подпись)</t>
  </si>
  <si>
    <t>исп Сагиндыкова А</t>
  </si>
  <si>
    <t>т. 569-384</t>
  </si>
  <si>
    <t>Место печати</t>
  </si>
  <si>
    <t xml:space="preserve"> тыс. тенге</t>
  </si>
  <si>
    <t xml:space="preserve">Прибыль за год 
(строка 200 + строка 201) относимая на:
</t>
  </si>
  <si>
    <t>Бухгалтерский баланс (неконсолидированный)</t>
  </si>
  <si>
    <t>тенге</t>
  </si>
  <si>
    <t>тыс. тенге</t>
  </si>
  <si>
    <t>Активы</t>
  </si>
  <si>
    <t>На начало отчетного периода</t>
  </si>
  <si>
    <t>На конец отчетного периода</t>
  </si>
  <si>
    <t>I. Краткосрочные активы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</si>
  <si>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</si>
  <si>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</si>
  <si>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</si>
  <si>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</si>
  <si>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</si>
  <si>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</si>
  <si>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</si>
  <si>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</si>
  <si>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</si>
  <si>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  активы</t>
  </si>
  <si>
    <t>015</t>
  </si>
  <si>
    <t>016</t>
  </si>
  <si>
    <t>017</t>
  </si>
  <si>
    <t>Запасы</t>
  </si>
  <si>
    <t>018</t>
  </si>
  <si>
    <t>Авансы уплаченные</t>
  </si>
  <si>
    <t>019</t>
  </si>
  <si>
    <t>Итого краткосрочных активов (сумма строк с 010 по 019)</t>
  </si>
  <si>
    <t>Активы (или выбывающие группы), предназначенные для продажи</t>
  </si>
  <si>
    <t>101</t>
  </si>
  <si>
    <t>II. Долгосрочные активы</t>
  </si>
  <si>
    <t>110</t>
  </si>
  <si>
    <t>111</t>
  </si>
  <si>
    <t>112</t>
  </si>
  <si>
    <t>113</t>
  </si>
  <si>
    <t>Прочие долгосрочные финансовые активы</t>
  </si>
  <si>
    <t>114</t>
  </si>
  <si>
    <t>115</t>
  </si>
  <si>
    <t>116</t>
  </si>
  <si>
    <t>117</t>
  </si>
  <si>
    <t>Основные средства</t>
  </si>
  <si>
    <t>118</t>
  </si>
  <si>
    <t>Биологические активы</t>
  </si>
  <si>
    <t>119</t>
  </si>
  <si>
    <t>Разведочные и оценочные активы</t>
  </si>
  <si>
    <t>120</t>
  </si>
  <si>
    <t>Нематериальные активы</t>
  </si>
  <si>
    <t>121</t>
  </si>
  <si>
    <t>Прочие долгосрочные активы</t>
  </si>
  <si>
    <t>123</t>
  </si>
  <si>
    <t>Итого долгосрочных 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</si>
  <si>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</si>
  <si>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</si>
  <si>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</si>
  <si>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  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</si>
  <si>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</si>
  <si>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</si>
  <si>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</si>
  <si>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</si>
  <si>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</si>
  <si>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</si>
  <si>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</si>
  <si>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</si>
  <si>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</si>
  <si>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</si>
  <si>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</si>
  <si>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Авансы полученные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</si>
  <si>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</si>
  <si>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</si>
  <si>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</si>
  <si>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</si>
  <si>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</si>
  <si>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</si>
  <si>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311</t>
  </si>
  <si>
    <t>312</t>
  </si>
  <si>
    <t>313</t>
  </si>
  <si>
    <t>314</t>
  </si>
  <si>
    <t>315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</si>
  <si>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</si>
  <si>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</si>
  <si>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</si>
  <si>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</si>
  <si>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</si>
  <si>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</si>
  <si>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511</t>
  </si>
  <si>
    <t>Резервы</t>
  </si>
  <si>
    <t>Нераспределенный доход (непокрытый убыток)</t>
  </si>
  <si>
    <t>414</t>
  </si>
  <si>
    <t>Вклад связанных строн</t>
  </si>
  <si>
    <t>415</t>
  </si>
  <si>
    <t>Итого капитал, относимый на собственников материнской организации (сумма строк с 410 по 415)</t>
  </si>
  <si>
    <t>420</t>
  </si>
  <si>
    <t>Доля неконтролирующих собственников</t>
  </si>
  <si>
    <t>421</t>
  </si>
  <si>
    <t>Всего капитал (строка 420 +/- строка 421)</t>
  </si>
  <si>
    <t>Баланс (строка 300 +строка 301+строка 400 + строка 500)</t>
  </si>
  <si>
    <t>Экономия по подоходному налогу</t>
  </si>
  <si>
    <t>Изменение справедливой стоимости инвестиционной недвижимости</t>
  </si>
  <si>
    <t>-</t>
  </si>
  <si>
    <r>
      <t>      </t>
    </r>
    <r>
      <rPr>
        <b/>
        <sz val="10"/>
        <rFont val="Zan Courier New"/>
        <family val="0"/>
      </rPr>
      <t>Отчет о движении денежных средств (прямой метод) неконсолидированный</t>
    </r>
  </si>
  <si>
    <t>  тыс.тенге</t>
  </si>
  <si>
    <t>Код  стр.</t>
  </si>
  <si>
    <t>За отчетный период</t>
  </si>
  <si>
    <t>   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</si>
  <si>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</si>
  <si>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</si>
  <si>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</si>
  <si>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</si>
  <si>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</si>
  <si>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</si>
  <si>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</si>
  <si>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</si>
  <si>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</si>
  <si>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</si>
  <si>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</si>
  <si>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</si>
  <si>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 выданные поставщикам товаров и услуг</t>
  </si>
  <si>
    <t>022</t>
  </si>
  <si>
    <t>выплаты по оплате труда</t>
  </si>
  <si>
    <t>023</t>
  </si>
  <si>
    <t xml:space="preserve">выплата вознаграждения 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</si>
  <si>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</si>
  <si>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</si>
  <si>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</si>
  <si>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</si>
  <si>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</si>
  <si>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</si>
  <si>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</si>
  <si>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 (стр.010-стр.020)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</si>
  <si>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</si>
  <si>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</si>
  <si>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</si>
  <si>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</si>
  <si>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</si>
  <si>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</si>
  <si>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</si>
  <si>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</si>
  <si>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</si>
  <si>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</si>
  <si>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</si>
  <si>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</si>
  <si>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</si>
  <si>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</si>
  <si>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</si>
  <si>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</si>
  <si>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поступление от срочных депозитов в банке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</si>
  <si>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</si>
  <si>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</si>
  <si>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</si>
  <si>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</si>
  <si>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</si>
  <si>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</si>
  <si>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</si>
  <si>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</si>
  <si>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</si>
  <si>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</si>
  <si>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</si>
  <si>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</si>
  <si>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</si>
  <si>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</si>
  <si>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</si>
  <si>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</si>
  <si>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</si>
  <si>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</si>
  <si>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</si>
  <si>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</si>
  <si>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</si>
  <si>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размещение срочных депозитов в банке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</si>
  <si>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</si>
  <si>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</si>
  <si>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</si>
  <si>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</si>
  <si>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</si>
  <si>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</si>
  <si>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</si>
  <si>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 (стр.040-стр.060)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</si>
  <si>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</si>
  <si>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</si>
  <si>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</si>
  <si>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</si>
  <si>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ценных бумаг</t>
  </si>
  <si>
    <t>091</t>
  </si>
  <si>
    <t>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</si>
  <si>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</si>
  <si>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</si>
  <si>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</si>
  <si>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</si>
  <si>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</si>
  <si>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</si>
  <si>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</si>
  <si>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</si>
  <si>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</si>
  <si>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</si>
  <si>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</si>
  <si>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</si>
  <si>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</si>
  <si>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</si>
  <si>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 (стр.090-стр.100)</t>
  </si>
  <si>
    <t>Итого: Увеличение +/- уменьшение денежных средств (стр.030+/-стр.080+/-стр.110)</t>
  </si>
  <si>
    <t>130</t>
  </si>
  <si>
    <t>Денежные средства и их эквиваленты на начало отчетного периода</t>
  </si>
  <si>
    <t>140</t>
  </si>
  <si>
    <t>Денежные средства и их эквиваленты на конец отчетного периода</t>
  </si>
  <si>
    <t>150</t>
  </si>
  <si>
    <r>
      <t>      </t>
    </r>
    <r>
      <rPr>
        <b/>
        <sz val="10"/>
        <rFont val="Zan Courier New"/>
        <family val="0"/>
      </rPr>
      <t>Отчет об изменениях в капитале</t>
    </r>
  </si>
  <si>
    <t>  Наименование компонентов</t>
  </si>
  <si>
    <t>Капитал материнской организации</t>
  </si>
  <si>
    <t>Доля неконтролирующих собствен-ников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</si>
  <si>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</si>
  <si>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</si>
  <si>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</si>
  <si>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Вклады связанных сторон</t>
  </si>
  <si>
    <t>Сальдо на 01 января предыдущего года</t>
  </si>
  <si>
    <t>корректировка входящего сальдо</t>
  </si>
  <si>
    <t>Пересчитанное сальдо (стр. 010 +/- стр.011)</t>
  </si>
  <si>
    <t>Общая совокупная прибыль, всего(строка 210 + строка 220+строка 211):</t>
  </si>
  <si>
    <t>200</t>
  </si>
  <si>
    <t>Прибыль (убыток) за год</t>
  </si>
  <si>
    <t>210</t>
  </si>
  <si>
    <t>Прибыль признаная напрямую в капитале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</si>
  <si>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</si>
  <si>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</si>
  <si>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</si>
  <si>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221</t>
  </si>
  <si>
    <t>Перевод амортизации от переоценки основных средств (за минусом налогового эффекта)</t>
  </si>
  <si>
    <t>222</t>
  </si>
  <si>
    <t>Переоценка финансовых активов, имеющиеся в наличии для продажи (за минусом налогового эффекта)</t>
  </si>
  <si>
    <t>223</t>
  </si>
  <si>
    <t>224</t>
  </si>
  <si>
    <t>225</t>
  </si>
  <si>
    <t>226</t>
  </si>
  <si>
    <t>Хеджирование денежных потоков (за минусом налогового эффекта)</t>
  </si>
  <si>
    <t>227</t>
  </si>
  <si>
    <t>228</t>
  </si>
  <si>
    <t>229</t>
  </si>
  <si>
    <t>Операции с собственниками, всего (сумма строк с 310 по 318):</t>
  </si>
  <si>
    <t>300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</si>
  <si>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</si>
  <si>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</si>
  <si>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</si>
  <si>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</si>
  <si>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</si>
  <si>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</si>
  <si>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</si>
  <si>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</si>
  <si>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</si>
  <si>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</si>
  <si>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</si>
  <si>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317</t>
  </si>
  <si>
    <t>Изменения в доле участия в дочерних организациях, не приводящей к потере контроля</t>
  </si>
  <si>
    <t>318</t>
  </si>
  <si>
    <t xml:space="preserve">Сальдо на 01 января  отчетного года 
(строка 100 + строка 200 + строка 300
</t>
  </si>
  <si>
    <t>400</t>
  </si>
  <si>
    <t>401</t>
  </si>
  <si>
    <t>Пересчитанное сальдо (стр. 400 +/- стр.401)</t>
  </si>
  <si>
    <t>500</t>
  </si>
  <si>
    <t>Общая совокупная прибыль, всего(строка 610 + строка 620):</t>
  </si>
  <si>
    <t>600</t>
  </si>
  <si>
    <t>610</t>
  </si>
  <si>
    <t>Прочая совокупная прибыль, всего (сумма строк с 621 по 629):</t>
  </si>
  <si>
    <t>620</t>
  </si>
  <si>
    <t>621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</si>
  <si>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</si>
  <si>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</si>
  <si>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</si>
  <si>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</si>
  <si>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</si>
  <si>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</si>
  <si>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</si>
  <si>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</si>
  <si>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</si>
  <si>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</si>
  <si>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</si>
  <si>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</si>
  <si>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</si>
  <si>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</si>
  <si>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</si>
  <si>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</si>
  <si>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</si>
  <si>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Сальдо на 30 сентября отчетного года 
(строка 500 + строка 600 + строка 700)</t>
  </si>
  <si>
    <t>800</t>
  </si>
  <si>
    <t>Прибыль признанная напрямую в капитале, всего</t>
  </si>
  <si>
    <t>на начало отчетного периода (31.12.2012)</t>
  </si>
  <si>
    <t>Астана ул Сарайшык 40, ВП 7</t>
  </si>
  <si>
    <t>Кредиты и займы</t>
  </si>
  <si>
    <t>Отложенные налоговые обязательства</t>
  </si>
  <si>
    <t>Денежные средства и их эквиваленты</t>
  </si>
  <si>
    <t>Срочные депозиты в прочих банках</t>
  </si>
  <si>
    <t>Торговая и прочая дебиторская задолженность</t>
  </si>
  <si>
    <t xml:space="preserve">Активы по текущему подоходному налогу          </t>
  </si>
  <si>
    <t>Долгосрочная дебиторская  задолженность</t>
  </si>
  <si>
    <t>Инвестиции в дочерние предприятия</t>
  </si>
  <si>
    <t>Инвестиционная недвижимость</t>
  </si>
  <si>
    <t>за 9 месяцев, заканчивающихся 30 сентября 2013 года</t>
  </si>
  <si>
    <t xml:space="preserve">на конец отчетного периода (30.09.2013) </t>
  </si>
  <si>
    <t>на конец отчетного периода (30.09.2013)</t>
  </si>
  <si>
    <t>на конец отчетного периода (30.09.2012)</t>
  </si>
  <si>
    <t>   За предыдущий период (31.12.2012)</t>
  </si>
  <si>
    <t>За   отчетный период (30.09.2013)</t>
  </si>
  <si>
    <t>за 9 месяцев, заканчивающийся 30 сентября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</si>
</sst>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</numFmts>
  <fonts count="54">
    <font>
      <sz val="10"/>
      <name val="Arial Cyr"/>
      <family val="0"/>
    </font>
    <font>
      <sz val="10"/>
      <color indexed="8"/>
      <name val="Calibri"/>
      <family val="2"/>
    </font>
    <font>
      <sz val="10"/>
      <name val="Zan Courier New"/>
      <family val="0"/>
    </font>
    <font>
      <b/>
      <i/>
      <sz val="10"/>
      <name val="Zan Courier New"/>
      <family val="0"/>
    </font>
    <font>
      <sz val="12"/>
      <name val="Arial Cyr"/>
      <family val="0"/>
    </font>
    <font>
      <sz val="12"/>
      <name val="Zan Courier New"/>
      <family val="0"/>
    </font>
    <font>
      <b/>
      <sz val="12"/>
      <name val="Zan Courier New"/>
      <family val="0"/>
    </font>
    <font>
      <b/>
      <sz val="10"/>
      <name val="Zan Courier New"/>
      <family val="0"/>
    </font>
    <font>
      <i/>
      <sz val="8"/>
      <name val="Zan Courier New"/>
      <family val="0"/>
    </font>
    <font>
      <sz val="9"/>
      <name val="Arial Cyr"/>
      <family val="0"/>
    </font>
    <font>
      <b/>
      <sz val="11"/>
      <name val="Zan Courier New"/>
      <family val="0"/>
    </font>
    <font>
      <b/>
      <sz val="10"/>
      <name val="Arial Cyr"/>
      <family val="0"/>
    </font>
    <font>
      <i/>
      <sz val="14"/>
      <name val="Times New Roman"/>
      <family val="1"/>
    </font>
    <font>
      <sz val="9"/>
      <name val="Zan Courier New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8"/>
      <name val="Zan Courier New"/>
      <family val="0"/>
    </font>
    <font>
      <i/>
      <sz val="9"/>
      <name val="Zan Courier New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justify" wrapText="1"/>
    </xf>
    <xf numFmtId="0" fontId="3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3" fontId="11" fillId="0" borderId="0" xfId="0" applyNumberFormat="1" applyFont="1" applyAlignment="1">
      <alignment/>
    </xf>
    <xf numFmtId="0" fontId="2" fillId="0" borderId="14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vertical="top" wrapText="1"/>
    </xf>
    <xf numFmtId="1" fontId="2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 indent="2"/>
    </xf>
    <xf numFmtId="0" fontId="2" fillId="0" borderId="17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 indent="2"/>
    </xf>
    <xf numFmtId="0" fontId="2" fillId="0" borderId="18" xfId="0" applyFont="1" applyBorder="1" applyAlignment="1">
      <alignment horizontal="left" vertical="top" wrapText="1" indent="2"/>
    </xf>
    <xf numFmtId="0" fontId="2" fillId="0" borderId="19" xfId="0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8" xfId="0" applyFont="1" applyBorder="1" applyAlignment="1">
      <alignment horizontal="left" indent="2"/>
    </xf>
    <xf numFmtId="0" fontId="0" fillId="0" borderId="16" xfId="0" applyFont="1" applyBorder="1" applyAlignment="1">
      <alignment horizontal="left" indent="2"/>
    </xf>
    <xf numFmtId="0" fontId="0" fillId="0" borderId="17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left" vertical="top" wrapText="1" indent="2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right" vertical="top" wrapText="1" indent="2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3" fontId="10" fillId="0" borderId="12" xfId="0" applyNumberFormat="1" applyFont="1" applyBorder="1" applyAlignment="1">
      <alignment vertical="top" wrapText="1"/>
    </xf>
    <xf numFmtId="1" fontId="2" fillId="0" borderId="17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vertical="top" wrapText="1"/>
    </xf>
    <xf numFmtId="3" fontId="2" fillId="0" borderId="17" xfId="0" applyNumberFormat="1" applyFont="1" applyBorder="1" applyAlignment="1">
      <alignment vertical="top" wrapText="1"/>
    </xf>
    <xf numFmtId="3" fontId="0" fillId="0" borderId="17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vertical="top" wrapText="1"/>
    </xf>
    <xf numFmtId="3" fontId="2" fillId="0" borderId="25" xfId="0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top" wrapText="1"/>
    </xf>
    <xf numFmtId="3" fontId="2" fillId="0" borderId="26" xfId="0" applyNumberFormat="1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vertical="top" wrapText="1"/>
    </xf>
    <xf numFmtId="3" fontId="7" fillId="0" borderId="26" xfId="0" applyNumberFormat="1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vertical="top" wrapText="1"/>
    </xf>
    <xf numFmtId="3" fontId="2" fillId="0" borderId="29" xfId="0" applyNumberFormat="1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vertical="top" wrapText="1"/>
    </xf>
    <xf numFmtId="3" fontId="7" fillId="0" borderId="32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vertical="top" wrapText="1"/>
    </xf>
    <xf numFmtId="3" fontId="7" fillId="0" borderId="29" xfId="0" applyNumberFormat="1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7" fillId="0" borderId="25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vertical="top" wrapText="1"/>
    </xf>
    <xf numFmtId="49" fontId="2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7" fillId="0" borderId="34" xfId="0" applyNumberFormat="1" applyFont="1" applyBorder="1" applyAlignment="1">
      <alignment vertical="top" wrapText="1"/>
    </xf>
    <xf numFmtId="49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9" fillId="0" borderId="35" xfId="0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3" fontId="19" fillId="0" borderId="36" xfId="0" applyNumberFormat="1" applyFont="1" applyBorder="1" applyAlignment="1">
      <alignment horizontal="center" vertical="center" wrapText="1"/>
    </xf>
    <xf numFmtId="3" fontId="19" fillId="0" borderId="37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2" fillId="33" borderId="39" xfId="0" applyFont="1" applyFill="1" applyBorder="1" applyAlignment="1">
      <alignment vertical="top" wrapText="1"/>
    </xf>
    <xf numFmtId="49" fontId="2" fillId="33" borderId="40" xfId="0" applyNumberFormat="1" applyFont="1" applyFill="1" applyBorder="1" applyAlignment="1">
      <alignment horizontal="center" vertical="center" wrapText="1"/>
    </xf>
    <xf numFmtId="3" fontId="2" fillId="33" borderId="40" xfId="0" applyNumberFormat="1" applyFont="1" applyFill="1" applyBorder="1" applyAlignment="1">
      <alignment vertical="top" wrapText="1"/>
    </xf>
    <xf numFmtId="3" fontId="2" fillId="33" borderId="41" xfId="0" applyNumberFormat="1" applyFont="1" applyFill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49" fontId="2" fillId="0" borderId="40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vertical="top" wrapText="1"/>
    </xf>
    <xf numFmtId="3" fontId="2" fillId="0" borderId="41" xfId="0" applyNumberFormat="1" applyFont="1" applyFill="1" applyBorder="1" applyAlignment="1">
      <alignment vertical="top" wrapText="1"/>
    </xf>
    <xf numFmtId="3" fontId="2" fillId="0" borderId="41" xfId="0" applyNumberFormat="1" applyFont="1" applyBorder="1" applyAlignment="1">
      <alignment vertical="top" wrapText="1"/>
    </xf>
    <xf numFmtId="3" fontId="2" fillId="0" borderId="40" xfId="0" applyNumberFormat="1" applyFont="1" applyFill="1" applyBorder="1" applyAlignment="1">
      <alignment vertical="top" wrapText="1"/>
    </xf>
    <xf numFmtId="0" fontId="2" fillId="34" borderId="42" xfId="0" applyFont="1" applyFill="1" applyBorder="1" applyAlignment="1">
      <alignment vertical="top" wrapText="1"/>
    </xf>
    <xf numFmtId="49" fontId="2" fillId="34" borderId="43" xfId="0" applyNumberFormat="1" applyFont="1" applyFill="1" applyBorder="1" applyAlignment="1">
      <alignment horizontal="center" vertical="center" wrapText="1"/>
    </xf>
    <xf numFmtId="3" fontId="2" fillId="34" borderId="43" xfId="0" applyNumberFormat="1" applyFont="1" applyFill="1" applyBorder="1" applyAlignment="1">
      <alignment vertical="top" wrapText="1"/>
    </xf>
    <xf numFmtId="3" fontId="2" fillId="34" borderId="44" xfId="0" applyNumberFormat="1" applyFont="1" applyFill="1" applyBorder="1" applyAlignment="1">
      <alignment vertical="top" wrapText="1"/>
    </xf>
    <xf numFmtId="0" fontId="0" fillId="0" borderId="38" xfId="0" applyFont="1" applyBorder="1" applyAlignment="1">
      <alignment/>
    </xf>
    <xf numFmtId="3" fontId="2" fillId="34" borderId="45" xfId="0" applyNumberFormat="1" applyFont="1" applyFill="1" applyBorder="1" applyAlignment="1">
      <alignment vertical="top" wrapText="1"/>
    </xf>
    <xf numFmtId="0" fontId="0" fillId="0" borderId="46" xfId="0" applyFont="1" applyBorder="1" applyAlignment="1">
      <alignment/>
    </xf>
    <xf numFmtId="3" fontId="2" fillId="0" borderId="43" xfId="0" applyNumberFormat="1" applyFont="1" applyBorder="1" applyAlignment="1">
      <alignment vertical="top" wrapText="1"/>
    </xf>
    <xf numFmtId="3" fontId="2" fillId="0" borderId="47" xfId="0" applyNumberFormat="1" applyFont="1" applyBorder="1" applyAlignment="1">
      <alignment vertical="top" wrapText="1"/>
    </xf>
    <xf numFmtId="3" fontId="2" fillId="0" borderId="48" xfId="0" applyNumberFormat="1" applyFont="1" applyBorder="1" applyAlignment="1">
      <alignment vertical="top" wrapText="1"/>
    </xf>
    <xf numFmtId="3" fontId="0" fillId="0" borderId="12" xfId="0" applyNumberFormat="1" applyBorder="1" applyAlignment="1">
      <alignment/>
    </xf>
    <xf numFmtId="3" fontId="2" fillId="0" borderId="49" xfId="0" applyNumberFormat="1" applyFont="1" applyBorder="1" applyAlignment="1">
      <alignment vertical="top" wrapText="1"/>
    </xf>
    <xf numFmtId="3" fontId="2" fillId="0" borderId="50" xfId="0" applyNumberFormat="1" applyFont="1" applyBorder="1" applyAlignment="1">
      <alignment vertical="top" wrapText="1"/>
    </xf>
    <xf numFmtId="3" fontId="2" fillId="0" borderId="51" xfId="0" applyNumberFormat="1" applyFont="1" applyBorder="1" applyAlignment="1">
      <alignment vertical="top" wrapText="1"/>
    </xf>
    <xf numFmtId="3" fontId="2" fillId="33" borderId="52" xfId="0" applyNumberFormat="1" applyFont="1" applyFill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49" fontId="2" fillId="0" borderId="43" xfId="0" applyNumberFormat="1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53" xfId="0" applyFont="1" applyBorder="1" applyAlignment="1">
      <alignment vertical="top" wrapText="1"/>
    </xf>
    <xf numFmtId="49" fontId="2" fillId="0" borderId="44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vertical="top" wrapText="1"/>
    </xf>
    <xf numFmtId="3" fontId="2" fillId="0" borderId="54" xfId="0" applyNumberFormat="1" applyFont="1" applyBorder="1" applyAlignment="1">
      <alignment vertical="top" wrapText="1"/>
    </xf>
    <xf numFmtId="3" fontId="2" fillId="0" borderId="55" xfId="0" applyNumberFormat="1" applyFont="1" applyBorder="1" applyAlignment="1">
      <alignment vertical="top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13" fillId="0" borderId="4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3" fontId="19" fillId="0" borderId="43" xfId="0" applyNumberFormat="1" applyFont="1" applyFill="1" applyBorder="1" applyAlignment="1">
      <alignment horizontal="center" vertical="center" wrapText="1"/>
    </xf>
    <xf numFmtId="3" fontId="13" fillId="0" borderId="52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vertical="top" wrapText="1"/>
    </xf>
    <xf numFmtId="3" fontId="13" fillId="0" borderId="43" xfId="0" applyNumberFormat="1" applyFont="1" applyFill="1" applyBorder="1" applyAlignment="1">
      <alignment vertical="top" wrapText="1"/>
    </xf>
    <xf numFmtId="3" fontId="13" fillId="0" borderId="40" xfId="0" applyNumberFormat="1" applyFont="1" applyFill="1" applyBorder="1" applyAlignment="1">
      <alignment vertical="top" wrapText="1"/>
    </xf>
    <xf numFmtId="3" fontId="13" fillId="0" borderId="56" xfId="0" applyNumberFormat="1" applyFont="1" applyFill="1" applyBorder="1" applyAlignment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49" fontId="13" fillId="0" borderId="56" xfId="0" applyNumberFormat="1" applyFont="1" applyFill="1" applyBorder="1" applyAlignment="1">
      <alignment horizontal="center" vertical="center" wrapText="1"/>
    </xf>
    <xf numFmtId="3" fontId="13" fillId="0" borderId="57" xfId="0" applyNumberFormat="1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vertical="top" wrapText="1"/>
    </xf>
    <xf numFmtId="0" fontId="13" fillId="0" borderId="43" xfId="0" applyFont="1" applyFill="1" applyBorder="1" applyAlignment="1">
      <alignment horizontal="right" vertical="top" wrapText="1"/>
    </xf>
    <xf numFmtId="3" fontId="13" fillId="0" borderId="58" xfId="0" applyNumberFormat="1" applyFont="1" applyFill="1" applyBorder="1" applyAlignment="1">
      <alignment vertical="top" wrapText="1"/>
    </xf>
    <xf numFmtId="0" fontId="13" fillId="0" borderId="40" xfId="0" applyFont="1" applyFill="1" applyBorder="1" applyAlignment="1">
      <alignment vertical="top" wrapText="1"/>
    </xf>
    <xf numFmtId="49" fontId="13" fillId="0" borderId="40" xfId="0" applyNumberFormat="1" applyFont="1" applyFill="1" applyBorder="1" applyAlignment="1">
      <alignment horizontal="center" vertical="center" wrapText="1"/>
    </xf>
    <xf numFmtId="3" fontId="13" fillId="0" borderId="52" xfId="0" applyNumberFormat="1" applyFont="1" applyFill="1" applyBorder="1" applyAlignment="1">
      <alignment vertical="top" wrapText="1"/>
    </xf>
    <xf numFmtId="0" fontId="13" fillId="0" borderId="40" xfId="0" applyFont="1" applyFill="1" applyBorder="1" applyAlignment="1">
      <alignment horizontal="center" vertical="center" wrapText="1"/>
    </xf>
    <xf numFmtId="3" fontId="13" fillId="0" borderId="59" xfId="0" applyNumberFormat="1" applyFont="1" applyFill="1" applyBorder="1" applyAlignment="1">
      <alignment vertical="top" wrapText="1"/>
    </xf>
    <xf numFmtId="0" fontId="13" fillId="0" borderId="60" xfId="0" applyFont="1" applyFill="1" applyBorder="1" applyAlignment="1">
      <alignment vertical="top" wrapText="1"/>
    </xf>
    <xf numFmtId="49" fontId="13" fillId="0" borderId="5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3" fontId="7" fillId="0" borderId="61" xfId="0" applyNumberFormat="1" applyFont="1" applyFill="1" applyBorder="1" applyAlignment="1">
      <alignment vertical="top" wrapText="1"/>
    </xf>
    <xf numFmtId="3" fontId="2" fillId="0" borderId="62" xfId="0" applyNumberFormat="1" applyFont="1" applyFill="1" applyBorder="1" applyAlignment="1">
      <alignment vertical="top" wrapText="1"/>
    </xf>
    <xf numFmtId="3" fontId="7" fillId="0" borderId="62" xfId="0" applyNumberFormat="1" applyFont="1" applyFill="1" applyBorder="1" applyAlignment="1">
      <alignment vertical="top" wrapText="1"/>
    </xf>
    <xf numFmtId="3" fontId="2" fillId="0" borderId="63" xfId="0" applyNumberFormat="1" applyFont="1" applyFill="1" applyBorder="1" applyAlignment="1">
      <alignment vertical="top" wrapText="1"/>
    </xf>
    <xf numFmtId="3" fontId="2" fillId="0" borderId="64" xfId="0" applyNumberFormat="1" applyFont="1" applyFill="1" applyBorder="1" applyAlignment="1">
      <alignment vertical="top" wrapText="1"/>
    </xf>
    <xf numFmtId="3" fontId="2" fillId="0" borderId="65" xfId="0" applyNumberFormat="1" applyFont="1" applyFill="1" applyBorder="1" applyAlignment="1">
      <alignment vertical="top" wrapText="1"/>
    </xf>
    <xf numFmtId="3" fontId="2" fillId="0" borderId="66" xfId="0" applyNumberFormat="1" applyFont="1" applyFill="1" applyBorder="1" applyAlignment="1">
      <alignment vertical="top" wrapText="1"/>
    </xf>
    <xf numFmtId="3" fontId="2" fillId="0" borderId="66" xfId="0" applyNumberFormat="1" applyFont="1" applyFill="1" applyBorder="1" applyAlignment="1">
      <alignment vertical="top" wrapText="1"/>
    </xf>
    <xf numFmtId="3" fontId="2" fillId="0" borderId="38" xfId="0" applyNumberFormat="1" applyFont="1" applyFill="1" applyBorder="1" applyAlignment="1">
      <alignment vertical="top" wrapText="1"/>
    </xf>
    <xf numFmtId="3" fontId="10" fillId="0" borderId="34" xfId="0" applyNumberFormat="1" applyFont="1" applyBorder="1" applyAlignment="1">
      <alignment vertical="top" wrapText="1"/>
    </xf>
    <xf numFmtId="1" fontId="2" fillId="0" borderId="65" xfId="0" applyNumberFormat="1" applyFont="1" applyBorder="1" applyAlignment="1">
      <alignment vertical="top" wrapText="1"/>
    </xf>
    <xf numFmtId="1" fontId="2" fillId="0" borderId="64" xfId="0" applyNumberFormat="1" applyFont="1" applyBorder="1" applyAlignment="1">
      <alignment vertical="top" wrapText="1"/>
    </xf>
    <xf numFmtId="1" fontId="7" fillId="0" borderId="34" xfId="0" applyNumberFormat="1" applyFont="1" applyBorder="1" applyAlignment="1">
      <alignment vertical="top" wrapText="1"/>
    </xf>
    <xf numFmtId="3" fontId="2" fillId="0" borderId="65" xfId="0" applyNumberFormat="1" applyFont="1" applyBorder="1" applyAlignment="1">
      <alignment vertical="top" wrapText="1"/>
    </xf>
    <xf numFmtId="3" fontId="2" fillId="0" borderId="66" xfId="0" applyNumberFormat="1" applyFont="1" applyBorder="1" applyAlignment="1">
      <alignment vertical="top" wrapText="1"/>
    </xf>
    <xf numFmtId="3" fontId="7" fillId="0" borderId="66" xfId="0" applyNumberFormat="1" applyFont="1" applyBorder="1" applyAlignment="1">
      <alignment vertical="top" wrapText="1"/>
    </xf>
    <xf numFmtId="3" fontId="2" fillId="0" borderId="64" xfId="0" applyNumberFormat="1" applyFont="1" applyBorder="1" applyAlignment="1">
      <alignment vertical="top" wrapText="1"/>
    </xf>
    <xf numFmtId="3" fontId="0" fillId="0" borderId="64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4" fontId="0" fillId="0" borderId="66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right" vertical="top" wrapText="1"/>
    </xf>
    <xf numFmtId="3" fontId="2" fillId="0" borderId="23" xfId="0" applyNumberFormat="1" applyFont="1" applyBorder="1" applyAlignment="1">
      <alignment vertical="top" wrapText="1"/>
    </xf>
    <xf numFmtId="165" fontId="2" fillId="0" borderId="15" xfId="0" applyNumberFormat="1" applyFont="1" applyBorder="1" applyAlignment="1">
      <alignment vertical="top" wrapText="1"/>
    </xf>
    <xf numFmtId="165" fontId="2" fillId="0" borderId="19" xfId="0" applyNumberFormat="1" applyFont="1" applyBorder="1" applyAlignment="1">
      <alignment vertical="top" wrapText="1"/>
    </xf>
    <xf numFmtId="165" fontId="7" fillId="0" borderId="19" xfId="0" applyNumberFormat="1" applyFont="1" applyBorder="1" applyAlignment="1">
      <alignment vertical="top" wrapText="1"/>
    </xf>
    <xf numFmtId="165" fontId="2" fillId="0" borderId="17" xfId="0" applyNumberFormat="1" applyFont="1" applyBorder="1" applyAlignment="1">
      <alignment vertical="top" wrapText="1"/>
    </xf>
    <xf numFmtId="3" fontId="0" fillId="0" borderId="15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3" fontId="2" fillId="0" borderId="68" xfId="0" applyNumberFormat="1" applyFont="1" applyFill="1" applyBorder="1" applyAlignment="1">
      <alignment vertical="top" wrapText="1"/>
    </xf>
    <xf numFmtId="3" fontId="2" fillId="0" borderId="69" xfId="0" applyNumberFormat="1" applyFont="1" applyFill="1" applyBorder="1" applyAlignment="1">
      <alignment vertical="top" wrapText="1"/>
    </xf>
    <xf numFmtId="3" fontId="2" fillId="0" borderId="70" xfId="0" applyNumberFormat="1" applyFont="1" applyBorder="1" applyAlignment="1">
      <alignment vertical="top" wrapText="1"/>
    </xf>
    <xf numFmtId="3" fontId="2" fillId="0" borderId="52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7" fillId="0" borderId="71" xfId="0" applyFont="1" applyBorder="1" applyAlignment="1">
      <alignment vertical="top" wrapText="1"/>
    </xf>
    <xf numFmtId="0" fontId="7" fillId="0" borderId="72" xfId="0" applyFont="1" applyBorder="1" applyAlignment="1">
      <alignment vertical="top" wrapText="1"/>
    </xf>
    <xf numFmtId="0" fontId="7" fillId="0" borderId="73" xfId="0" applyFont="1" applyBorder="1" applyAlignment="1">
      <alignment vertical="top" wrapText="1"/>
    </xf>
    <xf numFmtId="0" fontId="7" fillId="0" borderId="74" xfId="0" applyFont="1" applyBorder="1" applyAlignment="1">
      <alignment vertical="top" wrapText="1"/>
    </xf>
    <xf numFmtId="0" fontId="7" fillId="0" borderId="75" xfId="0" applyFont="1" applyBorder="1" applyAlignment="1">
      <alignment vertical="top" wrapText="1"/>
    </xf>
    <xf numFmtId="0" fontId="7" fillId="0" borderId="76" xfId="0" applyFont="1" applyBorder="1" applyAlignment="1">
      <alignment vertical="top" wrapText="1"/>
    </xf>
    <xf numFmtId="0" fontId="14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justify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49" fontId="13" fillId="0" borderId="43" xfId="0" applyNumberFormat="1" applyFont="1" applyFill="1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 vertical="center" wrapText="1"/>
    </xf>
    <xf numFmtId="49" fontId="13" fillId="0" borderId="52" xfId="0" applyNumberFormat="1" applyFont="1" applyFill="1" applyBorder="1" applyAlignment="1">
      <alignment horizontal="center" vertical="center" wrapText="1"/>
    </xf>
    <xf numFmtId="3" fontId="19" fillId="0" borderId="56" xfId="0" applyNumberFormat="1" applyFont="1" applyFill="1" applyBorder="1" applyAlignment="1">
      <alignment horizontal="center" vertical="center" wrapText="1"/>
    </xf>
    <xf numFmtId="3" fontId="19" fillId="0" borderId="57" xfId="0" applyNumberFormat="1" applyFont="1" applyFill="1" applyBorder="1" applyAlignment="1">
      <alignment horizontal="center" vertical="center" wrapText="1"/>
    </xf>
    <xf numFmtId="3" fontId="19" fillId="0" borderId="77" xfId="0" applyNumberFormat="1" applyFont="1" applyFill="1" applyBorder="1" applyAlignment="1">
      <alignment horizontal="center" vertical="center" wrapText="1"/>
    </xf>
    <xf numFmtId="3" fontId="19" fillId="0" borderId="78" xfId="0" applyNumberFormat="1" applyFont="1" applyFill="1" applyBorder="1" applyAlignment="1">
      <alignment horizontal="center" vertical="center" wrapText="1"/>
    </xf>
    <xf numFmtId="3" fontId="13" fillId="0" borderId="43" xfId="0" applyNumberFormat="1" applyFont="1" applyFill="1" applyBorder="1" applyAlignment="1">
      <alignment horizontal="center" vertical="center" wrapText="1"/>
    </xf>
    <xf numFmtId="3" fontId="13" fillId="0" borderId="50" xfId="0" applyNumberFormat="1" applyFont="1" applyFill="1" applyBorder="1" applyAlignment="1">
      <alignment horizontal="center" vertical="center" wrapText="1"/>
    </xf>
    <xf numFmtId="3" fontId="13" fillId="0" borderId="5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7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3" fontId="13" fillId="0" borderId="80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63" xfId="0" applyNumberFormat="1" applyFont="1" applyBorder="1" applyAlignment="1">
      <alignment horizontal="center" vertical="center" wrapText="1"/>
    </xf>
    <xf numFmtId="3" fontId="13" fillId="0" borderId="66" xfId="0" applyNumberFormat="1" applyFont="1" applyBorder="1" applyAlignment="1">
      <alignment horizontal="center" vertical="center" wrapText="1"/>
    </xf>
    <xf numFmtId="3" fontId="13" fillId="0" borderId="6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justify" wrapText="1"/>
    </xf>
    <xf numFmtId="0" fontId="2" fillId="0" borderId="81" xfId="0" applyNumberFormat="1" applyFont="1" applyFill="1" applyBorder="1" applyAlignment="1">
      <alignment horizontal="center" vertical="center" wrapText="1"/>
    </xf>
    <xf numFmtId="0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3" fontId="2" fillId="0" borderId="83" xfId="0" applyNumberFormat="1" applyFont="1" applyFill="1" applyBorder="1" applyAlignment="1">
      <alignment vertical="top" wrapText="1"/>
    </xf>
    <xf numFmtId="3" fontId="2" fillId="0" borderId="50" xfId="0" applyNumberFormat="1" applyFont="1" applyFill="1" applyBorder="1" applyAlignment="1">
      <alignment vertical="top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46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90"/>
  <sheetViews>
    <sheetView tabSelected="1" zoomScalePageLayoutView="0" workbookViewId="0" topLeftCell="A70">
      <selection activeCell="B7" sqref="B7:F7"/>
    </sheetView>
  </sheetViews>
  <sheetFormatPr defaultColWidth="9.00390625" defaultRowHeight="12.75"/>
  <cols>
    <col min="1" max="1" width="75.00390625" style="0" customWidth="1"/>
    <col min="2" max="2" width="6.625" style="154" customWidth="1"/>
    <col min="3" max="3" width="15.25390625" style="18" hidden="1" customWidth="1"/>
    <col min="4" max="4" width="15.875" style="18" hidden="1" customWidth="1"/>
    <col min="5" max="6" width="16.625" style="18" customWidth="1"/>
  </cols>
  <sheetData>
    <row r="1" spans="1:6" ht="12.75">
      <c r="A1" s="1" t="s">
        <v>0</v>
      </c>
      <c r="B1" s="237" t="s">
        <v>1</v>
      </c>
      <c r="C1" s="237"/>
      <c r="D1" s="237"/>
      <c r="E1" s="237"/>
      <c r="F1" s="237"/>
    </row>
    <row r="2" spans="1:6" ht="27.75" customHeight="1">
      <c r="A2" s="2" t="s">
        <v>2</v>
      </c>
      <c r="B2" s="238" t="s">
        <v>3</v>
      </c>
      <c r="C2" s="238"/>
      <c r="D2" s="238"/>
      <c r="E2" s="238"/>
      <c r="F2" s="238"/>
    </row>
    <row r="3" spans="1:6" ht="12.75" customHeight="1">
      <c r="A3" s="5" t="s">
        <v>4</v>
      </c>
      <c r="B3" s="233" t="s">
        <v>5</v>
      </c>
      <c r="C3" s="233"/>
      <c r="D3" s="233"/>
      <c r="E3" s="233"/>
      <c r="F3" s="233"/>
    </row>
    <row r="4" spans="1:6" ht="12.75" customHeight="1">
      <c r="A4" s="5" t="s">
        <v>6</v>
      </c>
      <c r="B4" s="233" t="s">
        <v>7</v>
      </c>
      <c r="C4" s="233"/>
      <c r="D4" s="233"/>
      <c r="E4" s="233"/>
      <c r="F4" s="233"/>
    </row>
    <row r="5" spans="1:6" ht="12.75" customHeight="1">
      <c r="A5" s="5" t="s">
        <v>8</v>
      </c>
      <c r="B5" s="233" t="s">
        <v>9</v>
      </c>
      <c r="C5" s="233"/>
      <c r="D5" s="233"/>
      <c r="E5" s="233"/>
      <c r="F5" s="233"/>
    </row>
    <row r="6" spans="1:6" ht="12.75" customHeight="1">
      <c r="A6" s="5" t="s">
        <v>11</v>
      </c>
      <c r="B6" s="233" t="s">
        <v>12</v>
      </c>
      <c r="C6" s="233"/>
      <c r="D6" s="233"/>
      <c r="E6" s="233"/>
      <c r="F6" s="233"/>
    </row>
    <row r="7" spans="1:6" ht="12.75" customHeight="1">
      <c r="A7" s="5" t="s">
        <v>13</v>
      </c>
      <c r="B7" s="233" t="s">
        <v>347</v>
      </c>
      <c r="C7" s="233"/>
      <c r="D7" s="233"/>
      <c r="E7" s="233"/>
      <c r="F7" s="233"/>
    </row>
    <row r="8" spans="1:6" ht="12.75">
      <c r="A8" s="14"/>
      <c r="B8" s="112"/>
      <c r="C8" s="8"/>
      <c r="D8" s="8"/>
      <c r="E8" s="8"/>
      <c r="F8" s="8"/>
    </row>
    <row r="9" spans="1:6" ht="12.75">
      <c r="A9" s="14"/>
      <c r="B9" s="112"/>
      <c r="C9" s="8"/>
      <c r="D9" s="8"/>
      <c r="E9" s="9"/>
      <c r="F9" s="8"/>
    </row>
    <row r="10" spans="1:6" ht="12.75">
      <c r="A10" s="234" t="s">
        <v>163</v>
      </c>
      <c r="B10" s="234"/>
      <c r="C10" s="234"/>
      <c r="D10" s="234"/>
      <c r="E10" s="235"/>
      <c r="F10" s="14"/>
    </row>
    <row r="11" spans="1:6" ht="12.75">
      <c r="A11" s="236" t="s">
        <v>363</v>
      </c>
      <c r="B11" s="236"/>
      <c r="C11" s="236"/>
      <c r="D11" s="236"/>
      <c r="E11" s="235"/>
      <c r="F11" s="14"/>
    </row>
    <row r="12" spans="1:6" ht="5.25" customHeight="1">
      <c r="A12" s="236" t="s">
        <v>16</v>
      </c>
      <c r="B12" s="236"/>
      <c r="C12" s="236"/>
      <c r="D12" s="236"/>
      <c r="E12" s="10"/>
      <c r="F12" s="14"/>
    </row>
    <row r="13" spans="2:6" ht="10.5" customHeight="1" thickBot="1">
      <c r="B13" s="112"/>
      <c r="C13" s="8"/>
      <c r="D13" s="113" t="s">
        <v>68</v>
      </c>
      <c r="E13" s="113"/>
      <c r="F13" s="114" t="s">
        <v>164</v>
      </c>
    </row>
    <row r="14" spans="1:6" ht="33.75" customHeight="1" thickBot="1">
      <c r="A14" s="115" t="s">
        <v>17</v>
      </c>
      <c r="B14" s="116" t="s">
        <v>165</v>
      </c>
      <c r="C14" s="117" t="s">
        <v>166</v>
      </c>
      <c r="D14" s="117" t="s">
        <v>167</v>
      </c>
      <c r="E14" s="117" t="s">
        <v>362</v>
      </c>
      <c r="F14" s="118" t="s">
        <v>361</v>
      </c>
    </row>
    <row r="15" spans="1:6" ht="15.75" customHeight="1" thickBot="1">
      <c r="A15" s="227" t="s">
        <v>168</v>
      </c>
      <c r="B15" s="228"/>
      <c r="C15" s="228"/>
      <c r="D15" s="229"/>
      <c r="E15" s="10"/>
      <c r="F15" s="119"/>
    </row>
    <row r="16" spans="1:7" ht="21" customHeight="1" thickBot="1">
      <c r="A16" s="120" t="s">
        <v>169</v>
      </c>
      <c r="B16" s="121" t="s">
        <v>74</v>
      </c>
      <c r="C16" s="122">
        <f>SUM(C18:C23)</f>
        <v>4057985000</v>
      </c>
      <c r="D16" s="122">
        <f>SUM(D18:D23)</f>
        <v>1150263291</v>
      </c>
      <c r="E16" s="122">
        <f>SUM(E18:E23)</f>
        <v>1328726</v>
      </c>
      <c r="F16" s="122">
        <f>SUM(F18:F23)</f>
        <v>1754877</v>
      </c>
      <c r="G16" s="18"/>
    </row>
    <row r="17" spans="1:7" ht="13.5" thickBot="1">
      <c r="A17" s="124" t="s">
        <v>38</v>
      </c>
      <c r="B17" s="125" t="s">
        <v>118</v>
      </c>
      <c r="C17" s="126" t="s">
        <v>118</v>
      </c>
      <c r="D17" s="126" t="s">
        <v>118</v>
      </c>
      <c r="E17" s="126" t="s">
        <v>118</v>
      </c>
      <c r="F17" s="127" t="s">
        <v>118</v>
      </c>
      <c r="G17" s="18"/>
    </row>
    <row r="18" spans="1:7" ht="21" customHeight="1" thickBot="1">
      <c r="A18" s="124" t="s">
        <v>170</v>
      </c>
      <c r="B18" s="125" t="s">
        <v>76</v>
      </c>
      <c r="C18" s="126">
        <v>15276677</v>
      </c>
      <c r="D18" s="126">
        <v>43179001</v>
      </c>
      <c r="E18" s="129">
        <f>180000+930009+8583-78200-180000</f>
        <v>860392</v>
      </c>
      <c r="F18" s="128">
        <v>1101580</v>
      </c>
      <c r="G18" s="18"/>
    </row>
    <row r="19" spans="1:7" ht="15" customHeight="1" thickBot="1">
      <c r="A19" s="124" t="s">
        <v>171</v>
      </c>
      <c r="B19" s="125" t="s">
        <v>78</v>
      </c>
      <c r="C19" s="126">
        <v>500191906</v>
      </c>
      <c r="D19" s="126">
        <v>365136217</v>
      </c>
      <c r="E19" s="129">
        <v>0</v>
      </c>
      <c r="F19" s="128">
        <v>0</v>
      </c>
      <c r="G19" s="18"/>
    </row>
    <row r="20" spans="1:7" ht="18" customHeight="1" thickBot="1">
      <c r="A20" s="124" t="s">
        <v>172</v>
      </c>
      <c r="B20" s="125" t="s">
        <v>80</v>
      </c>
      <c r="C20" s="126">
        <v>2687461358</v>
      </c>
      <c r="D20" s="126">
        <v>418653125</v>
      </c>
      <c r="E20" s="129">
        <v>78200</v>
      </c>
      <c r="F20" s="128">
        <v>502939</v>
      </c>
      <c r="G20" s="18"/>
    </row>
    <row r="21" spans="1:7" ht="18" customHeight="1" thickBot="1">
      <c r="A21" s="124" t="s">
        <v>173</v>
      </c>
      <c r="B21" s="125" t="s">
        <v>82</v>
      </c>
      <c r="C21" s="126"/>
      <c r="D21" s="126"/>
      <c r="E21" s="129">
        <v>0</v>
      </c>
      <c r="F21" s="128"/>
      <c r="G21" s="18"/>
    </row>
    <row r="22" spans="1:7" ht="18" customHeight="1" thickBot="1">
      <c r="A22" s="124" t="s">
        <v>174</v>
      </c>
      <c r="B22" s="125" t="s">
        <v>84</v>
      </c>
      <c r="C22" s="126">
        <v>48666059</v>
      </c>
      <c r="D22" s="126">
        <v>17763908</v>
      </c>
      <c r="E22" s="129">
        <f>37645+6000+3</f>
        <v>43648</v>
      </c>
      <c r="F22" s="128">
        <v>57340</v>
      </c>
      <c r="G22" s="18"/>
    </row>
    <row r="23" spans="1:7" ht="16.5" customHeight="1" thickBot="1">
      <c r="A23" s="124" t="s">
        <v>175</v>
      </c>
      <c r="B23" s="125" t="s">
        <v>85</v>
      </c>
      <c r="C23" s="126">
        <v>806389000</v>
      </c>
      <c r="D23" s="126">
        <v>305531040</v>
      </c>
      <c r="E23" s="129">
        <f>123360+8508+7854+26764+180000</f>
        <v>346486</v>
      </c>
      <c r="F23" s="128">
        <v>93018</v>
      </c>
      <c r="G23" s="18"/>
    </row>
    <row r="24" spans="1:7" ht="16.5" customHeight="1" thickBot="1">
      <c r="A24" s="120" t="s">
        <v>176</v>
      </c>
      <c r="B24" s="121" t="s">
        <v>177</v>
      </c>
      <c r="C24" s="122">
        <f>SUM(C26:C32)</f>
        <v>2408051340</v>
      </c>
      <c r="D24" s="122">
        <f>SUM(D26:D32)</f>
        <v>1088744487</v>
      </c>
      <c r="E24" s="122">
        <f>SUM(E26:E32)</f>
        <v>1340464</v>
      </c>
      <c r="F24" s="122">
        <f>SUM(F26:F32)</f>
        <v>3162136</v>
      </c>
      <c r="G24" s="18"/>
    </row>
    <row r="25" spans="1:7" ht="16.5" customHeight="1" thickBot="1">
      <c r="A25" s="124" t="s">
        <v>38</v>
      </c>
      <c r="B25" s="125" t="s">
        <v>118</v>
      </c>
      <c r="C25" s="126" t="s">
        <v>118</v>
      </c>
      <c r="D25" s="126" t="s">
        <v>118</v>
      </c>
      <c r="E25" s="126" t="s">
        <v>118</v>
      </c>
      <c r="F25" s="127" t="s">
        <v>118</v>
      </c>
      <c r="G25" s="18"/>
    </row>
    <row r="26" spans="1:7" ht="17.25" customHeight="1" thickBot="1">
      <c r="A26" s="124" t="s">
        <v>178</v>
      </c>
      <c r="B26" s="125" t="s">
        <v>179</v>
      </c>
      <c r="C26" s="126">
        <v>1419119290</v>
      </c>
      <c r="D26" s="126">
        <v>76207075</v>
      </c>
      <c r="E26" s="129">
        <f>275830+181100+449346+12012-456931</f>
        <v>461357</v>
      </c>
      <c r="F26" s="128">
        <v>447701</v>
      </c>
      <c r="G26" s="18"/>
    </row>
    <row r="27" spans="1:7" ht="16.5" customHeight="1" thickBot="1">
      <c r="A27" s="124" t="s">
        <v>180</v>
      </c>
      <c r="B27" s="125" t="s">
        <v>181</v>
      </c>
      <c r="C27" s="126">
        <v>516470833</v>
      </c>
      <c r="D27" s="126">
        <v>794307046</v>
      </c>
      <c r="E27" s="129">
        <f>11869+408</f>
        <v>12277</v>
      </c>
      <c r="F27" s="128">
        <v>15820</v>
      </c>
      <c r="G27" s="18"/>
    </row>
    <row r="28" spans="1:7" ht="16.5" customHeight="1" thickBot="1">
      <c r="A28" s="124" t="s">
        <v>182</v>
      </c>
      <c r="B28" s="125" t="s">
        <v>183</v>
      </c>
      <c r="C28" s="126">
        <v>92288539</v>
      </c>
      <c r="D28" s="126">
        <v>60681037</v>
      </c>
      <c r="E28" s="129">
        <f>143649+5586</f>
        <v>149235</v>
      </c>
      <c r="F28" s="128">
        <v>162335</v>
      </c>
      <c r="G28" s="18"/>
    </row>
    <row r="29" spans="1:7" ht="16.5" customHeight="1" thickBot="1">
      <c r="A29" s="124" t="s">
        <v>184</v>
      </c>
      <c r="B29" s="125" t="s">
        <v>185</v>
      </c>
      <c r="C29" s="126">
        <v>21660035</v>
      </c>
      <c r="D29" s="126">
        <v>6405082</v>
      </c>
      <c r="E29" s="129">
        <f>6662+20596+23920</f>
        <v>51178</v>
      </c>
      <c r="F29" s="128">
        <v>241989</v>
      </c>
      <c r="G29" s="18"/>
    </row>
    <row r="30" spans="1:7" ht="16.5" customHeight="1" thickBot="1">
      <c r="A30" s="124" t="s">
        <v>186</v>
      </c>
      <c r="B30" s="125" t="s">
        <v>187</v>
      </c>
      <c r="C30" s="126"/>
      <c r="D30" s="126"/>
      <c r="E30" s="129"/>
      <c r="F30" s="128"/>
      <c r="G30" s="18"/>
    </row>
    <row r="31" spans="1:7" ht="16.5" customHeight="1" thickBot="1">
      <c r="A31" s="124" t="s">
        <v>188</v>
      </c>
      <c r="B31" s="125" t="s">
        <v>189</v>
      </c>
      <c r="C31" s="126">
        <v>216517643</v>
      </c>
      <c r="D31" s="126">
        <v>120164233</v>
      </c>
      <c r="E31" s="129">
        <v>130356</v>
      </c>
      <c r="F31" s="128">
        <v>7022</v>
      </c>
      <c r="G31" s="18"/>
    </row>
    <row r="32" spans="1:7" ht="16.5" customHeight="1" thickBot="1">
      <c r="A32" s="124" t="s">
        <v>190</v>
      </c>
      <c r="B32" s="125" t="s">
        <v>191</v>
      </c>
      <c r="C32" s="126">
        <v>141995000</v>
      </c>
      <c r="D32" s="126">
        <v>30980014</v>
      </c>
      <c r="E32" s="129">
        <f>60907+20092-1869+456931</f>
        <v>536061</v>
      </c>
      <c r="F32" s="128">
        <v>2287269</v>
      </c>
      <c r="G32" s="18"/>
    </row>
    <row r="33" spans="1:7" ht="21" customHeight="1" thickBot="1">
      <c r="A33" s="130" t="s">
        <v>192</v>
      </c>
      <c r="B33" s="131" t="s">
        <v>193</v>
      </c>
      <c r="C33" s="132">
        <f>C16-C24</f>
        <v>1649933660</v>
      </c>
      <c r="D33" s="132">
        <f>D16-D24</f>
        <v>61518804</v>
      </c>
      <c r="E33" s="133">
        <f>E16-E24</f>
        <v>-11738</v>
      </c>
      <c r="F33" s="133">
        <f>F16-F24</f>
        <v>-1407259</v>
      </c>
      <c r="G33" s="18"/>
    </row>
    <row r="34" spans="1:7" ht="16.5" customHeight="1" thickBot="1">
      <c r="A34" s="227" t="s">
        <v>194</v>
      </c>
      <c r="B34" s="228"/>
      <c r="C34" s="228"/>
      <c r="D34" s="229"/>
      <c r="E34" s="10"/>
      <c r="F34" s="134"/>
      <c r="G34" s="18"/>
    </row>
    <row r="35" spans="1:7" ht="16.5" customHeight="1" thickBot="1">
      <c r="A35" s="120" t="s">
        <v>195</v>
      </c>
      <c r="B35" s="121" t="s">
        <v>196</v>
      </c>
      <c r="C35" s="122">
        <f>SUM(C37:C47)</f>
        <v>128678000</v>
      </c>
      <c r="D35" s="122">
        <f>SUM(D37:D47)</f>
        <v>75000000</v>
      </c>
      <c r="E35" s="122">
        <f>SUM(E37:E47)</f>
        <v>671864</v>
      </c>
      <c r="F35" s="122">
        <f>SUM(F37:F47)</f>
        <v>3123315</v>
      </c>
      <c r="G35" s="18"/>
    </row>
    <row r="36" spans="1:7" ht="16.5" customHeight="1" thickBot="1">
      <c r="A36" s="124" t="s">
        <v>38</v>
      </c>
      <c r="B36" s="125" t="s">
        <v>118</v>
      </c>
      <c r="C36" s="126" t="s">
        <v>118</v>
      </c>
      <c r="D36" s="126" t="s">
        <v>118</v>
      </c>
      <c r="E36" s="129" t="s">
        <v>118</v>
      </c>
      <c r="F36" s="128" t="s">
        <v>118</v>
      </c>
      <c r="G36" s="18"/>
    </row>
    <row r="37" spans="1:7" ht="16.5" customHeight="1" thickBot="1">
      <c r="A37" s="124" t="s">
        <v>197</v>
      </c>
      <c r="B37" s="125" t="s">
        <v>198</v>
      </c>
      <c r="C37" s="126" t="s">
        <v>118</v>
      </c>
      <c r="D37" s="126">
        <v>7000000</v>
      </c>
      <c r="E37" s="129">
        <f>147722+92</f>
        <v>147814</v>
      </c>
      <c r="F37" s="128">
        <f>90474+383194</f>
        <v>473668</v>
      </c>
      <c r="G37" s="18"/>
    </row>
    <row r="38" spans="1:7" ht="16.5" customHeight="1" thickBot="1">
      <c r="A38" s="124" t="s">
        <v>199</v>
      </c>
      <c r="B38" s="125" t="s">
        <v>200</v>
      </c>
      <c r="C38" s="126" t="s">
        <v>118</v>
      </c>
      <c r="D38" s="126" t="s">
        <v>118</v>
      </c>
      <c r="E38" s="129"/>
      <c r="F38" s="128"/>
      <c r="G38" s="18"/>
    </row>
    <row r="39" spans="1:7" ht="17.25" customHeight="1" thickBot="1">
      <c r="A39" s="124" t="s">
        <v>201</v>
      </c>
      <c r="B39" s="125" t="s">
        <v>202</v>
      </c>
      <c r="C39" s="126" t="s">
        <v>118</v>
      </c>
      <c r="D39" s="126">
        <v>18000000</v>
      </c>
      <c r="E39" s="129"/>
      <c r="F39" s="128"/>
      <c r="G39" s="18"/>
    </row>
    <row r="40" spans="1:7" ht="27" customHeight="1" thickBot="1">
      <c r="A40" s="124" t="s">
        <v>203</v>
      </c>
      <c r="B40" s="125" t="s">
        <v>204</v>
      </c>
      <c r="C40" s="126">
        <v>128678000</v>
      </c>
      <c r="D40" s="126" t="s">
        <v>118</v>
      </c>
      <c r="E40" s="129">
        <v>232050</v>
      </c>
      <c r="F40" s="128">
        <v>0</v>
      </c>
      <c r="G40" s="18"/>
    </row>
    <row r="41" spans="1:7" ht="16.5" customHeight="1" thickBot="1">
      <c r="A41" s="124" t="s">
        <v>205</v>
      </c>
      <c r="B41" s="125" t="s">
        <v>206</v>
      </c>
      <c r="C41" s="126" t="s">
        <v>118</v>
      </c>
      <c r="D41" s="126" t="s">
        <v>118</v>
      </c>
      <c r="E41" s="129"/>
      <c r="F41" s="128">
        <v>0</v>
      </c>
      <c r="G41" s="18"/>
    </row>
    <row r="42" spans="1:7" ht="16.5" customHeight="1" thickBot="1">
      <c r="A42" s="124" t="s">
        <v>207</v>
      </c>
      <c r="B42" s="125" t="s">
        <v>208</v>
      </c>
      <c r="C42" s="126"/>
      <c r="D42" s="126"/>
      <c r="E42" s="129"/>
      <c r="F42" s="127"/>
      <c r="G42" s="18"/>
    </row>
    <row r="43" spans="1:7" ht="16.5" customHeight="1" thickBot="1">
      <c r="A43" s="124" t="s">
        <v>209</v>
      </c>
      <c r="B43" s="125" t="s">
        <v>210</v>
      </c>
      <c r="C43" s="126"/>
      <c r="D43" s="126"/>
      <c r="E43" s="129">
        <v>292000</v>
      </c>
      <c r="F43" s="127">
        <v>1209000</v>
      </c>
      <c r="G43" s="18"/>
    </row>
    <row r="44" spans="1:7" ht="17.25" customHeight="1" thickBot="1">
      <c r="A44" s="124" t="s">
        <v>211</v>
      </c>
      <c r="B44" s="125" t="s">
        <v>212</v>
      </c>
      <c r="C44" s="126" t="s">
        <v>118</v>
      </c>
      <c r="D44" s="126" t="s">
        <v>118</v>
      </c>
      <c r="E44" s="129"/>
      <c r="F44" s="127">
        <v>0</v>
      </c>
      <c r="G44" s="18"/>
    </row>
    <row r="45" spans="1:7" ht="17.25" customHeight="1" thickBot="1">
      <c r="A45" s="124" t="s">
        <v>213</v>
      </c>
      <c r="B45" s="125" t="s">
        <v>214</v>
      </c>
      <c r="C45" s="126"/>
      <c r="D45" s="126"/>
      <c r="E45" s="129">
        <v>0</v>
      </c>
      <c r="F45" s="127">
        <v>1311262</v>
      </c>
      <c r="G45" s="18"/>
    </row>
    <row r="46" spans="1:7" ht="17.25" customHeight="1" thickBot="1">
      <c r="A46" s="124" t="s">
        <v>174</v>
      </c>
      <c r="B46" s="125" t="s">
        <v>215</v>
      </c>
      <c r="C46" s="126"/>
      <c r="D46" s="126"/>
      <c r="E46" s="222">
        <v>0</v>
      </c>
      <c r="F46" s="223">
        <v>47009</v>
      </c>
      <c r="G46" s="18"/>
    </row>
    <row r="47" spans="1:7" ht="15.75" customHeight="1" thickBot="1">
      <c r="A47" s="124" t="s">
        <v>175</v>
      </c>
      <c r="B47" s="125" t="s">
        <v>216</v>
      </c>
      <c r="C47" s="126" t="s">
        <v>118</v>
      </c>
      <c r="D47" s="126">
        <v>50000000</v>
      </c>
      <c r="E47" s="225">
        <v>0</v>
      </c>
      <c r="F47" s="224">
        <f>82376</f>
        <v>82376</v>
      </c>
      <c r="G47" s="18"/>
    </row>
    <row r="48" spans="1:7" ht="16.5" customHeight="1" thickBot="1">
      <c r="A48" s="120" t="s">
        <v>217</v>
      </c>
      <c r="B48" s="121" t="s">
        <v>218</v>
      </c>
      <c r="C48" s="122">
        <f>SUM(C50:C60)</f>
        <v>2079224883</v>
      </c>
      <c r="D48" s="122">
        <f>SUM(D50:D60)</f>
        <v>292292000</v>
      </c>
      <c r="E48" s="122">
        <f>SUM(E50:E60)</f>
        <v>385899</v>
      </c>
      <c r="F48" s="122">
        <f>SUM(F50:F60)</f>
        <v>1705107</v>
      </c>
      <c r="G48" s="18"/>
    </row>
    <row r="49" spans="1:7" ht="16.5" customHeight="1" thickBot="1">
      <c r="A49" s="124" t="s">
        <v>38</v>
      </c>
      <c r="B49" s="125" t="s">
        <v>118</v>
      </c>
      <c r="C49" s="126" t="s">
        <v>118</v>
      </c>
      <c r="D49" s="126" t="s">
        <v>118</v>
      </c>
      <c r="E49" s="126" t="s">
        <v>118</v>
      </c>
      <c r="F49" s="128" t="s">
        <v>118</v>
      </c>
      <c r="G49" s="18"/>
    </row>
    <row r="50" spans="1:7" ht="16.5" customHeight="1" thickBot="1">
      <c r="A50" s="124" t="s">
        <v>219</v>
      </c>
      <c r="B50" s="125" t="s">
        <v>220</v>
      </c>
      <c r="C50" s="126">
        <v>132560000</v>
      </c>
      <c r="D50" s="126">
        <v>53178117</v>
      </c>
      <c r="E50" s="129">
        <v>11976</v>
      </c>
      <c r="F50" s="127">
        <f>163777+225000</f>
        <v>388777</v>
      </c>
      <c r="G50" s="18"/>
    </row>
    <row r="51" spans="1:7" ht="16.5" customHeight="1" thickBot="1">
      <c r="A51" s="124" t="s">
        <v>221</v>
      </c>
      <c r="B51" s="125" t="s">
        <v>222</v>
      </c>
      <c r="C51" s="126">
        <v>2258883</v>
      </c>
      <c r="D51" s="126" t="s">
        <v>118</v>
      </c>
      <c r="E51" s="129">
        <v>923</v>
      </c>
      <c r="F51" s="127">
        <v>13704</v>
      </c>
      <c r="G51" s="18"/>
    </row>
    <row r="52" spans="1:7" ht="15.75" customHeight="1" thickBot="1">
      <c r="A52" s="124" t="s">
        <v>223</v>
      </c>
      <c r="B52" s="125" t="s">
        <v>224</v>
      </c>
      <c r="C52" s="126" t="s">
        <v>118</v>
      </c>
      <c r="D52" s="126">
        <v>166496000</v>
      </c>
      <c r="E52" s="129">
        <v>0</v>
      </c>
      <c r="F52" s="127"/>
      <c r="G52" s="18"/>
    </row>
    <row r="53" spans="1:7" ht="29.25" customHeight="1" thickBot="1">
      <c r="A53" s="124" t="s">
        <v>225</v>
      </c>
      <c r="B53" s="125" t="s">
        <v>226</v>
      </c>
      <c r="C53" s="126"/>
      <c r="D53" s="126"/>
      <c r="E53" s="129">
        <v>0</v>
      </c>
      <c r="F53" s="127"/>
      <c r="G53" s="18"/>
    </row>
    <row r="54" spans="1:7" ht="15.75" customHeight="1" thickBot="1">
      <c r="A54" s="124" t="s">
        <v>227</v>
      </c>
      <c r="B54" s="125" t="s">
        <v>228</v>
      </c>
      <c r="C54" s="126"/>
      <c r="D54" s="126"/>
      <c r="E54" s="129">
        <v>0</v>
      </c>
      <c r="F54" s="127"/>
      <c r="G54" s="18"/>
    </row>
    <row r="55" spans="1:7" ht="15.75" customHeight="1" thickBot="1">
      <c r="A55" s="124" t="s">
        <v>229</v>
      </c>
      <c r="B55" s="125" t="s">
        <v>230</v>
      </c>
      <c r="C55" s="126"/>
      <c r="D55" s="126"/>
      <c r="E55" s="129">
        <v>20000</v>
      </c>
      <c r="F55" s="127">
        <v>0</v>
      </c>
      <c r="G55" s="18"/>
    </row>
    <row r="56" spans="1:7" ht="16.5" customHeight="1" thickBot="1">
      <c r="A56" s="124" t="s">
        <v>231</v>
      </c>
      <c r="B56" s="125" t="s">
        <v>232</v>
      </c>
      <c r="C56" s="126">
        <v>1933899000</v>
      </c>
      <c r="D56" s="126">
        <v>72617883</v>
      </c>
      <c r="E56" s="129">
        <v>353000</v>
      </c>
      <c r="F56" s="127">
        <v>765003</v>
      </c>
      <c r="G56" s="18"/>
    </row>
    <row r="57" spans="1:7" ht="15" customHeight="1" thickBot="1">
      <c r="A57" s="124" t="s">
        <v>233</v>
      </c>
      <c r="B57" s="125" t="s">
        <v>234</v>
      </c>
      <c r="C57" s="126">
        <v>10507000</v>
      </c>
      <c r="D57" s="126" t="s">
        <v>118</v>
      </c>
      <c r="E57" s="129">
        <v>0</v>
      </c>
      <c r="F57" s="127">
        <v>0</v>
      </c>
      <c r="G57" s="18"/>
    </row>
    <row r="58" spans="1:7" ht="17.25" customHeight="1" thickBot="1">
      <c r="A58" s="124" t="s">
        <v>211</v>
      </c>
      <c r="B58" s="125" t="s">
        <v>235</v>
      </c>
      <c r="C58" s="126" t="s">
        <v>118</v>
      </c>
      <c r="D58" s="126" t="s">
        <v>118</v>
      </c>
      <c r="E58" s="126">
        <v>0</v>
      </c>
      <c r="F58" s="128">
        <v>0</v>
      </c>
      <c r="G58" s="18"/>
    </row>
    <row r="59" spans="1:7" ht="17.25" customHeight="1" thickBot="1">
      <c r="A59" s="124" t="s">
        <v>236</v>
      </c>
      <c r="B59" s="125" t="s">
        <v>237</v>
      </c>
      <c r="C59" s="126"/>
      <c r="D59" s="126"/>
      <c r="E59" s="126">
        <v>0</v>
      </c>
      <c r="F59" s="128"/>
      <c r="G59" s="18"/>
    </row>
    <row r="60" spans="1:7" ht="16.5" customHeight="1" thickBot="1">
      <c r="A60" s="124" t="s">
        <v>190</v>
      </c>
      <c r="B60" s="125" t="s">
        <v>238</v>
      </c>
      <c r="C60" s="126" t="s">
        <v>118</v>
      </c>
      <c r="D60" s="126" t="s">
        <v>118</v>
      </c>
      <c r="E60" s="126">
        <v>0</v>
      </c>
      <c r="F60" s="128">
        <f>537623</f>
        <v>537623</v>
      </c>
      <c r="G60" s="18"/>
    </row>
    <row r="61" spans="1:7" ht="38.25" customHeight="1" thickBot="1">
      <c r="A61" s="130" t="s">
        <v>239</v>
      </c>
      <c r="B61" s="131" t="s">
        <v>240</v>
      </c>
      <c r="C61" s="132">
        <f>C35-C48</f>
        <v>-1950546883</v>
      </c>
      <c r="D61" s="132">
        <f>D35-D48</f>
        <v>-217292000</v>
      </c>
      <c r="E61" s="132">
        <f>E35-E48</f>
        <v>285965</v>
      </c>
      <c r="F61" s="132">
        <f>F35-F48</f>
        <v>1418208</v>
      </c>
      <c r="G61" s="18"/>
    </row>
    <row r="62" spans="1:7" ht="16.5" customHeight="1" thickBot="1">
      <c r="A62" s="230" t="s">
        <v>241</v>
      </c>
      <c r="B62" s="231"/>
      <c r="C62" s="231"/>
      <c r="D62" s="232"/>
      <c r="E62" s="136"/>
      <c r="F62" s="136"/>
      <c r="G62" s="18"/>
    </row>
    <row r="63" spans="1:7" ht="16.5" customHeight="1" thickBot="1">
      <c r="A63" s="120" t="s">
        <v>242</v>
      </c>
      <c r="B63" s="121" t="s">
        <v>243</v>
      </c>
      <c r="C63" s="122">
        <f>SUM(C65:C68)</f>
        <v>1048339094</v>
      </c>
      <c r="D63" s="122">
        <f>SUM(D65:D68)</f>
        <v>209806308</v>
      </c>
      <c r="E63" s="123">
        <f>SUM(E65:E68)</f>
        <v>3694087</v>
      </c>
      <c r="F63" s="123">
        <f>SUM(F65:F68)</f>
        <v>8717492</v>
      </c>
      <c r="G63" s="18"/>
    </row>
    <row r="64" spans="1:7" ht="13.5" thickBot="1">
      <c r="A64" s="124" t="s">
        <v>38</v>
      </c>
      <c r="B64" s="125" t="s">
        <v>118</v>
      </c>
      <c r="C64" s="126" t="s">
        <v>118</v>
      </c>
      <c r="D64" s="137" t="s">
        <v>118</v>
      </c>
      <c r="E64" s="128" t="s">
        <v>118</v>
      </c>
      <c r="F64" s="138" t="s">
        <v>118</v>
      </c>
      <c r="G64" s="18"/>
    </row>
    <row r="65" spans="1:7" ht="16.5" customHeight="1" thickBot="1">
      <c r="A65" s="124" t="s">
        <v>244</v>
      </c>
      <c r="B65" s="125" t="s">
        <v>245</v>
      </c>
      <c r="C65" s="139">
        <v>800000000</v>
      </c>
      <c r="D65" s="140"/>
      <c r="E65" s="127"/>
      <c r="F65" s="141"/>
      <c r="G65" s="18"/>
    </row>
    <row r="66" spans="1:7" ht="16.5" customHeight="1" thickBot="1">
      <c r="A66" s="124" t="s">
        <v>246</v>
      </c>
      <c r="B66" s="125" t="s">
        <v>247</v>
      </c>
      <c r="C66" s="139">
        <v>239562094</v>
      </c>
      <c r="D66" s="140">
        <v>209806308</v>
      </c>
      <c r="E66" s="127">
        <v>3694087</v>
      </c>
      <c r="F66" s="141">
        <v>8717492</v>
      </c>
      <c r="G66" s="18"/>
    </row>
    <row r="67" spans="1:7" ht="18" customHeight="1" thickBot="1">
      <c r="A67" s="124" t="s">
        <v>248</v>
      </c>
      <c r="B67" s="125" t="s">
        <v>249</v>
      </c>
      <c r="C67" s="126" t="s">
        <v>118</v>
      </c>
      <c r="D67" s="142" t="s">
        <v>118</v>
      </c>
      <c r="E67" s="127"/>
      <c r="F67" s="141">
        <v>0</v>
      </c>
      <c r="G67" s="18"/>
    </row>
    <row r="68" spans="1:7" ht="16.5" customHeight="1" thickBot="1">
      <c r="A68" s="124" t="s">
        <v>175</v>
      </c>
      <c r="B68" s="125" t="s">
        <v>250</v>
      </c>
      <c r="C68" s="139">
        <v>8777000</v>
      </c>
      <c r="D68" s="140"/>
      <c r="E68" s="127"/>
      <c r="F68" s="143"/>
      <c r="G68" s="18"/>
    </row>
    <row r="69" spans="1:7" ht="16.5" customHeight="1" thickBot="1">
      <c r="A69" s="120" t="s">
        <v>251</v>
      </c>
      <c r="B69" s="121" t="s">
        <v>252</v>
      </c>
      <c r="C69" s="122">
        <f>SUM(C71:C75)</f>
        <v>435970000</v>
      </c>
      <c r="D69" s="144">
        <f>SUM(D71:D75)</f>
        <v>19469197</v>
      </c>
      <c r="E69" s="123">
        <f>SUM(E71:E75)</f>
        <v>4048004</v>
      </c>
      <c r="F69" s="123">
        <f>SUM(F71:F75)</f>
        <v>8777694</v>
      </c>
      <c r="G69" s="18"/>
    </row>
    <row r="70" spans="1:7" ht="16.5" customHeight="1" thickBot="1">
      <c r="A70" s="124" t="s">
        <v>38</v>
      </c>
      <c r="B70" s="125" t="s">
        <v>118</v>
      </c>
      <c r="C70" s="126" t="s">
        <v>118</v>
      </c>
      <c r="D70" s="126" t="s">
        <v>118</v>
      </c>
      <c r="E70" s="128" t="s">
        <v>118</v>
      </c>
      <c r="F70" s="128" t="s">
        <v>118</v>
      </c>
      <c r="G70" s="18"/>
    </row>
    <row r="71" spans="1:7" ht="16.5" customHeight="1" thickBot="1">
      <c r="A71" s="124" t="s">
        <v>253</v>
      </c>
      <c r="B71" s="125" t="s">
        <v>93</v>
      </c>
      <c r="C71" s="126">
        <v>253900000</v>
      </c>
      <c r="D71" s="126">
        <v>19469197</v>
      </c>
      <c r="E71" s="127">
        <f>3672955+257226+117823</f>
        <v>4048004</v>
      </c>
      <c r="F71" s="128">
        <v>8777694</v>
      </c>
      <c r="G71" s="18"/>
    </row>
    <row r="72" spans="1:8" ht="16.5" customHeight="1" thickBot="1">
      <c r="A72" s="124" t="s">
        <v>184</v>
      </c>
      <c r="B72" s="125" t="s">
        <v>254</v>
      </c>
      <c r="C72" s="126" t="s">
        <v>118</v>
      </c>
      <c r="D72" s="126" t="s">
        <v>118</v>
      </c>
      <c r="E72" s="128">
        <v>0</v>
      </c>
      <c r="F72" s="128">
        <v>0</v>
      </c>
      <c r="G72" s="18"/>
      <c r="H72" s="18"/>
    </row>
    <row r="73" spans="1:7" ht="16.5" customHeight="1" thickBot="1">
      <c r="A73" s="124" t="s">
        <v>255</v>
      </c>
      <c r="B73" s="125" t="s">
        <v>256</v>
      </c>
      <c r="C73" s="126" t="s">
        <v>118</v>
      </c>
      <c r="D73" s="126" t="s">
        <v>118</v>
      </c>
      <c r="E73" s="128">
        <v>0</v>
      </c>
      <c r="F73" s="128">
        <v>0</v>
      </c>
      <c r="G73" s="18"/>
    </row>
    <row r="74" spans="1:7" ht="16.5" customHeight="1" thickBot="1">
      <c r="A74" s="124" t="s">
        <v>257</v>
      </c>
      <c r="B74" s="125" t="s">
        <v>258</v>
      </c>
      <c r="C74" s="126"/>
      <c r="D74" s="126"/>
      <c r="E74" s="128">
        <v>0</v>
      </c>
      <c r="F74" s="128"/>
      <c r="G74" s="18"/>
    </row>
    <row r="75" spans="1:7" ht="16.5" customHeight="1" thickBot="1">
      <c r="A75" s="124" t="s">
        <v>259</v>
      </c>
      <c r="B75" s="125" t="s">
        <v>260</v>
      </c>
      <c r="C75" s="126">
        <v>182070000</v>
      </c>
      <c r="D75" s="126" t="s">
        <v>118</v>
      </c>
      <c r="E75" s="128">
        <v>0</v>
      </c>
      <c r="F75" s="128"/>
      <c r="G75" s="18"/>
    </row>
    <row r="76" spans="1:7" ht="20.25" customHeight="1" thickBot="1">
      <c r="A76" s="130" t="s">
        <v>261</v>
      </c>
      <c r="B76" s="131" t="s">
        <v>95</v>
      </c>
      <c r="C76" s="132">
        <f>C63-C69</f>
        <v>612369094</v>
      </c>
      <c r="D76" s="132">
        <f>D63-D69</f>
        <v>190337111</v>
      </c>
      <c r="E76" s="135">
        <f>E63-E69</f>
        <v>-353917</v>
      </c>
      <c r="F76" s="135">
        <f>F63-F69</f>
        <v>-60202</v>
      </c>
      <c r="G76" s="18"/>
    </row>
    <row r="77" spans="1:7" ht="26.25" thickBot="1">
      <c r="A77" s="145" t="s">
        <v>262</v>
      </c>
      <c r="B77" s="146" t="s">
        <v>263</v>
      </c>
      <c r="C77" s="137">
        <f>C33+C61+C76</f>
        <v>311755871</v>
      </c>
      <c r="D77" s="137">
        <f>D33+D61+D76</f>
        <v>34563915</v>
      </c>
      <c r="E77" s="147">
        <f>E33+E61+E76</f>
        <v>-79690</v>
      </c>
      <c r="F77" s="147">
        <f>F33+F61+F76</f>
        <v>-49253</v>
      </c>
      <c r="G77" s="18"/>
    </row>
    <row r="78" spans="1:7" ht="13.5" thickBot="1">
      <c r="A78" s="148" t="s">
        <v>264</v>
      </c>
      <c r="B78" s="125" t="s">
        <v>265</v>
      </c>
      <c r="C78" s="126">
        <v>391093864</v>
      </c>
      <c r="D78" s="126">
        <v>413125728</v>
      </c>
      <c r="E78" s="128">
        <v>99153</v>
      </c>
      <c r="F78" s="128">
        <v>148406</v>
      </c>
      <c r="G78" s="18"/>
    </row>
    <row r="79" spans="1:7" ht="13.5" thickBot="1">
      <c r="A79" s="149" t="s">
        <v>266</v>
      </c>
      <c r="B79" s="150" t="s">
        <v>267</v>
      </c>
      <c r="C79" s="151">
        <f>C78+C77</f>
        <v>702849735</v>
      </c>
      <c r="D79" s="151">
        <f>D78+D77</f>
        <v>447689643</v>
      </c>
      <c r="E79" s="152">
        <v>19463</v>
      </c>
      <c r="F79" s="153">
        <v>99153</v>
      </c>
      <c r="G79" s="18"/>
    </row>
    <row r="80" spans="1:6" ht="11.25" customHeight="1">
      <c r="A80" s="14"/>
      <c r="B80" s="112"/>
      <c r="C80" s="8"/>
      <c r="D80" s="8"/>
      <c r="E80" s="8"/>
      <c r="F80" s="8"/>
    </row>
    <row r="81" spans="1:7" ht="11.25" customHeight="1" hidden="1">
      <c r="A81" s="14"/>
      <c r="B81" s="112"/>
      <c r="C81" s="8"/>
      <c r="D81" s="8"/>
      <c r="E81" s="8">
        <f>E78-E79</f>
        <v>79690</v>
      </c>
      <c r="F81" s="8">
        <f>F78-F79</f>
        <v>49253</v>
      </c>
      <c r="G81" s="8"/>
    </row>
    <row r="82" spans="1:7" ht="11.25" customHeight="1" hidden="1">
      <c r="A82" s="14"/>
      <c r="B82" s="112"/>
      <c r="C82" s="8"/>
      <c r="D82" s="8"/>
      <c r="E82" s="8">
        <f>E77+E81</f>
        <v>0</v>
      </c>
      <c r="F82" s="8">
        <f>F77+F81</f>
        <v>0</v>
      </c>
      <c r="G82" s="8"/>
    </row>
    <row r="83" spans="1:4" ht="12.75">
      <c r="A83" s="6" t="s">
        <v>58</v>
      </c>
      <c r="B83" s="14"/>
      <c r="C83" s="8"/>
      <c r="D83" s="8"/>
    </row>
    <row r="84" spans="1:4" ht="12.75">
      <c r="A84" s="50" t="s">
        <v>59</v>
      </c>
      <c r="B84" s="14"/>
      <c r="C84" s="8"/>
      <c r="D84" s="8"/>
    </row>
    <row r="85" spans="1:4" ht="12.75">
      <c r="A85" s="6" t="s">
        <v>60</v>
      </c>
      <c r="B85" s="14"/>
      <c r="C85" s="8"/>
      <c r="D85" s="8"/>
    </row>
    <row r="86" spans="1:6" ht="12.75">
      <c r="A86" s="50" t="s">
        <v>61</v>
      </c>
      <c r="B86" s="14"/>
      <c r="C86" s="8"/>
      <c r="D86" s="8"/>
      <c r="F86"/>
    </row>
    <row r="87" spans="1:6" ht="12.75">
      <c r="A87" s="51" t="s">
        <v>62</v>
      </c>
      <c r="B87" s="14"/>
      <c r="C87" s="8"/>
      <c r="D87" s="8"/>
      <c r="F87"/>
    </row>
    <row r="88" spans="1:6" ht="12.75">
      <c r="A88" s="51" t="s">
        <v>63</v>
      </c>
      <c r="B88" s="14"/>
      <c r="C88" s="8"/>
      <c r="D88" s="8"/>
      <c r="F88"/>
    </row>
    <row r="89" spans="1:6" ht="12.75">
      <c r="A89" s="52" t="s">
        <v>64</v>
      </c>
      <c r="B89" s="14"/>
      <c r="C89" s="8"/>
      <c r="D89" s="8"/>
      <c r="E89"/>
      <c r="F89"/>
    </row>
    <row r="90" spans="1:6" ht="12.75">
      <c r="A90" s="14"/>
      <c r="B90" s="14"/>
      <c r="C90" s="8"/>
      <c r="D90" s="8"/>
      <c r="E90"/>
      <c r="F90"/>
    </row>
  </sheetData>
  <sheetProtection/>
  <mergeCells count="14">
    <mergeCell ref="B1:F1"/>
    <mergeCell ref="B2:F2"/>
    <mergeCell ref="B3:F3"/>
    <mergeCell ref="B4:F4"/>
    <mergeCell ref="B5:F5"/>
    <mergeCell ref="B6:F6"/>
    <mergeCell ref="A34:D34"/>
    <mergeCell ref="A62:D62"/>
    <mergeCell ref="B7:F7"/>
    <mergeCell ref="A10:D10"/>
    <mergeCell ref="E10:E11"/>
    <mergeCell ref="A11:D11"/>
    <mergeCell ref="A12:D12"/>
    <mergeCell ref="A15:D15"/>
  </mergeCells>
  <printOptions/>
  <pageMargins left="0.75" right="0.24" top="0.19" bottom="0.2" header="0.22" footer="0.17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PageLayoutView="0" workbookViewId="0" topLeftCell="A13">
      <selection activeCell="D31" sqref="D31"/>
    </sheetView>
  </sheetViews>
  <sheetFormatPr defaultColWidth="9.00390625" defaultRowHeight="12.75"/>
  <cols>
    <col min="1" max="1" width="56.875" style="98" customWidth="1"/>
    <col min="2" max="2" width="6.25390625" style="186" customWidth="1"/>
    <col min="3" max="3" width="11.75390625" style="110" customWidth="1"/>
    <col min="4" max="4" width="11.125" style="110" customWidth="1"/>
    <col min="5" max="5" width="12.125" style="110" customWidth="1"/>
    <col min="6" max="6" width="12.75390625" style="110" customWidth="1"/>
    <col min="7" max="8" width="11.875" style="110" customWidth="1"/>
    <col min="9" max="9" width="11.25390625" style="110" customWidth="1"/>
    <col min="10" max="10" width="11.875" style="110" customWidth="1"/>
    <col min="11" max="16384" width="9.125" style="98" customWidth="1"/>
  </cols>
  <sheetData>
    <row r="1" spans="1:6" ht="12.75">
      <c r="A1" s="1" t="s">
        <v>0</v>
      </c>
      <c r="B1" s="237" t="s">
        <v>1</v>
      </c>
      <c r="C1" s="237"/>
      <c r="D1" s="237"/>
      <c r="E1" s="237"/>
      <c r="F1" s="237"/>
    </row>
    <row r="2" spans="1:6" ht="27.75" customHeight="1">
      <c r="A2" s="2" t="s">
        <v>2</v>
      </c>
      <c r="B2" s="238" t="s">
        <v>3</v>
      </c>
      <c r="C2" s="238"/>
      <c r="D2" s="238"/>
      <c r="E2" s="238"/>
      <c r="F2" s="238"/>
    </row>
    <row r="3" spans="1:6" ht="12.75" customHeight="1">
      <c r="A3" s="5" t="s">
        <v>4</v>
      </c>
      <c r="B3" s="233" t="s">
        <v>5</v>
      </c>
      <c r="C3" s="233"/>
      <c r="D3" s="233"/>
      <c r="E3" s="233"/>
      <c r="F3" s="233"/>
    </row>
    <row r="4" spans="1:6" ht="12.75" customHeight="1">
      <c r="A4" s="5" t="s">
        <v>6</v>
      </c>
      <c r="B4" s="233" t="s">
        <v>7</v>
      </c>
      <c r="C4" s="233"/>
      <c r="D4" s="233"/>
      <c r="E4" s="233"/>
      <c r="F4" s="233"/>
    </row>
    <row r="5" spans="1:6" ht="12.75" customHeight="1">
      <c r="A5" s="5" t="s">
        <v>8</v>
      </c>
      <c r="B5" s="233" t="s">
        <v>9</v>
      </c>
      <c r="C5" s="233"/>
      <c r="D5" s="233"/>
      <c r="E5" s="233"/>
      <c r="F5" s="233"/>
    </row>
    <row r="6" spans="1:6" ht="12.75" customHeight="1">
      <c r="A6" s="5" t="s">
        <v>11</v>
      </c>
      <c r="B6" s="233" t="s">
        <v>12</v>
      </c>
      <c r="C6" s="233"/>
      <c r="D6" s="233"/>
      <c r="E6" s="233"/>
      <c r="F6" s="233"/>
    </row>
    <row r="7" spans="1:6" ht="12.75" customHeight="1">
      <c r="A7" s="5" t="s">
        <v>13</v>
      </c>
      <c r="B7" s="233" t="s">
        <v>347</v>
      </c>
      <c r="C7" s="233"/>
      <c r="D7" s="233"/>
      <c r="E7" s="233"/>
      <c r="F7" s="233"/>
    </row>
    <row r="8" spans="1:7" ht="12.75">
      <c r="A8" s="14"/>
      <c r="B8" s="112"/>
      <c r="C8" s="8"/>
      <c r="D8" s="8"/>
      <c r="E8" s="8"/>
      <c r="F8" s="8"/>
      <c r="G8" s="14"/>
    </row>
    <row r="9" spans="1:11" ht="12.75">
      <c r="A9" s="155"/>
      <c r="B9" s="156"/>
      <c r="C9" s="157"/>
      <c r="D9" s="157"/>
      <c r="E9" s="157"/>
      <c r="F9" s="157"/>
      <c r="G9" s="157"/>
      <c r="H9" s="157"/>
      <c r="I9" s="157"/>
      <c r="J9" s="157"/>
      <c r="K9" s="155"/>
    </row>
    <row r="10" spans="1:11" ht="12.75">
      <c r="A10" s="158"/>
      <c r="B10" s="156"/>
      <c r="C10" s="159" t="s">
        <v>268</v>
      </c>
      <c r="D10" s="159"/>
      <c r="E10" s="159"/>
      <c r="F10" s="157"/>
      <c r="G10" s="157"/>
      <c r="H10" s="157"/>
      <c r="I10" s="157"/>
      <c r="J10" s="157"/>
      <c r="K10" s="155"/>
    </row>
    <row r="11" spans="1:11" ht="12.75">
      <c r="A11" s="160"/>
      <c r="B11" s="156"/>
      <c r="C11" s="161" t="s">
        <v>363</v>
      </c>
      <c r="D11" s="161"/>
      <c r="E11" s="161"/>
      <c r="F11" s="157"/>
      <c r="G11" s="157"/>
      <c r="H11" s="157"/>
      <c r="I11" s="157"/>
      <c r="J11" s="157"/>
      <c r="K11" s="155"/>
    </row>
    <row r="12" spans="1:11" ht="12.75">
      <c r="A12" s="160"/>
      <c r="B12" s="156"/>
      <c r="F12" s="157"/>
      <c r="G12" s="157"/>
      <c r="H12" s="157"/>
      <c r="I12" s="157"/>
      <c r="J12" s="157"/>
      <c r="K12" s="155"/>
    </row>
    <row r="13" spans="2:11" ht="13.5" thickBot="1">
      <c r="B13" s="162"/>
      <c r="C13" s="163"/>
      <c r="D13" s="163"/>
      <c r="E13" s="163"/>
      <c r="F13" s="163"/>
      <c r="G13" s="163"/>
      <c r="H13" s="163"/>
      <c r="I13" s="163"/>
      <c r="J13" s="164" t="s">
        <v>69</v>
      </c>
      <c r="K13" s="155"/>
    </row>
    <row r="14" spans="1:10" s="166" customFormat="1" ht="12.75" customHeight="1">
      <c r="A14" s="239" t="s">
        <v>269</v>
      </c>
      <c r="B14" s="242" t="s">
        <v>18</v>
      </c>
      <c r="C14" s="245" t="s">
        <v>270</v>
      </c>
      <c r="D14" s="246"/>
      <c r="E14" s="246"/>
      <c r="F14" s="246"/>
      <c r="G14" s="246"/>
      <c r="H14" s="246"/>
      <c r="I14" s="249" t="s">
        <v>271</v>
      </c>
      <c r="J14" s="249" t="s">
        <v>272</v>
      </c>
    </row>
    <row r="15" spans="1:10" s="166" customFormat="1" ht="12" customHeight="1" thickBot="1">
      <c r="A15" s="240"/>
      <c r="B15" s="243"/>
      <c r="C15" s="247"/>
      <c r="D15" s="248"/>
      <c r="E15" s="248"/>
      <c r="F15" s="248"/>
      <c r="G15" s="248"/>
      <c r="H15" s="248"/>
      <c r="I15" s="250"/>
      <c r="J15" s="250"/>
    </row>
    <row r="16" spans="1:10" s="166" customFormat="1" ht="57.75" customHeight="1" thickBot="1">
      <c r="A16" s="240"/>
      <c r="B16" s="243"/>
      <c r="C16" s="249" t="s">
        <v>145</v>
      </c>
      <c r="D16" s="167" t="s">
        <v>147</v>
      </c>
      <c r="E16" s="167" t="s">
        <v>273</v>
      </c>
      <c r="F16" s="249" t="s">
        <v>149</v>
      </c>
      <c r="G16" s="249" t="s">
        <v>274</v>
      </c>
      <c r="H16" s="167" t="s">
        <v>275</v>
      </c>
      <c r="I16" s="250"/>
      <c r="J16" s="250"/>
    </row>
    <row r="17" spans="1:11" ht="21" customHeight="1" hidden="1" thickBot="1">
      <c r="A17" s="241"/>
      <c r="B17" s="244"/>
      <c r="C17" s="251"/>
      <c r="D17" s="168"/>
      <c r="E17" s="168"/>
      <c r="F17" s="251"/>
      <c r="G17" s="251"/>
      <c r="H17" s="168"/>
      <c r="I17" s="251"/>
      <c r="J17" s="251"/>
      <c r="K17" s="155"/>
    </row>
    <row r="18" spans="1:11" ht="13.5" thickBot="1">
      <c r="A18" s="169" t="s">
        <v>276</v>
      </c>
      <c r="B18" s="165" t="s">
        <v>74</v>
      </c>
      <c r="C18" s="170">
        <v>18750000</v>
      </c>
      <c r="D18" s="170">
        <v>109920</v>
      </c>
      <c r="E18" s="170"/>
      <c r="F18" s="170"/>
      <c r="G18" s="170">
        <v>14403582</v>
      </c>
      <c r="H18" s="170"/>
      <c r="I18" s="170" t="s">
        <v>118</v>
      </c>
      <c r="J18" s="170">
        <f>SUM(C18:I18)</f>
        <v>33263502</v>
      </c>
      <c r="K18" s="155"/>
    </row>
    <row r="19" spans="1:11" ht="13.5" thickBot="1">
      <c r="A19" s="169" t="s">
        <v>277</v>
      </c>
      <c r="B19" s="165" t="s">
        <v>76</v>
      </c>
      <c r="C19" s="170">
        <v>0</v>
      </c>
      <c r="D19" s="170"/>
      <c r="E19" s="170"/>
      <c r="F19" s="171"/>
      <c r="G19" s="170"/>
      <c r="H19" s="171"/>
      <c r="I19" s="170" t="s">
        <v>118</v>
      </c>
      <c r="J19" s="170">
        <f aca="true" t="shared" si="0" ref="J19:J80">SUM(C19:I19)</f>
        <v>0</v>
      </c>
      <c r="K19" s="155"/>
    </row>
    <row r="20" spans="1:11" ht="13.5" thickBot="1">
      <c r="A20" s="169" t="s">
        <v>278</v>
      </c>
      <c r="B20" s="165" t="s">
        <v>252</v>
      </c>
      <c r="C20" s="170"/>
      <c r="D20" s="172"/>
      <c r="E20" s="172"/>
      <c r="F20" s="172"/>
      <c r="G20" s="173"/>
      <c r="H20" s="173"/>
      <c r="I20" s="173"/>
      <c r="J20" s="170">
        <f t="shared" si="0"/>
        <v>0</v>
      </c>
      <c r="K20" s="155"/>
    </row>
    <row r="21" spans="1:11" ht="24.75" thickBot="1">
      <c r="A21" s="169" t="s">
        <v>279</v>
      </c>
      <c r="B21" s="165" t="s">
        <v>280</v>
      </c>
      <c r="C21" s="173">
        <f>C18</f>
        <v>18750000</v>
      </c>
      <c r="D21" s="173">
        <f>D18</f>
        <v>109920</v>
      </c>
      <c r="E21" s="173">
        <f>E18</f>
        <v>0</v>
      </c>
      <c r="F21" s="173">
        <f>F18</f>
        <v>0</v>
      </c>
      <c r="G21" s="173">
        <f>G18</f>
        <v>14403582</v>
      </c>
      <c r="H21" s="173"/>
      <c r="I21" s="173"/>
      <c r="J21" s="170">
        <f t="shared" si="0"/>
        <v>33263502</v>
      </c>
      <c r="K21" s="155"/>
    </row>
    <row r="22" spans="1:11" ht="13.5" thickBot="1">
      <c r="A22" s="169" t="s">
        <v>281</v>
      </c>
      <c r="B22" s="174" t="s">
        <v>282</v>
      </c>
      <c r="C22" s="173"/>
      <c r="D22" s="173"/>
      <c r="E22" s="175"/>
      <c r="F22" s="172"/>
      <c r="G22" s="173"/>
      <c r="H22" s="176"/>
      <c r="I22" s="170"/>
      <c r="J22" s="170">
        <f t="shared" si="0"/>
        <v>0</v>
      </c>
      <c r="K22" s="155"/>
    </row>
    <row r="23" spans="1:11" ht="13.5" thickBot="1">
      <c r="A23" s="169" t="s">
        <v>283</v>
      </c>
      <c r="B23" s="174" t="s">
        <v>119</v>
      </c>
      <c r="C23" s="173"/>
      <c r="D23" s="173"/>
      <c r="E23" s="173"/>
      <c r="F23" s="173"/>
      <c r="G23" s="173"/>
      <c r="H23" s="173"/>
      <c r="I23" s="173"/>
      <c r="J23" s="173">
        <f t="shared" si="0"/>
        <v>0</v>
      </c>
      <c r="K23" s="155"/>
    </row>
    <row r="24" spans="1:11" ht="13.5" thickBot="1">
      <c r="A24" s="169" t="s">
        <v>284</v>
      </c>
      <c r="B24" s="165" t="s">
        <v>285</v>
      </c>
      <c r="C24" s="173"/>
      <c r="D24" s="173"/>
      <c r="E24" s="173"/>
      <c r="F24" s="173"/>
      <c r="G24" s="173"/>
      <c r="H24" s="173"/>
      <c r="I24" s="173"/>
      <c r="J24" s="173">
        <f>SUM(J26:J34)</f>
        <v>0</v>
      </c>
      <c r="K24" s="155"/>
    </row>
    <row r="25" spans="1:11" ht="13.5" thickBot="1">
      <c r="A25" s="177" t="s">
        <v>38</v>
      </c>
      <c r="B25" s="165"/>
      <c r="C25" s="170"/>
      <c r="D25" s="172"/>
      <c r="E25" s="172"/>
      <c r="F25" s="172"/>
      <c r="G25" s="173"/>
      <c r="H25" s="173"/>
      <c r="I25" s="178"/>
      <c r="J25" s="170">
        <f t="shared" si="0"/>
        <v>0</v>
      </c>
      <c r="K25" s="155"/>
    </row>
    <row r="26" spans="1:11" ht="24.75" thickBot="1">
      <c r="A26" s="179" t="s">
        <v>286</v>
      </c>
      <c r="B26" s="180" t="s">
        <v>287</v>
      </c>
      <c r="C26" s="171"/>
      <c r="D26" s="171"/>
      <c r="E26" s="171"/>
      <c r="F26" s="171"/>
      <c r="H26" s="181"/>
      <c r="I26" s="171"/>
      <c r="J26" s="170">
        <f t="shared" si="0"/>
        <v>0</v>
      </c>
      <c r="K26" s="155"/>
    </row>
    <row r="27" spans="1:11" ht="24.75" thickBot="1">
      <c r="A27" s="179" t="s">
        <v>288</v>
      </c>
      <c r="B27" s="182" t="s">
        <v>289</v>
      </c>
      <c r="C27" s="171"/>
      <c r="D27" s="171"/>
      <c r="E27" s="171"/>
      <c r="F27" s="171"/>
      <c r="G27" s="171"/>
      <c r="H27" s="171"/>
      <c r="I27" s="171"/>
      <c r="J27" s="170">
        <f t="shared" si="0"/>
        <v>0</v>
      </c>
      <c r="K27" s="155"/>
    </row>
    <row r="28" spans="1:11" ht="24.75" thickBot="1">
      <c r="A28" s="179" t="s">
        <v>290</v>
      </c>
      <c r="B28" s="180" t="s">
        <v>291</v>
      </c>
      <c r="C28" s="171"/>
      <c r="D28" s="171"/>
      <c r="E28" s="171"/>
      <c r="F28" s="171"/>
      <c r="H28" s="171"/>
      <c r="I28" s="171"/>
      <c r="J28" s="170">
        <f t="shared" si="0"/>
        <v>0</v>
      </c>
      <c r="K28" s="155"/>
    </row>
    <row r="29" spans="1:11" ht="36.75" thickBot="1">
      <c r="A29" s="169" t="s">
        <v>41</v>
      </c>
      <c r="B29" s="165" t="s">
        <v>292</v>
      </c>
      <c r="C29" s="170"/>
      <c r="D29" s="170"/>
      <c r="E29" s="170"/>
      <c r="F29" s="171"/>
      <c r="G29" s="170"/>
      <c r="H29" s="171"/>
      <c r="I29" s="170"/>
      <c r="J29" s="170">
        <f t="shared" si="0"/>
        <v>0</v>
      </c>
      <c r="K29" s="155"/>
    </row>
    <row r="30" spans="1:11" ht="13.5" thickBot="1">
      <c r="A30" s="179" t="s">
        <v>42</v>
      </c>
      <c r="B30" s="180" t="s">
        <v>293</v>
      </c>
      <c r="C30" s="171"/>
      <c r="D30" s="171"/>
      <c r="E30" s="171"/>
      <c r="F30" s="171"/>
      <c r="G30" s="171"/>
      <c r="H30" s="171"/>
      <c r="I30" s="171"/>
      <c r="J30" s="170">
        <f t="shared" si="0"/>
        <v>0</v>
      </c>
      <c r="K30" s="155"/>
    </row>
    <row r="31" spans="1:11" ht="24.75" thickBot="1">
      <c r="A31" s="179" t="s">
        <v>43</v>
      </c>
      <c r="B31" s="165" t="s">
        <v>294</v>
      </c>
      <c r="C31" s="170"/>
      <c r="D31" s="170"/>
      <c r="E31" s="170"/>
      <c r="F31" s="171"/>
      <c r="G31" s="170"/>
      <c r="H31" s="170"/>
      <c r="I31" s="170"/>
      <c r="J31" s="170">
        <f t="shared" si="0"/>
        <v>0</v>
      </c>
      <c r="K31" s="155"/>
    </row>
    <row r="32" spans="1:11" ht="24.75" thickBot="1">
      <c r="A32" s="179" t="s">
        <v>295</v>
      </c>
      <c r="B32" s="180" t="s">
        <v>296</v>
      </c>
      <c r="C32" s="171"/>
      <c r="D32" s="171"/>
      <c r="E32" s="171"/>
      <c r="F32" s="171"/>
      <c r="G32" s="171"/>
      <c r="H32" s="171"/>
      <c r="I32" s="171"/>
      <c r="J32" s="170">
        <f t="shared" si="0"/>
        <v>0</v>
      </c>
      <c r="K32" s="155"/>
    </row>
    <row r="33" spans="1:11" ht="13.5" thickBot="1">
      <c r="A33" s="179" t="s">
        <v>45</v>
      </c>
      <c r="B33" s="180" t="s">
        <v>297</v>
      </c>
      <c r="C33" s="171"/>
      <c r="D33" s="171"/>
      <c r="E33" s="171"/>
      <c r="F33" s="171"/>
      <c r="G33" s="171"/>
      <c r="H33" s="171"/>
      <c r="I33" s="171"/>
      <c r="J33" s="170">
        <f t="shared" si="0"/>
        <v>0</v>
      </c>
      <c r="K33" s="155"/>
    </row>
    <row r="34" spans="1:11" ht="13.5" thickBot="1">
      <c r="A34" s="179" t="s">
        <v>46</v>
      </c>
      <c r="B34" s="180" t="s">
        <v>298</v>
      </c>
      <c r="C34" s="171"/>
      <c r="D34" s="171"/>
      <c r="E34" s="171"/>
      <c r="F34" s="171"/>
      <c r="G34" s="171"/>
      <c r="H34" s="171"/>
      <c r="I34" s="171"/>
      <c r="J34" s="170">
        <f t="shared" si="0"/>
        <v>0</v>
      </c>
      <c r="K34" s="155"/>
    </row>
    <row r="35" spans="1:11" ht="13.5" thickBot="1">
      <c r="A35" s="169" t="s">
        <v>299</v>
      </c>
      <c r="B35" s="165" t="s">
        <v>300</v>
      </c>
      <c r="C35" s="170"/>
      <c r="D35" s="170"/>
      <c r="E35" s="170"/>
      <c r="F35" s="170"/>
      <c r="G35" s="170"/>
      <c r="H35" s="170"/>
      <c r="I35" s="170"/>
      <c r="J35" s="170">
        <f>SUM(J37:J49)</f>
        <v>0</v>
      </c>
      <c r="K35" s="155"/>
    </row>
    <row r="36" spans="1:11" ht="13.5" thickBot="1">
      <c r="A36" s="177" t="s">
        <v>38</v>
      </c>
      <c r="B36" s="165"/>
      <c r="C36" s="170"/>
      <c r="D36" s="170"/>
      <c r="E36" s="170"/>
      <c r="F36" s="170"/>
      <c r="G36" s="170"/>
      <c r="H36" s="170"/>
      <c r="I36" s="170"/>
      <c r="J36" s="170">
        <f t="shared" si="0"/>
        <v>0</v>
      </c>
      <c r="K36" s="155"/>
    </row>
    <row r="37" spans="1:11" ht="13.5" thickBot="1">
      <c r="A37" s="169" t="s">
        <v>301</v>
      </c>
      <c r="B37" s="165" t="s">
        <v>136</v>
      </c>
      <c r="C37" s="170"/>
      <c r="D37" s="170"/>
      <c r="E37" s="170"/>
      <c r="F37" s="170"/>
      <c r="G37" s="170"/>
      <c r="H37" s="170"/>
      <c r="I37" s="170"/>
      <c r="J37" s="170">
        <f t="shared" si="0"/>
        <v>0</v>
      </c>
      <c r="K37" s="155"/>
    </row>
    <row r="38" spans="1:11" ht="13.5" thickBot="1">
      <c r="A38" s="177" t="s">
        <v>38</v>
      </c>
      <c r="B38" s="165"/>
      <c r="C38" s="170"/>
      <c r="D38" s="170"/>
      <c r="E38" s="170"/>
      <c r="F38" s="170"/>
      <c r="G38" s="170"/>
      <c r="H38" s="170"/>
      <c r="I38" s="170"/>
      <c r="J38" s="170">
        <f t="shared" si="0"/>
        <v>0</v>
      </c>
      <c r="K38" s="155"/>
    </row>
    <row r="39" spans="1:11" ht="13.5" thickBot="1">
      <c r="A39" s="169" t="s">
        <v>302</v>
      </c>
      <c r="B39" s="165"/>
      <c r="C39" s="170"/>
      <c r="D39" s="170"/>
      <c r="E39" s="170"/>
      <c r="F39" s="170"/>
      <c r="G39" s="170"/>
      <c r="H39" s="170"/>
      <c r="I39" s="170"/>
      <c r="J39" s="170">
        <f t="shared" si="0"/>
        <v>0</v>
      </c>
      <c r="K39" s="155"/>
    </row>
    <row r="40" spans="1:11" ht="13.5" thickBot="1">
      <c r="A40" s="169" t="s">
        <v>303</v>
      </c>
      <c r="B40" s="165"/>
      <c r="C40" s="170"/>
      <c r="D40" s="170"/>
      <c r="E40" s="170"/>
      <c r="F40" s="170"/>
      <c r="G40" s="170"/>
      <c r="H40" s="170"/>
      <c r="I40" s="170"/>
      <c r="J40" s="170">
        <f t="shared" si="0"/>
        <v>0</v>
      </c>
      <c r="K40" s="155"/>
    </row>
    <row r="41" spans="1:11" ht="24.75" thickBot="1">
      <c r="A41" s="169" t="s">
        <v>304</v>
      </c>
      <c r="B41" s="165"/>
      <c r="C41" s="170"/>
      <c r="D41" s="170"/>
      <c r="E41" s="170"/>
      <c r="F41" s="170"/>
      <c r="G41" s="170"/>
      <c r="H41" s="170"/>
      <c r="I41" s="170"/>
      <c r="J41" s="170">
        <f t="shared" si="0"/>
        <v>0</v>
      </c>
      <c r="K41" s="155"/>
    </row>
    <row r="42" spans="1:11" ht="13.5" thickBot="1">
      <c r="A42" s="169" t="s">
        <v>305</v>
      </c>
      <c r="B42" s="165" t="s">
        <v>137</v>
      </c>
      <c r="C42" s="170"/>
      <c r="D42" s="170"/>
      <c r="E42" s="170"/>
      <c r="F42" s="170"/>
      <c r="G42" s="170"/>
      <c r="H42" s="170"/>
      <c r="I42" s="170"/>
      <c r="J42" s="170">
        <f t="shared" si="0"/>
        <v>0</v>
      </c>
      <c r="K42" s="155"/>
    </row>
    <row r="43" spans="1:11" ht="13.5" thickBot="1">
      <c r="A43" s="169" t="s">
        <v>306</v>
      </c>
      <c r="B43" s="165" t="s">
        <v>138</v>
      </c>
      <c r="C43" s="170"/>
      <c r="D43" s="170"/>
      <c r="E43" s="170"/>
      <c r="F43" s="170"/>
      <c r="G43" s="170"/>
      <c r="H43" s="170"/>
      <c r="I43" s="170"/>
      <c r="J43" s="170">
        <f t="shared" si="0"/>
        <v>0</v>
      </c>
      <c r="K43" s="155"/>
    </row>
    <row r="44" spans="1:11" ht="24.75" thickBot="1">
      <c r="A44" s="169" t="s">
        <v>307</v>
      </c>
      <c r="B44" s="165" t="s">
        <v>139</v>
      </c>
      <c r="C44" s="170"/>
      <c r="D44" s="170"/>
      <c r="E44" s="170"/>
      <c r="F44" s="170"/>
      <c r="G44" s="170"/>
      <c r="H44" s="170"/>
      <c r="I44" s="170"/>
      <c r="J44" s="170">
        <f t="shared" si="0"/>
        <v>0</v>
      </c>
      <c r="K44" s="155"/>
    </row>
    <row r="45" spans="1:11" ht="24.75" thickBot="1">
      <c r="A45" s="169" t="s">
        <v>308</v>
      </c>
      <c r="B45" s="165" t="s">
        <v>140</v>
      </c>
      <c r="C45" s="170"/>
      <c r="D45" s="170"/>
      <c r="E45" s="170"/>
      <c r="F45" s="170"/>
      <c r="G45" s="170"/>
      <c r="H45" s="170"/>
      <c r="I45" s="170"/>
      <c r="J45" s="170">
        <f t="shared" si="0"/>
        <v>0</v>
      </c>
      <c r="K45" s="155"/>
    </row>
    <row r="46" spans="1:11" ht="13.5" thickBot="1">
      <c r="A46" s="169" t="s">
        <v>309</v>
      </c>
      <c r="B46" s="165" t="s">
        <v>141</v>
      </c>
      <c r="C46" s="170"/>
      <c r="D46" s="170"/>
      <c r="E46" s="170"/>
      <c r="F46" s="170"/>
      <c r="G46" s="170"/>
      <c r="H46" s="170"/>
      <c r="I46" s="170"/>
      <c r="J46" s="170">
        <f t="shared" si="0"/>
        <v>0</v>
      </c>
      <c r="K46" s="155"/>
    </row>
    <row r="47" spans="1:11" ht="13.5" thickBot="1">
      <c r="A47" s="169" t="s">
        <v>310</v>
      </c>
      <c r="B47" s="165" t="s">
        <v>142</v>
      </c>
      <c r="C47" s="170"/>
      <c r="D47" s="170"/>
      <c r="E47" s="170"/>
      <c r="F47" s="170"/>
      <c r="G47" s="170"/>
      <c r="H47" s="170"/>
      <c r="I47" s="170"/>
      <c r="J47" s="170">
        <f t="shared" si="0"/>
        <v>0</v>
      </c>
      <c r="K47" s="155"/>
    </row>
    <row r="48" spans="1:11" ht="13.5" thickBot="1">
      <c r="A48" s="169" t="s">
        <v>311</v>
      </c>
      <c r="B48" s="165" t="s">
        <v>312</v>
      </c>
      <c r="C48" s="170"/>
      <c r="D48" s="170"/>
      <c r="E48" s="170"/>
      <c r="F48" s="170"/>
      <c r="G48" s="170"/>
      <c r="H48" s="170"/>
      <c r="I48" s="170"/>
      <c r="J48" s="170">
        <f t="shared" si="0"/>
        <v>0</v>
      </c>
      <c r="K48" s="155"/>
    </row>
    <row r="49" spans="1:11" ht="24.75" thickBot="1">
      <c r="A49" s="169" t="s">
        <v>313</v>
      </c>
      <c r="B49" s="165" t="s">
        <v>314</v>
      </c>
      <c r="C49" s="170"/>
      <c r="D49" s="170"/>
      <c r="E49" s="170"/>
      <c r="F49" s="170"/>
      <c r="G49" s="170"/>
      <c r="H49" s="170"/>
      <c r="I49" s="170"/>
      <c r="J49" s="170">
        <f t="shared" si="0"/>
        <v>0</v>
      </c>
      <c r="K49" s="155"/>
    </row>
    <row r="50" spans="1:11" ht="36.75" thickBot="1">
      <c r="A50" s="169" t="s">
        <v>315</v>
      </c>
      <c r="B50" s="165" t="s">
        <v>316</v>
      </c>
      <c r="C50" s="170">
        <f aca="true" t="shared" si="1" ref="C50:J50">C20+C21+C35</f>
        <v>18750000</v>
      </c>
      <c r="D50" s="170">
        <f t="shared" si="1"/>
        <v>109920</v>
      </c>
      <c r="E50" s="170">
        <f t="shared" si="1"/>
        <v>0</v>
      </c>
      <c r="F50" s="170">
        <f t="shared" si="1"/>
        <v>0</v>
      </c>
      <c r="G50" s="170">
        <f t="shared" si="1"/>
        <v>14403582</v>
      </c>
      <c r="H50" s="170">
        <f t="shared" si="1"/>
        <v>0</v>
      </c>
      <c r="I50" s="170">
        <f t="shared" si="1"/>
        <v>0</v>
      </c>
      <c r="J50" s="170">
        <f t="shared" si="1"/>
        <v>33263502</v>
      </c>
      <c r="K50" s="155"/>
    </row>
    <row r="51" spans="1:11" ht="13.5" thickBot="1">
      <c r="A51" s="169" t="s">
        <v>277</v>
      </c>
      <c r="B51" s="165" t="s">
        <v>317</v>
      </c>
      <c r="C51" s="170"/>
      <c r="D51" s="170"/>
      <c r="E51" s="170"/>
      <c r="F51" s="171"/>
      <c r="G51" s="170"/>
      <c r="H51" s="171"/>
      <c r="I51" s="170" t="s">
        <v>118</v>
      </c>
      <c r="J51" s="170">
        <f t="shared" si="0"/>
        <v>0</v>
      </c>
      <c r="K51" s="155"/>
    </row>
    <row r="52" spans="1:11" ht="13.5" thickBot="1">
      <c r="A52" s="169" t="s">
        <v>318</v>
      </c>
      <c r="B52" s="165" t="s">
        <v>319</v>
      </c>
      <c r="C52" s="170">
        <f>C50+C51</f>
        <v>18750000</v>
      </c>
      <c r="D52" s="170">
        <f aca="true" t="shared" si="2" ref="D52:J52">D50+D51</f>
        <v>109920</v>
      </c>
      <c r="E52" s="170">
        <f t="shared" si="2"/>
        <v>0</v>
      </c>
      <c r="F52" s="170">
        <f t="shared" si="2"/>
        <v>0</v>
      </c>
      <c r="G52" s="170">
        <f t="shared" si="2"/>
        <v>14403582</v>
      </c>
      <c r="H52" s="170">
        <f t="shared" si="2"/>
        <v>0</v>
      </c>
      <c r="I52" s="170"/>
      <c r="J52" s="170">
        <f t="shared" si="2"/>
        <v>33263502</v>
      </c>
      <c r="K52" s="155"/>
    </row>
    <row r="53" spans="1:11" ht="13.5" thickBot="1">
      <c r="A53" s="169" t="s">
        <v>320</v>
      </c>
      <c r="B53" s="165" t="s">
        <v>321</v>
      </c>
      <c r="C53" s="170"/>
      <c r="D53" s="170"/>
      <c r="E53" s="170"/>
      <c r="F53" s="170"/>
      <c r="G53" s="170"/>
      <c r="H53" s="183"/>
      <c r="I53" s="170"/>
      <c r="J53" s="170"/>
      <c r="K53" s="155"/>
    </row>
    <row r="54" spans="1:11" ht="13.5" thickBot="1">
      <c r="A54" s="169" t="s">
        <v>281</v>
      </c>
      <c r="B54" s="165" t="s">
        <v>322</v>
      </c>
      <c r="C54" s="170"/>
      <c r="D54" s="172"/>
      <c r="E54" s="172"/>
      <c r="F54" s="172"/>
      <c r="G54" s="173">
        <f>'ф 2 (2)'!C39</f>
        <v>1837293</v>
      </c>
      <c r="H54" s="176"/>
      <c r="I54" s="170"/>
      <c r="J54" s="170">
        <f t="shared" si="0"/>
        <v>1837293</v>
      </c>
      <c r="K54" s="155"/>
    </row>
    <row r="55" spans="1:11" ht="13.5" thickBot="1">
      <c r="A55" s="169" t="s">
        <v>323</v>
      </c>
      <c r="B55" s="165" t="s">
        <v>324</v>
      </c>
      <c r="C55" s="170"/>
      <c r="D55" s="170"/>
      <c r="E55" s="170"/>
      <c r="F55" s="170"/>
      <c r="G55" s="170"/>
      <c r="H55" s="170"/>
      <c r="I55" s="170"/>
      <c r="J55" s="170">
        <f>SUM(J57:J65)</f>
        <v>0</v>
      </c>
      <c r="K55" s="155"/>
    </row>
    <row r="56" spans="1:11" ht="13.5" thickBot="1">
      <c r="A56" s="177" t="s">
        <v>38</v>
      </c>
      <c r="B56" s="165"/>
      <c r="C56" s="170"/>
      <c r="D56" s="172"/>
      <c r="E56" s="172"/>
      <c r="F56" s="172"/>
      <c r="G56" s="173"/>
      <c r="H56" s="173"/>
      <c r="I56" s="178"/>
      <c r="J56" s="170">
        <f t="shared" si="0"/>
        <v>0</v>
      </c>
      <c r="K56" s="155"/>
    </row>
    <row r="57" spans="1:11" ht="24.75" thickBot="1">
      <c r="A57" s="179" t="s">
        <v>286</v>
      </c>
      <c r="B57" s="180" t="s">
        <v>325</v>
      </c>
      <c r="C57" s="171"/>
      <c r="D57" s="171"/>
      <c r="E57" s="171"/>
      <c r="F57" s="171"/>
      <c r="H57" s="181"/>
      <c r="I57" s="171" t="s">
        <v>118</v>
      </c>
      <c r="J57" s="170">
        <f t="shared" si="0"/>
        <v>0</v>
      </c>
      <c r="K57" s="155"/>
    </row>
    <row r="58" spans="1:11" ht="24.75" thickBot="1">
      <c r="A58" s="179" t="s">
        <v>288</v>
      </c>
      <c r="B58" s="182">
        <v>622</v>
      </c>
      <c r="C58" s="171"/>
      <c r="D58" s="171"/>
      <c r="E58" s="171"/>
      <c r="F58" s="171"/>
      <c r="G58" s="171"/>
      <c r="H58" s="171"/>
      <c r="I58" s="171" t="s">
        <v>118</v>
      </c>
      <c r="J58" s="170">
        <f t="shared" si="0"/>
        <v>0</v>
      </c>
      <c r="K58" s="155"/>
    </row>
    <row r="59" spans="1:11" ht="24.75" thickBot="1">
      <c r="A59" s="179" t="s">
        <v>290</v>
      </c>
      <c r="B59" s="180" t="s">
        <v>326</v>
      </c>
      <c r="C59" s="171"/>
      <c r="D59" s="171"/>
      <c r="E59" s="171"/>
      <c r="F59" s="171"/>
      <c r="H59" s="171"/>
      <c r="I59" s="171" t="s">
        <v>118</v>
      </c>
      <c r="J59" s="170">
        <f t="shared" si="0"/>
        <v>0</v>
      </c>
      <c r="K59" s="155"/>
    </row>
    <row r="60" spans="1:11" ht="36.75" thickBot="1">
      <c r="A60" s="169" t="s">
        <v>41</v>
      </c>
      <c r="B60" s="165" t="s">
        <v>327</v>
      </c>
      <c r="C60" s="170"/>
      <c r="D60" s="170"/>
      <c r="E60" s="170"/>
      <c r="F60" s="171"/>
      <c r="G60" s="170"/>
      <c r="H60" s="171"/>
      <c r="I60" s="170" t="s">
        <v>118</v>
      </c>
      <c r="J60" s="170">
        <f t="shared" si="0"/>
        <v>0</v>
      </c>
      <c r="K60" s="155"/>
    </row>
    <row r="61" spans="1:11" ht="13.5" thickBot="1">
      <c r="A61" s="179" t="s">
        <v>42</v>
      </c>
      <c r="B61" s="180" t="s">
        <v>328</v>
      </c>
      <c r="C61" s="171"/>
      <c r="D61" s="171"/>
      <c r="E61" s="171"/>
      <c r="F61" s="171"/>
      <c r="G61" s="171"/>
      <c r="H61" s="171"/>
      <c r="I61" s="171" t="s">
        <v>118</v>
      </c>
      <c r="J61" s="170">
        <f t="shared" si="0"/>
        <v>0</v>
      </c>
      <c r="K61" s="155"/>
    </row>
    <row r="62" spans="1:11" ht="24.75" thickBot="1">
      <c r="A62" s="179" t="s">
        <v>43</v>
      </c>
      <c r="B62" s="165" t="s">
        <v>329</v>
      </c>
      <c r="C62" s="170"/>
      <c r="D62" s="170"/>
      <c r="E62" s="170"/>
      <c r="F62" s="171"/>
      <c r="G62" s="170"/>
      <c r="H62" s="170"/>
      <c r="I62" s="170" t="s">
        <v>118</v>
      </c>
      <c r="J62" s="170">
        <f t="shared" si="0"/>
        <v>0</v>
      </c>
      <c r="K62" s="155"/>
    </row>
    <row r="63" spans="1:11" ht="24.75" thickBot="1">
      <c r="A63" s="179" t="s">
        <v>295</v>
      </c>
      <c r="B63" s="180" t="s">
        <v>330</v>
      </c>
      <c r="C63" s="171"/>
      <c r="D63" s="171"/>
      <c r="E63" s="171"/>
      <c r="F63" s="171"/>
      <c r="G63" s="171"/>
      <c r="H63" s="171"/>
      <c r="I63" s="171" t="s">
        <v>118</v>
      </c>
      <c r="J63" s="170">
        <f t="shared" si="0"/>
        <v>0</v>
      </c>
      <c r="K63" s="155"/>
    </row>
    <row r="64" spans="1:11" ht="13.5" thickBot="1">
      <c r="A64" s="179" t="s">
        <v>45</v>
      </c>
      <c r="B64" s="180" t="s">
        <v>331</v>
      </c>
      <c r="C64" s="171"/>
      <c r="D64" s="171"/>
      <c r="E64" s="171"/>
      <c r="F64" s="171"/>
      <c r="G64" s="171"/>
      <c r="H64" s="171"/>
      <c r="I64" s="171"/>
      <c r="J64" s="170">
        <f t="shared" si="0"/>
        <v>0</v>
      </c>
      <c r="K64" s="155"/>
    </row>
    <row r="65" spans="1:11" ht="13.5" thickBot="1">
      <c r="A65" s="179" t="s">
        <v>46</v>
      </c>
      <c r="B65" s="180" t="s">
        <v>332</v>
      </c>
      <c r="C65" s="171"/>
      <c r="D65" s="171"/>
      <c r="E65" s="171"/>
      <c r="F65" s="171"/>
      <c r="G65" s="171"/>
      <c r="H65" s="171"/>
      <c r="I65" s="171"/>
      <c r="J65" s="170">
        <f t="shared" si="0"/>
        <v>0</v>
      </c>
      <c r="K65" s="155"/>
    </row>
    <row r="66" spans="1:11" ht="13.5" thickBot="1">
      <c r="A66" s="169" t="s">
        <v>345</v>
      </c>
      <c r="B66" s="165" t="s">
        <v>333</v>
      </c>
      <c r="C66" s="170"/>
      <c r="D66" s="170"/>
      <c r="E66" s="170"/>
      <c r="F66" s="170"/>
      <c r="G66" s="170"/>
      <c r="H66" s="170"/>
      <c r="I66" s="170"/>
      <c r="J66" s="170">
        <f>G66</f>
        <v>0</v>
      </c>
      <c r="K66" s="155"/>
    </row>
    <row r="67" spans="1:11" ht="13.5" thickBot="1">
      <c r="A67" s="177" t="s">
        <v>38</v>
      </c>
      <c r="B67" s="165"/>
      <c r="C67" s="170"/>
      <c r="D67" s="170"/>
      <c r="E67" s="170"/>
      <c r="F67" s="170"/>
      <c r="G67" s="170"/>
      <c r="H67" s="170"/>
      <c r="I67" s="170"/>
      <c r="J67" s="170">
        <f t="shared" si="0"/>
        <v>0</v>
      </c>
      <c r="K67" s="155"/>
    </row>
    <row r="68" spans="1:11" ht="13.5" thickBot="1">
      <c r="A68" s="169" t="s">
        <v>301</v>
      </c>
      <c r="B68" s="165" t="s">
        <v>334</v>
      </c>
      <c r="C68" s="170"/>
      <c r="D68" s="170"/>
      <c r="E68" s="170"/>
      <c r="F68" s="170"/>
      <c r="G68" s="170"/>
      <c r="H68" s="170"/>
      <c r="I68" s="170"/>
      <c r="J68" s="170">
        <f t="shared" si="0"/>
        <v>0</v>
      </c>
      <c r="K68" s="155"/>
    </row>
    <row r="69" spans="1:11" ht="13.5" thickBot="1">
      <c r="A69" s="177" t="s">
        <v>38</v>
      </c>
      <c r="B69" s="165"/>
      <c r="C69" s="170"/>
      <c r="D69" s="170"/>
      <c r="E69" s="170"/>
      <c r="F69" s="170"/>
      <c r="G69" s="170"/>
      <c r="H69" s="170"/>
      <c r="I69" s="170"/>
      <c r="J69" s="170">
        <f t="shared" si="0"/>
        <v>0</v>
      </c>
      <c r="K69" s="155"/>
    </row>
    <row r="70" spans="1:11" ht="13.5" thickBot="1">
      <c r="A70" s="169" t="s">
        <v>302</v>
      </c>
      <c r="B70" s="165"/>
      <c r="C70" s="170"/>
      <c r="D70" s="170"/>
      <c r="E70" s="170"/>
      <c r="F70" s="170"/>
      <c r="G70" s="170"/>
      <c r="H70" s="170"/>
      <c r="I70" s="170"/>
      <c r="J70" s="170">
        <f t="shared" si="0"/>
        <v>0</v>
      </c>
      <c r="K70" s="155"/>
    </row>
    <row r="71" spans="1:11" ht="13.5" thickBot="1">
      <c r="A71" s="169" t="s">
        <v>303</v>
      </c>
      <c r="B71" s="165"/>
      <c r="C71" s="170"/>
      <c r="D71" s="170"/>
      <c r="E71" s="170"/>
      <c r="F71" s="170"/>
      <c r="G71" s="170"/>
      <c r="H71" s="170"/>
      <c r="I71" s="170"/>
      <c r="J71" s="170">
        <f t="shared" si="0"/>
        <v>0</v>
      </c>
      <c r="K71" s="155"/>
    </row>
    <row r="72" spans="1:11" ht="24.75" thickBot="1">
      <c r="A72" s="169" t="s">
        <v>304</v>
      </c>
      <c r="B72" s="165"/>
      <c r="C72" s="170"/>
      <c r="D72" s="170"/>
      <c r="E72" s="170"/>
      <c r="F72" s="170"/>
      <c r="G72" s="170"/>
      <c r="H72" s="170"/>
      <c r="I72" s="170"/>
      <c r="J72" s="170">
        <f t="shared" si="0"/>
        <v>0</v>
      </c>
      <c r="K72" s="155"/>
    </row>
    <row r="73" spans="1:11" ht="13.5" thickBot="1">
      <c r="A73" s="169" t="s">
        <v>305</v>
      </c>
      <c r="B73" s="165" t="s">
        <v>335</v>
      </c>
      <c r="C73" s="170"/>
      <c r="D73" s="170"/>
      <c r="E73" s="170"/>
      <c r="F73" s="170"/>
      <c r="G73" s="170"/>
      <c r="H73" s="170"/>
      <c r="I73" s="170"/>
      <c r="J73" s="170">
        <f t="shared" si="0"/>
        <v>0</v>
      </c>
      <c r="K73" s="155"/>
    </row>
    <row r="74" spans="1:11" ht="13.5" thickBot="1">
      <c r="A74" s="169" t="s">
        <v>306</v>
      </c>
      <c r="B74" s="165" t="s">
        <v>336</v>
      </c>
      <c r="C74" s="170"/>
      <c r="D74" s="170"/>
      <c r="E74" s="170"/>
      <c r="F74" s="170"/>
      <c r="G74" s="170"/>
      <c r="H74" s="170"/>
      <c r="I74" s="170"/>
      <c r="J74" s="170">
        <f t="shared" si="0"/>
        <v>0</v>
      </c>
      <c r="K74" s="155"/>
    </row>
    <row r="75" spans="1:11" ht="24.75" thickBot="1">
      <c r="A75" s="169" t="s">
        <v>307</v>
      </c>
      <c r="B75" s="165" t="s">
        <v>337</v>
      </c>
      <c r="C75" s="170"/>
      <c r="D75" s="170"/>
      <c r="E75" s="170"/>
      <c r="F75" s="170"/>
      <c r="G75" s="170"/>
      <c r="H75" s="170"/>
      <c r="I75" s="170"/>
      <c r="J75" s="170">
        <f t="shared" si="0"/>
        <v>0</v>
      </c>
      <c r="K75" s="155"/>
    </row>
    <row r="76" spans="1:11" ht="24.75" thickBot="1">
      <c r="A76" s="169" t="s">
        <v>308</v>
      </c>
      <c r="B76" s="165" t="s">
        <v>338</v>
      </c>
      <c r="C76" s="170"/>
      <c r="D76" s="170"/>
      <c r="E76" s="170"/>
      <c r="F76" s="170"/>
      <c r="G76" s="170"/>
      <c r="H76" s="170"/>
      <c r="I76" s="170"/>
      <c r="J76" s="170">
        <f t="shared" si="0"/>
        <v>0</v>
      </c>
      <c r="K76" s="155"/>
    </row>
    <row r="77" spans="1:11" ht="13.5" thickBot="1">
      <c r="A77" s="169" t="s">
        <v>309</v>
      </c>
      <c r="B77" s="165" t="s">
        <v>339</v>
      </c>
      <c r="C77" s="170"/>
      <c r="D77" s="170"/>
      <c r="E77" s="170"/>
      <c r="F77" s="170"/>
      <c r="G77" s="170"/>
      <c r="H77" s="170"/>
      <c r="I77" s="170"/>
      <c r="J77" s="170">
        <f t="shared" si="0"/>
        <v>0</v>
      </c>
      <c r="K77" s="155"/>
    </row>
    <row r="78" spans="1:11" ht="13.5" thickBot="1">
      <c r="A78" s="169" t="s">
        <v>310</v>
      </c>
      <c r="B78" s="165" t="s">
        <v>340</v>
      </c>
      <c r="C78" s="170"/>
      <c r="D78" s="170"/>
      <c r="E78" s="170"/>
      <c r="F78" s="170"/>
      <c r="G78" s="170"/>
      <c r="H78" s="170"/>
      <c r="I78" s="170"/>
      <c r="J78" s="170">
        <f t="shared" si="0"/>
        <v>0</v>
      </c>
      <c r="K78" s="155"/>
    </row>
    <row r="79" spans="1:11" ht="13.5" thickBot="1">
      <c r="A79" s="169" t="s">
        <v>311</v>
      </c>
      <c r="B79" s="165" t="s">
        <v>341</v>
      </c>
      <c r="C79" s="170"/>
      <c r="D79" s="170"/>
      <c r="E79" s="170"/>
      <c r="F79" s="170"/>
      <c r="G79" s="170"/>
      <c r="H79" s="170"/>
      <c r="I79" s="170"/>
      <c r="J79" s="170">
        <f t="shared" si="0"/>
        <v>0</v>
      </c>
      <c r="K79" s="155"/>
    </row>
    <row r="80" spans="1:10" ht="24.75" thickBot="1">
      <c r="A80" s="169" t="s">
        <v>313</v>
      </c>
      <c r="B80" s="165" t="s">
        <v>342</v>
      </c>
      <c r="C80" s="170"/>
      <c r="D80" s="170"/>
      <c r="E80" s="170"/>
      <c r="F80" s="170"/>
      <c r="G80" s="170"/>
      <c r="H80" s="170"/>
      <c r="I80" s="170"/>
      <c r="J80" s="170">
        <f t="shared" si="0"/>
        <v>0</v>
      </c>
    </row>
    <row r="81" spans="1:10" ht="24.75" thickBot="1">
      <c r="A81" s="184" t="s">
        <v>343</v>
      </c>
      <c r="B81" s="185" t="s">
        <v>344</v>
      </c>
      <c r="C81" s="183">
        <f>C66+C53+C52</f>
        <v>18750000</v>
      </c>
      <c r="D81" s="183">
        <f aca="true" t="shared" si="3" ref="D81:I81">D66+D53+D52</f>
        <v>109920</v>
      </c>
      <c r="E81" s="183">
        <f t="shared" si="3"/>
        <v>0</v>
      </c>
      <c r="F81" s="183">
        <f t="shared" si="3"/>
        <v>0</v>
      </c>
      <c r="G81" s="183">
        <f>G66+G53+G52+G54</f>
        <v>16240875</v>
      </c>
      <c r="H81" s="183">
        <f t="shared" si="3"/>
        <v>0</v>
      </c>
      <c r="I81" s="183">
        <f t="shared" si="3"/>
        <v>0</v>
      </c>
      <c r="J81" s="183">
        <f>J66+J53+J52+J54</f>
        <v>35100795</v>
      </c>
    </row>
    <row r="84" spans="1:4" ht="12.75">
      <c r="A84" s="6" t="s">
        <v>58</v>
      </c>
      <c r="B84" s="14"/>
      <c r="C84" s="8"/>
      <c r="D84" s="8"/>
    </row>
    <row r="85" spans="1:4" ht="12.75">
      <c r="A85" s="50" t="s">
        <v>59</v>
      </c>
      <c r="B85" s="14"/>
      <c r="C85" s="8"/>
      <c r="D85" s="8"/>
    </row>
    <row r="86" spans="1:4" ht="12.75">
      <c r="A86" s="6" t="s">
        <v>60</v>
      </c>
      <c r="B86" s="14"/>
      <c r="C86" s="8"/>
      <c r="D86" s="8"/>
    </row>
    <row r="87" spans="1:4" ht="12.75">
      <c r="A87" s="50" t="s">
        <v>61</v>
      </c>
      <c r="B87" s="14"/>
      <c r="C87" s="8"/>
      <c r="D87" s="8"/>
    </row>
    <row r="88" spans="1:4" ht="12.75">
      <c r="A88" s="51" t="s">
        <v>62</v>
      </c>
      <c r="B88" s="14"/>
      <c r="C88" s="8"/>
      <c r="D88" s="8"/>
    </row>
    <row r="89" spans="1:4" ht="12.75">
      <c r="A89" s="51" t="s">
        <v>63</v>
      </c>
      <c r="B89" s="14"/>
      <c r="C89" s="8"/>
      <c r="D89" s="8"/>
    </row>
    <row r="90" spans="1:4" ht="12.75">
      <c r="A90" s="52" t="s">
        <v>64</v>
      </c>
      <c r="B90" s="14"/>
      <c r="C90" s="8"/>
      <c r="D90" s="8"/>
    </row>
    <row r="91" spans="1:4" ht="12.75">
      <c r="A91" s="14"/>
      <c r="B91" s="14"/>
      <c r="C91" s="8"/>
      <c r="D91" s="8"/>
    </row>
  </sheetData>
  <sheetProtection/>
  <mergeCells count="15">
    <mergeCell ref="B1:F1"/>
    <mergeCell ref="B2:F2"/>
    <mergeCell ref="B3:F3"/>
    <mergeCell ref="B4:F4"/>
    <mergeCell ref="B5:F5"/>
    <mergeCell ref="B6:F6"/>
    <mergeCell ref="B7:F7"/>
    <mergeCell ref="A14:A17"/>
    <mergeCell ref="B14:B17"/>
    <mergeCell ref="C14:H15"/>
    <mergeCell ref="I14:I17"/>
    <mergeCell ref="J14:J17"/>
    <mergeCell ref="C16:C17"/>
    <mergeCell ref="F16:F17"/>
    <mergeCell ref="G16:G17"/>
  </mergeCells>
  <printOptions/>
  <pageMargins left="0.75" right="0.24" top="0.19" bottom="0.2" header="0.17" footer="0.17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58">
      <selection activeCell="C61" sqref="C61"/>
    </sheetView>
  </sheetViews>
  <sheetFormatPr defaultColWidth="9.00390625" defaultRowHeight="12.75"/>
  <cols>
    <col min="1" max="1" width="59.25390625" style="0" customWidth="1"/>
    <col min="2" max="2" width="6.875" style="0" customWidth="1"/>
    <col min="3" max="3" width="16.875" style="18" customWidth="1"/>
    <col min="4" max="4" width="21.875" style="18" customWidth="1"/>
    <col min="5" max="5" width="11.875" style="0" customWidth="1"/>
    <col min="6" max="6" width="10.125" style="0" customWidth="1"/>
    <col min="7" max="7" width="10.125" style="0" bestFit="1" customWidth="1"/>
  </cols>
  <sheetData>
    <row r="1" spans="1:6" ht="12.75">
      <c r="A1" s="1" t="s">
        <v>0</v>
      </c>
      <c r="B1" s="238" t="s">
        <v>1</v>
      </c>
      <c r="C1" s="238"/>
      <c r="D1" s="238"/>
      <c r="E1" s="266"/>
      <c r="F1" s="266"/>
    </row>
    <row r="2" spans="1:7" ht="27.75" customHeight="1">
      <c r="A2" s="2" t="s">
        <v>2</v>
      </c>
      <c r="B2" s="238" t="s">
        <v>3</v>
      </c>
      <c r="C2" s="238"/>
      <c r="D2" s="238"/>
      <c r="E2" s="3"/>
      <c r="F2" s="3"/>
      <c r="G2" s="4"/>
    </row>
    <row r="3" spans="1:7" ht="12.75" customHeight="1">
      <c r="A3" s="5" t="s">
        <v>4</v>
      </c>
      <c r="B3" s="238" t="s">
        <v>5</v>
      </c>
      <c r="C3" s="238"/>
      <c r="D3" s="238"/>
      <c r="E3" s="266"/>
      <c r="F3" s="266"/>
      <c r="G3" s="4"/>
    </row>
    <row r="4" spans="1:7" ht="12.75" customHeight="1">
      <c r="A4" s="5" t="s">
        <v>6</v>
      </c>
      <c r="B4" s="238" t="s">
        <v>7</v>
      </c>
      <c r="C4" s="238"/>
      <c r="D4" s="238"/>
      <c r="E4" s="266"/>
      <c r="F4" s="266"/>
      <c r="G4" s="4"/>
    </row>
    <row r="5" spans="1:7" ht="12.75" customHeight="1">
      <c r="A5" s="5" t="s">
        <v>8</v>
      </c>
      <c r="B5" s="238" t="s">
        <v>9</v>
      </c>
      <c r="C5" s="238"/>
      <c r="D5" s="238"/>
      <c r="E5" s="266"/>
      <c r="F5" s="266"/>
      <c r="G5" s="4"/>
    </row>
    <row r="6" spans="1:7" ht="12.75">
      <c r="A6" s="226" t="s">
        <v>10</v>
      </c>
      <c r="B6" s="267">
        <v>54</v>
      </c>
      <c r="C6" s="267"/>
      <c r="D6" s="267"/>
      <c r="E6" s="266"/>
      <c r="F6" s="266"/>
      <c r="G6" s="4"/>
    </row>
    <row r="7" spans="1:7" ht="12.75" customHeight="1">
      <c r="A7" s="5" t="s">
        <v>11</v>
      </c>
      <c r="B7" s="238" t="s">
        <v>12</v>
      </c>
      <c r="C7" s="238"/>
      <c r="D7" s="238"/>
      <c r="E7" s="266"/>
      <c r="F7" s="266"/>
      <c r="G7" s="4"/>
    </row>
    <row r="8" spans="1:7" ht="12.75" customHeight="1">
      <c r="A8" s="5" t="s">
        <v>13</v>
      </c>
      <c r="B8" s="233" t="s">
        <v>347</v>
      </c>
      <c r="C8" s="233"/>
      <c r="D8" s="233"/>
      <c r="E8" s="233"/>
      <c r="F8" s="233"/>
      <c r="G8" s="4"/>
    </row>
    <row r="9" spans="1:7" ht="8.25" customHeight="1">
      <c r="A9" s="6"/>
      <c r="B9" s="7"/>
      <c r="C9" s="8"/>
      <c r="D9" s="8"/>
      <c r="E9" s="9"/>
      <c r="F9" s="10"/>
      <c r="G9" s="4"/>
    </row>
    <row r="10" spans="1:7" ht="15">
      <c r="A10" s="11"/>
      <c r="B10" s="11"/>
      <c r="C10" s="12"/>
      <c r="D10" s="12"/>
      <c r="E10" s="4"/>
      <c r="F10" s="4"/>
      <c r="G10" s="4"/>
    </row>
    <row r="11" spans="1:7" ht="15.75">
      <c r="A11" s="252" t="s">
        <v>14</v>
      </c>
      <c r="B11" s="252"/>
      <c r="C11" s="252"/>
      <c r="D11" s="252"/>
      <c r="E11" s="4"/>
      <c r="F11" s="4"/>
      <c r="G11" s="4"/>
    </row>
    <row r="12" spans="1:7" ht="15" customHeight="1">
      <c r="A12" s="253" t="s">
        <v>357</v>
      </c>
      <c r="B12" s="253"/>
      <c r="C12" s="253"/>
      <c r="D12" s="253"/>
      <c r="E12" s="4"/>
      <c r="F12" s="4"/>
      <c r="G12" s="4"/>
    </row>
    <row r="13" spans="1:4" ht="8.25" customHeight="1">
      <c r="A13" s="11"/>
      <c r="C13" s="13"/>
      <c r="D13" s="12"/>
    </row>
    <row r="14" spans="1:4" ht="8.25" customHeight="1">
      <c r="A14" s="11"/>
      <c r="B14" s="11"/>
      <c r="C14" s="12"/>
      <c r="D14" s="12"/>
    </row>
    <row r="15" spans="1:4" ht="15.75" customHeight="1">
      <c r="A15" s="6" t="s">
        <v>15</v>
      </c>
      <c r="B15" s="14"/>
      <c r="C15" s="8"/>
      <c r="D15" s="8"/>
    </row>
    <row r="16" spans="1:4" ht="10.5" customHeight="1">
      <c r="A16" s="14"/>
      <c r="B16" s="14"/>
      <c r="C16" s="15"/>
      <c r="D16" s="8"/>
    </row>
    <row r="17" spans="1:4" ht="13.5" thickBot="1">
      <c r="A17" s="14"/>
      <c r="B17" s="14"/>
      <c r="C17" s="16" t="s">
        <v>16</v>
      </c>
      <c r="D17" s="16" t="s">
        <v>65</v>
      </c>
    </row>
    <row r="18" spans="1:4" s="17" customFormat="1" ht="11.25" customHeight="1">
      <c r="A18" s="254" t="s">
        <v>17</v>
      </c>
      <c r="B18" s="257" t="s">
        <v>18</v>
      </c>
      <c r="C18" s="260" t="s">
        <v>359</v>
      </c>
      <c r="D18" s="263" t="s">
        <v>360</v>
      </c>
    </row>
    <row r="19" spans="1:4" s="17" customFormat="1" ht="12">
      <c r="A19" s="255"/>
      <c r="B19" s="258"/>
      <c r="C19" s="261"/>
      <c r="D19" s="264"/>
    </row>
    <row r="20" spans="1:4" s="17" customFormat="1" ht="17.25" customHeight="1" thickBot="1">
      <c r="A20" s="256"/>
      <c r="B20" s="259"/>
      <c r="C20" s="262"/>
      <c r="D20" s="265"/>
    </row>
    <row r="21" spans="1:4" ht="15" customHeight="1">
      <c r="A21" s="34" t="s">
        <v>19</v>
      </c>
      <c r="B21" s="24">
        <v>10</v>
      </c>
      <c r="C21" s="210">
        <v>829648</v>
      </c>
      <c r="D21" s="190">
        <v>946992</v>
      </c>
    </row>
    <row r="22" spans="1:4" ht="15" customHeight="1" thickBot="1">
      <c r="A22" s="53" t="s">
        <v>20</v>
      </c>
      <c r="B22" s="27">
        <v>11</v>
      </c>
      <c r="C22" s="54">
        <v>71533</v>
      </c>
      <c r="D22" s="191">
        <v>86911</v>
      </c>
    </row>
    <row r="23" spans="1:4" s="19" customFormat="1" ht="15" customHeight="1" thickBot="1">
      <c r="A23" s="28" t="s">
        <v>21</v>
      </c>
      <c r="B23" s="29">
        <v>12</v>
      </c>
      <c r="C23" s="211">
        <f>C21-C22</f>
        <v>758115</v>
      </c>
      <c r="D23" s="219">
        <f>D21-D22</f>
        <v>860081</v>
      </c>
    </row>
    <row r="24" spans="1:4" s="19" customFormat="1" ht="15" customHeight="1">
      <c r="A24" s="34" t="s">
        <v>22</v>
      </c>
      <c r="B24" s="55">
        <v>13</v>
      </c>
      <c r="C24" s="56">
        <v>2601</v>
      </c>
      <c r="D24" s="192">
        <v>5326</v>
      </c>
    </row>
    <row r="25" spans="1:4" s="19" customFormat="1" ht="15" customHeight="1">
      <c r="A25" s="42" t="s">
        <v>23</v>
      </c>
      <c r="B25" s="57">
        <v>14</v>
      </c>
      <c r="C25" s="58">
        <v>666620</v>
      </c>
      <c r="D25" s="193">
        <v>550391</v>
      </c>
    </row>
    <row r="26" spans="1:4" ht="12.75">
      <c r="A26" s="42" t="s">
        <v>24</v>
      </c>
      <c r="B26" s="32">
        <v>15</v>
      </c>
      <c r="C26" s="59">
        <v>45037</v>
      </c>
      <c r="D26" s="194">
        <v>325732</v>
      </c>
    </row>
    <row r="27" spans="1:4" ht="25.5">
      <c r="A27" s="53" t="s">
        <v>161</v>
      </c>
      <c r="B27" s="27"/>
      <c r="C27" s="212" t="s">
        <v>162</v>
      </c>
      <c r="D27" s="191">
        <v>0</v>
      </c>
    </row>
    <row r="28" spans="1:4" ht="15" customHeight="1" thickBot="1">
      <c r="A28" s="53" t="s">
        <v>25</v>
      </c>
      <c r="B28" s="27">
        <v>16</v>
      </c>
      <c r="C28" s="54">
        <v>118119</v>
      </c>
      <c r="D28" s="191">
        <v>421397</v>
      </c>
    </row>
    <row r="29" spans="1:4" s="19" customFormat="1" ht="15" customHeight="1" thickBot="1">
      <c r="A29" s="28" t="s">
        <v>26</v>
      </c>
      <c r="B29" s="29">
        <v>20</v>
      </c>
      <c r="C29" s="211">
        <f>C23-C24-C25-C26+C28</f>
        <v>161976</v>
      </c>
      <c r="D29" s="111">
        <f>D23-D24-D25-D26+D28+D27</f>
        <v>400029</v>
      </c>
    </row>
    <row r="30" spans="1:6" s="19" customFormat="1" ht="15" customHeight="1">
      <c r="A30" s="34" t="s">
        <v>27</v>
      </c>
      <c r="B30" s="55">
        <v>21</v>
      </c>
      <c r="C30" s="56">
        <v>2081003</v>
      </c>
      <c r="D30" s="192">
        <v>1364601</v>
      </c>
      <c r="F30" s="22"/>
    </row>
    <row r="31" spans="1:4" s="19" customFormat="1" ht="15" customHeight="1">
      <c r="A31" s="42" t="s">
        <v>28</v>
      </c>
      <c r="B31" s="57">
        <v>22</v>
      </c>
      <c r="C31" s="58">
        <v>405686</v>
      </c>
      <c r="D31" s="193">
        <v>199399</v>
      </c>
    </row>
    <row r="32" spans="1:6" ht="38.25">
      <c r="A32" s="42" t="s">
        <v>29</v>
      </c>
      <c r="B32" s="32">
        <v>23</v>
      </c>
      <c r="C32" s="59">
        <v>0</v>
      </c>
      <c r="D32" s="194">
        <v>0</v>
      </c>
      <c r="F32" s="18"/>
    </row>
    <row r="33" spans="1:4" ht="12.75">
      <c r="A33" s="42" t="s">
        <v>30</v>
      </c>
      <c r="B33" s="32">
        <v>24</v>
      </c>
      <c r="C33" s="59">
        <v>0</v>
      </c>
      <c r="D33" s="194">
        <v>0</v>
      </c>
    </row>
    <row r="34" spans="1:4" ht="13.5" thickBot="1">
      <c r="A34" s="53" t="s">
        <v>31</v>
      </c>
      <c r="B34" s="27">
        <v>25</v>
      </c>
      <c r="C34" s="66">
        <v>0</v>
      </c>
      <c r="D34" s="191">
        <v>0</v>
      </c>
    </row>
    <row r="35" spans="1:7" s="19" customFormat="1" ht="29.25" customHeight="1" thickBot="1">
      <c r="A35" s="60" t="s">
        <v>32</v>
      </c>
      <c r="B35" s="29">
        <v>100</v>
      </c>
      <c r="C35" s="33">
        <f>C29+C30-C31+C32+C33-C34</f>
        <v>1837293</v>
      </c>
      <c r="D35" s="111">
        <f>D29+D30-D31+D32+D33-D34</f>
        <v>1565231</v>
      </c>
      <c r="F35" s="22"/>
      <c r="G35" s="22"/>
    </row>
    <row r="36" spans="1:7" ht="16.5" customHeight="1" thickBot="1">
      <c r="A36" s="61" t="s">
        <v>160</v>
      </c>
      <c r="B36" s="62">
        <v>101</v>
      </c>
      <c r="C36" s="213">
        <v>0</v>
      </c>
      <c r="D36" s="195">
        <v>0</v>
      </c>
      <c r="G36" s="18"/>
    </row>
    <row r="37" spans="1:7" s="19" customFormat="1" ht="26.25" thickBot="1">
      <c r="A37" s="28" t="s">
        <v>33</v>
      </c>
      <c r="B37" s="29">
        <v>200</v>
      </c>
      <c r="C37" s="33">
        <f>C35-C36</f>
        <v>1837293</v>
      </c>
      <c r="D37" s="111">
        <f>D35+D36</f>
        <v>1565231</v>
      </c>
      <c r="G37" s="22"/>
    </row>
    <row r="38" spans="1:4" s="19" customFormat="1" ht="17.25" customHeight="1" thickBot="1">
      <c r="A38" s="28" t="s">
        <v>34</v>
      </c>
      <c r="B38" s="29">
        <v>201</v>
      </c>
      <c r="C38" s="33">
        <v>0</v>
      </c>
      <c r="D38" s="111">
        <v>0</v>
      </c>
    </row>
    <row r="39" spans="1:8" s="19" customFormat="1" ht="29.25" customHeight="1" thickBot="1">
      <c r="A39" s="21" t="s">
        <v>66</v>
      </c>
      <c r="B39" s="20">
        <v>300</v>
      </c>
      <c r="C39" s="63">
        <f>C38+C37</f>
        <v>1837293</v>
      </c>
      <c r="D39" s="196">
        <f>D38+D37</f>
        <v>1565231</v>
      </c>
      <c r="F39" s="22"/>
      <c r="G39" s="22"/>
      <c r="H39" s="22"/>
    </row>
    <row r="40" spans="1:4" ht="12.75">
      <c r="A40" s="23" t="s">
        <v>35</v>
      </c>
      <c r="B40" s="24" t="s">
        <v>16</v>
      </c>
      <c r="C40" s="25">
        <f>C38</f>
        <v>0</v>
      </c>
      <c r="D40" s="197">
        <f>D38</f>
        <v>0</v>
      </c>
    </row>
    <row r="41" spans="1:4" ht="15" customHeight="1" thickBot="1">
      <c r="A41" s="26" t="s">
        <v>36</v>
      </c>
      <c r="B41" s="27" t="s">
        <v>16</v>
      </c>
      <c r="C41" s="64">
        <v>0</v>
      </c>
      <c r="D41" s="198">
        <f>D40/18750000</f>
        <v>0</v>
      </c>
    </row>
    <row r="42" spans="1:4" s="19" customFormat="1" ht="26.25" thickBot="1">
      <c r="A42" s="28" t="s">
        <v>37</v>
      </c>
      <c r="B42" s="29">
        <v>400</v>
      </c>
      <c r="C42" s="65">
        <f>SUM(C44:C54)</f>
        <v>0</v>
      </c>
      <c r="D42" s="199">
        <f>SUM(D44:D54)</f>
        <v>0</v>
      </c>
    </row>
    <row r="43" spans="1:4" ht="13.5" thickBot="1">
      <c r="A43" s="30" t="s">
        <v>38</v>
      </c>
      <c r="B43" s="24"/>
      <c r="C43" s="214"/>
      <c r="D43" s="200"/>
    </row>
    <row r="44" spans="1:4" ht="13.5" hidden="1" thickBot="1">
      <c r="A44" s="31" t="s">
        <v>39</v>
      </c>
      <c r="B44" s="32">
        <v>410</v>
      </c>
      <c r="C44" s="215"/>
      <c r="D44" s="201">
        <v>0</v>
      </c>
    </row>
    <row r="45" spans="1:4" s="19" customFormat="1" ht="32.25" hidden="1" thickBot="1">
      <c r="A45" s="31" t="s">
        <v>40</v>
      </c>
      <c r="B45" s="32">
        <v>411</v>
      </c>
      <c r="C45" s="216"/>
      <c r="D45" s="202"/>
    </row>
    <row r="46" spans="1:4" ht="28.5" customHeight="1" hidden="1">
      <c r="A46" s="31" t="s">
        <v>41</v>
      </c>
      <c r="B46" s="32">
        <v>412</v>
      </c>
      <c r="C46" s="215"/>
      <c r="D46" s="201"/>
    </row>
    <row r="47" spans="1:4" ht="13.5" hidden="1" thickBot="1">
      <c r="A47" s="31" t="s">
        <v>42</v>
      </c>
      <c r="B47" s="32">
        <v>413</v>
      </c>
      <c r="C47" s="215"/>
      <c r="D47" s="201"/>
    </row>
    <row r="48" spans="1:4" ht="26.25" hidden="1" thickBot="1">
      <c r="A48" s="31" t="s">
        <v>43</v>
      </c>
      <c r="B48" s="32">
        <v>414</v>
      </c>
      <c r="C48" s="215"/>
      <c r="D48" s="201"/>
    </row>
    <row r="49" spans="1:4" ht="13.5" hidden="1" thickBot="1">
      <c r="A49" s="31" t="s">
        <v>44</v>
      </c>
      <c r="B49" s="32">
        <v>415</v>
      </c>
      <c r="C49" s="215"/>
      <c r="D49" s="201"/>
    </row>
    <row r="50" spans="1:4" ht="28.5" customHeight="1" hidden="1">
      <c r="A50" s="31" t="s">
        <v>45</v>
      </c>
      <c r="B50" s="32">
        <v>416</v>
      </c>
      <c r="C50" s="215"/>
      <c r="D50" s="201"/>
    </row>
    <row r="51" spans="1:4" ht="13.5" hidden="1" thickBot="1">
      <c r="A51" s="31" t="s">
        <v>46</v>
      </c>
      <c r="B51" s="32">
        <v>417</v>
      </c>
      <c r="C51" s="215"/>
      <c r="D51" s="201"/>
    </row>
    <row r="52" spans="1:4" ht="13.5" hidden="1" thickBot="1">
      <c r="A52" s="31" t="s">
        <v>47</v>
      </c>
      <c r="B52" s="32">
        <v>418</v>
      </c>
      <c r="C52" s="215"/>
      <c r="D52" s="201"/>
    </row>
    <row r="53" spans="1:4" ht="25.5" customHeight="1" hidden="1">
      <c r="A53" s="31" t="s">
        <v>48</v>
      </c>
      <c r="B53" s="32">
        <v>419</v>
      </c>
      <c r="C53" s="215"/>
      <c r="D53" s="201"/>
    </row>
    <row r="54" spans="1:4" ht="25.5" customHeight="1" hidden="1" thickBot="1">
      <c r="A54" s="26" t="s">
        <v>49</v>
      </c>
      <c r="B54" s="27">
        <v>420</v>
      </c>
      <c r="C54" s="217"/>
      <c r="D54" s="203"/>
    </row>
    <row r="55" spans="1:4" s="19" customFormat="1" ht="13.5" thickBot="1">
      <c r="A55" s="28" t="s">
        <v>50</v>
      </c>
      <c r="B55" s="29">
        <v>500</v>
      </c>
      <c r="C55" s="33">
        <f>C39+C42</f>
        <v>1837293</v>
      </c>
      <c r="D55" s="111">
        <f>D39+D42</f>
        <v>1565231</v>
      </c>
    </row>
    <row r="56" spans="1:4" ht="12.75">
      <c r="A56" s="34" t="s">
        <v>51</v>
      </c>
      <c r="B56" s="24"/>
      <c r="C56" s="214"/>
      <c r="D56" s="200"/>
    </row>
    <row r="57" spans="1:4" ht="12.75">
      <c r="A57" s="35" t="s">
        <v>35</v>
      </c>
      <c r="B57" s="32"/>
      <c r="C57" s="215"/>
      <c r="D57" s="201"/>
    </row>
    <row r="58" spans="1:4" ht="13.5" thickBot="1">
      <c r="A58" s="36" t="s">
        <v>52</v>
      </c>
      <c r="B58" s="37"/>
      <c r="C58" s="67"/>
      <c r="D58" s="204"/>
    </row>
    <row r="59" spans="1:4" s="19" customFormat="1" ht="13.5" thickBot="1">
      <c r="A59" s="39" t="s">
        <v>53</v>
      </c>
      <c r="B59" s="40">
        <v>600</v>
      </c>
      <c r="C59" s="68"/>
      <c r="D59" s="205"/>
    </row>
    <row r="60" spans="1:4" ht="12.75">
      <c r="A60" s="30" t="s">
        <v>38</v>
      </c>
      <c r="B60" s="41"/>
      <c r="C60" s="218"/>
      <c r="D60" s="206"/>
    </row>
    <row r="61" spans="1:4" ht="12.75">
      <c r="A61" s="42" t="s">
        <v>54</v>
      </c>
      <c r="B61" s="43"/>
      <c r="C61" s="44">
        <f>C55/18750000</f>
        <v>0.09798896</v>
      </c>
      <c r="D61" s="207">
        <f>D55/18750000</f>
        <v>0.08347898666666667</v>
      </c>
    </row>
    <row r="62" spans="1:4" ht="12.75">
      <c r="A62" s="31" t="s">
        <v>55</v>
      </c>
      <c r="B62" s="43"/>
      <c r="C62" s="38"/>
      <c r="D62" s="208"/>
    </row>
    <row r="63" spans="1:4" ht="12.75">
      <c r="A63" s="31" t="s">
        <v>56</v>
      </c>
      <c r="B63" s="43"/>
      <c r="C63" s="38"/>
      <c r="D63" s="208"/>
    </row>
    <row r="64" spans="1:4" ht="12.75">
      <c r="A64" s="42" t="s">
        <v>57</v>
      </c>
      <c r="B64" s="43"/>
      <c r="C64" s="44">
        <f>C55/18750000</f>
        <v>0.09798896</v>
      </c>
      <c r="D64" s="207">
        <f>D55/18750000</f>
        <v>0.08347898666666667</v>
      </c>
    </row>
    <row r="65" spans="1:4" ht="12.75">
      <c r="A65" s="31" t="s">
        <v>55</v>
      </c>
      <c r="B65" s="43"/>
      <c r="C65" s="38"/>
      <c r="D65" s="208"/>
    </row>
    <row r="66" spans="1:4" ht="13.5" thickBot="1">
      <c r="A66" s="45" t="s">
        <v>56</v>
      </c>
      <c r="B66" s="46"/>
      <c r="C66" s="47"/>
      <c r="D66" s="209"/>
    </row>
    <row r="67" spans="1:4" ht="12.75">
      <c r="A67" s="48"/>
      <c r="B67" s="10"/>
      <c r="C67" s="9"/>
      <c r="D67" s="9"/>
    </row>
    <row r="68" spans="1:4" ht="12.75">
      <c r="A68" s="48"/>
      <c r="B68" s="10"/>
      <c r="C68" s="9"/>
      <c r="D68" s="9"/>
    </row>
    <row r="69" spans="1:4" ht="12.75">
      <c r="A69" s="49"/>
      <c r="B69" s="10"/>
      <c r="C69" s="9"/>
      <c r="D69" s="9"/>
    </row>
    <row r="70" spans="1:4" ht="12.75">
      <c r="A70" s="6" t="s">
        <v>58</v>
      </c>
      <c r="B70" s="14"/>
      <c r="C70" s="8"/>
      <c r="D70" s="8"/>
    </row>
    <row r="71" spans="1:4" ht="12.75">
      <c r="A71" s="50" t="s">
        <v>59</v>
      </c>
      <c r="B71" s="14"/>
      <c r="C71" s="8"/>
      <c r="D71" s="8"/>
    </row>
    <row r="72" spans="1:4" ht="12.75">
      <c r="A72" s="6" t="s">
        <v>60</v>
      </c>
      <c r="B72" s="14"/>
      <c r="C72" s="8"/>
      <c r="D72" s="8"/>
    </row>
    <row r="73" spans="1:4" ht="12.75">
      <c r="A73" s="50" t="s">
        <v>61</v>
      </c>
      <c r="B73" s="14"/>
      <c r="C73" s="8"/>
      <c r="D73" s="8"/>
    </row>
    <row r="74" spans="1:4" ht="12.75">
      <c r="A74" s="51" t="s">
        <v>62</v>
      </c>
      <c r="B74" s="14"/>
      <c r="C74" s="8"/>
      <c r="D74" s="8"/>
    </row>
    <row r="75" spans="1:4" ht="12.75">
      <c r="A75" s="51" t="s">
        <v>63</v>
      </c>
      <c r="B75" s="14"/>
      <c r="C75" s="8"/>
      <c r="D75" s="8"/>
    </row>
    <row r="76" spans="1:4" ht="12.75">
      <c r="A76" s="52" t="s">
        <v>64</v>
      </c>
      <c r="B76" s="14"/>
      <c r="C76" s="8"/>
      <c r="D76" s="8"/>
    </row>
    <row r="77" spans="1:4" ht="12.75">
      <c r="A77" s="14"/>
      <c r="B77" s="14"/>
      <c r="C77" s="8"/>
      <c r="D77" s="8"/>
    </row>
    <row r="78" spans="1:4" ht="12.75">
      <c r="A78" s="14"/>
      <c r="B78" s="14"/>
      <c r="C78" s="8"/>
      <c r="D78" s="8"/>
    </row>
  </sheetData>
  <sheetProtection/>
  <mergeCells count="20">
    <mergeCell ref="B1:D1"/>
    <mergeCell ref="E1:F1"/>
    <mergeCell ref="B2:D2"/>
    <mergeCell ref="B3:D3"/>
    <mergeCell ref="E3:F3"/>
    <mergeCell ref="B4:D4"/>
    <mergeCell ref="E4:F4"/>
    <mergeCell ref="B5:D5"/>
    <mergeCell ref="E5:F5"/>
    <mergeCell ref="B6:D6"/>
    <mergeCell ref="E6:F6"/>
    <mergeCell ref="B7:D7"/>
    <mergeCell ref="E7:F7"/>
    <mergeCell ref="B8:F8"/>
    <mergeCell ref="A11:D11"/>
    <mergeCell ref="A12:D12"/>
    <mergeCell ref="A18:A20"/>
    <mergeCell ref="B18:B20"/>
    <mergeCell ref="C18:C20"/>
    <mergeCell ref="D18:D20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zoomScalePageLayoutView="0" workbookViewId="0" topLeftCell="A48">
      <selection activeCell="E28" sqref="E28"/>
    </sheetView>
  </sheetViews>
  <sheetFormatPr defaultColWidth="9.00390625" defaultRowHeight="12.75"/>
  <cols>
    <col min="1" max="1" width="59.375" style="69" customWidth="1"/>
    <col min="2" max="2" width="10.25390625" style="70" hidden="1" customWidth="1"/>
    <col min="3" max="3" width="16.375" style="18" hidden="1" customWidth="1"/>
    <col min="4" max="4" width="18.375" style="18" hidden="1" customWidth="1"/>
    <col min="5" max="5" width="16.375" style="18" customWidth="1"/>
    <col min="6" max="6" width="15.25390625" style="0" customWidth="1"/>
    <col min="7" max="7" width="10.125" style="0" hidden="1" customWidth="1"/>
    <col min="8" max="8" width="11.125" style="0" hidden="1" customWidth="1"/>
    <col min="9" max="9" width="9.875" style="0" customWidth="1"/>
  </cols>
  <sheetData>
    <row r="1" ht="7.5" customHeight="1"/>
    <row r="2" spans="1:6" ht="12.75">
      <c r="A2" s="1" t="s">
        <v>0</v>
      </c>
      <c r="B2" s="237" t="s">
        <v>1</v>
      </c>
      <c r="C2" s="237"/>
      <c r="D2" s="237"/>
      <c r="E2" s="237"/>
      <c r="F2" s="237"/>
    </row>
    <row r="3" spans="1:6" ht="27.75" customHeight="1">
      <c r="A3" s="2" t="s">
        <v>2</v>
      </c>
      <c r="B3" s="238" t="s">
        <v>3</v>
      </c>
      <c r="C3" s="238"/>
      <c r="D3" s="238"/>
      <c r="E3" s="238"/>
      <c r="F3" s="238"/>
    </row>
    <row r="4" spans="1:6" ht="12.75">
      <c r="A4" s="5" t="s">
        <v>4</v>
      </c>
      <c r="B4" s="233" t="s">
        <v>5</v>
      </c>
      <c r="C4" s="233"/>
      <c r="D4" s="233"/>
      <c r="E4" s="233"/>
      <c r="F4" s="233"/>
    </row>
    <row r="5" spans="1:6" ht="12.75">
      <c r="A5" s="5" t="s">
        <v>6</v>
      </c>
      <c r="B5" s="233" t="s">
        <v>7</v>
      </c>
      <c r="C5" s="233"/>
      <c r="D5" s="233"/>
      <c r="E5" s="233"/>
      <c r="F5" s="233"/>
    </row>
    <row r="6" spans="1:6" ht="12.75">
      <c r="A6" s="5" t="s">
        <v>8</v>
      </c>
      <c r="B6" s="233" t="s">
        <v>9</v>
      </c>
      <c r="C6" s="233"/>
      <c r="D6" s="233"/>
      <c r="E6" s="233"/>
      <c r="F6" s="233"/>
    </row>
    <row r="7" spans="1:6" ht="12.75">
      <c r="A7" s="5" t="s">
        <v>10</v>
      </c>
      <c r="B7" s="287">
        <v>54</v>
      </c>
      <c r="C7" s="287"/>
      <c r="D7" s="287"/>
      <c r="E7" s="287"/>
      <c r="F7" s="287"/>
    </row>
    <row r="8" spans="1:6" ht="12.75">
      <c r="A8" s="5" t="s">
        <v>11</v>
      </c>
      <c r="B8" s="233" t="s">
        <v>12</v>
      </c>
      <c r="C8" s="233"/>
      <c r="D8" s="233"/>
      <c r="E8" s="233"/>
      <c r="F8" s="233"/>
    </row>
    <row r="9" spans="1:6" ht="12.75">
      <c r="A9" s="5" t="s">
        <v>13</v>
      </c>
      <c r="B9" s="233" t="s">
        <v>347</v>
      </c>
      <c r="C9" s="233"/>
      <c r="D9" s="233"/>
      <c r="E9" s="233"/>
      <c r="F9" s="233"/>
    </row>
    <row r="10" spans="1:6" ht="8.25" customHeight="1">
      <c r="A10" s="6"/>
      <c r="B10" s="7"/>
      <c r="C10" s="8"/>
      <c r="D10" s="8"/>
      <c r="E10" s="8"/>
      <c r="F10" s="14"/>
    </row>
    <row r="11" spans="1:6" ht="7.5" customHeight="1">
      <c r="A11" s="6"/>
      <c r="B11" s="7"/>
      <c r="C11" s="8"/>
      <c r="D11" s="8"/>
      <c r="E11" s="8"/>
      <c r="F11" s="14"/>
    </row>
    <row r="12" spans="1:5" s="71" customFormat="1" ht="15.75">
      <c r="A12" s="278" t="s">
        <v>67</v>
      </c>
      <c r="B12" s="278"/>
      <c r="C12" s="278"/>
      <c r="D12" s="278"/>
      <c r="E12" s="278"/>
    </row>
    <row r="13" spans="1:5" s="19" customFormat="1" ht="15">
      <c r="A13" s="278" t="s">
        <v>357</v>
      </c>
      <c r="B13" s="278"/>
      <c r="C13" s="278"/>
      <c r="D13" s="278"/>
      <c r="E13" s="278"/>
    </row>
    <row r="14" spans="1:6" ht="13.5" thickBot="1">
      <c r="A14" s="72"/>
      <c r="B14" s="73"/>
      <c r="C14" s="74"/>
      <c r="D14" s="75" t="s">
        <v>68</v>
      </c>
      <c r="E14" s="75" t="s">
        <v>16</v>
      </c>
      <c r="F14" s="76" t="s">
        <v>69</v>
      </c>
    </row>
    <row r="15" spans="1:6" ht="12.75" customHeight="1">
      <c r="A15" s="279" t="s">
        <v>70</v>
      </c>
      <c r="B15" s="281" t="s">
        <v>18</v>
      </c>
      <c r="C15" s="283" t="s">
        <v>71</v>
      </c>
      <c r="D15" s="283" t="s">
        <v>72</v>
      </c>
      <c r="E15" s="283" t="s">
        <v>358</v>
      </c>
      <c r="F15" s="285" t="s">
        <v>346</v>
      </c>
    </row>
    <row r="16" spans="1:6" ht="39" customHeight="1">
      <c r="A16" s="280"/>
      <c r="B16" s="282"/>
      <c r="C16" s="284"/>
      <c r="D16" s="284"/>
      <c r="E16" s="284"/>
      <c r="F16" s="286"/>
    </row>
    <row r="17" spans="1:6" s="19" customFormat="1" ht="12.75">
      <c r="A17" s="77" t="s">
        <v>73</v>
      </c>
      <c r="B17" s="78"/>
      <c r="C17" s="79" t="s">
        <v>16</v>
      </c>
      <c r="D17" s="79" t="s">
        <v>16</v>
      </c>
      <c r="E17" s="80"/>
      <c r="F17" s="81"/>
    </row>
    <row r="18" spans="1:10" ht="12.75">
      <c r="A18" s="82" t="s">
        <v>350</v>
      </c>
      <c r="B18" s="83" t="s">
        <v>74</v>
      </c>
      <c r="C18" s="84">
        <v>391093864</v>
      </c>
      <c r="D18" s="84">
        <v>635039378</v>
      </c>
      <c r="E18" s="84">
        <v>19463</v>
      </c>
      <c r="F18" s="85">
        <v>99153</v>
      </c>
      <c r="I18" s="18"/>
      <c r="J18" s="18"/>
    </row>
    <row r="19" spans="1:9" ht="12.75">
      <c r="A19" s="82" t="s">
        <v>351</v>
      </c>
      <c r="B19" s="83"/>
      <c r="C19" s="84"/>
      <c r="D19" s="84"/>
      <c r="E19" s="84">
        <v>369572</v>
      </c>
      <c r="F19" s="85">
        <v>308169</v>
      </c>
      <c r="I19" s="18"/>
    </row>
    <row r="20" spans="1:9" ht="12.75" hidden="1">
      <c r="A20" s="82" t="s">
        <v>75</v>
      </c>
      <c r="B20" s="83" t="s">
        <v>76</v>
      </c>
      <c r="C20" s="84"/>
      <c r="D20" s="84"/>
      <c r="E20" s="84"/>
      <c r="F20" s="85"/>
      <c r="I20" s="18"/>
    </row>
    <row r="21" spans="1:9" ht="12.75" hidden="1">
      <c r="A21" s="82" t="s">
        <v>77</v>
      </c>
      <c r="B21" s="83" t="s">
        <v>78</v>
      </c>
      <c r="C21" s="84"/>
      <c r="D21" s="84"/>
      <c r="E21" s="84"/>
      <c r="F21" s="85"/>
      <c r="I21" s="18"/>
    </row>
    <row r="22" spans="1:9" ht="25.5">
      <c r="A22" s="82" t="s">
        <v>79</v>
      </c>
      <c r="B22" s="83" t="s">
        <v>80</v>
      </c>
      <c r="C22" s="84"/>
      <c r="D22" s="84"/>
      <c r="E22" s="84">
        <v>333049</v>
      </c>
      <c r="F22" s="85">
        <v>529501</v>
      </c>
      <c r="I22" s="18"/>
    </row>
    <row r="23" spans="1:9" ht="12.75" hidden="1">
      <c r="A23" s="82" t="s">
        <v>81</v>
      </c>
      <c r="B23" s="83" t="s">
        <v>82</v>
      </c>
      <c r="C23" s="84"/>
      <c r="D23" s="84"/>
      <c r="E23" s="84"/>
      <c r="F23" s="85"/>
      <c r="I23" s="18"/>
    </row>
    <row r="24" spans="1:9" ht="12.75" hidden="1">
      <c r="A24" s="82" t="s">
        <v>83</v>
      </c>
      <c r="B24" s="83" t="s">
        <v>84</v>
      </c>
      <c r="C24" s="84"/>
      <c r="D24" s="84"/>
      <c r="E24" s="84"/>
      <c r="F24" s="85"/>
      <c r="I24" s="18"/>
    </row>
    <row r="25" spans="1:11" ht="12.75">
      <c r="A25" s="82" t="s">
        <v>89</v>
      </c>
      <c r="B25" s="83" t="s">
        <v>90</v>
      </c>
      <c r="C25" s="84"/>
      <c r="D25" s="84">
        <v>556283</v>
      </c>
      <c r="E25" s="84">
        <v>967610</v>
      </c>
      <c r="F25" s="85">
        <v>1138269</v>
      </c>
      <c r="I25" s="220"/>
      <c r="J25" s="4"/>
      <c r="K25" s="4"/>
    </row>
    <row r="26" spans="1:11" ht="12.75">
      <c r="A26" s="82" t="s">
        <v>352</v>
      </c>
      <c r="B26" s="83" t="s">
        <v>85</v>
      </c>
      <c r="C26" s="84">
        <v>806137275</v>
      </c>
      <c r="D26" s="84">
        <f>341791318+13003193+5718772+15464781+6084584+29609481+79346+1290631744+10506600-95914-2</f>
        <v>1712793903</v>
      </c>
      <c r="E26" s="84">
        <f>904161+12+9</f>
        <v>904182</v>
      </c>
      <c r="F26" s="85">
        <v>992062</v>
      </c>
      <c r="I26" s="221"/>
      <c r="J26" s="4"/>
      <c r="K26" s="4"/>
    </row>
    <row r="27" spans="1:11" ht="12.75">
      <c r="A27" s="82" t="s">
        <v>353</v>
      </c>
      <c r="B27" s="83" t="s">
        <v>86</v>
      </c>
      <c r="C27" s="84"/>
      <c r="D27" s="84"/>
      <c r="E27" s="84">
        <v>48887</v>
      </c>
      <c r="F27" s="85">
        <v>45068</v>
      </c>
      <c r="I27" s="220"/>
      <c r="J27" s="4"/>
      <c r="K27" s="4"/>
    </row>
    <row r="28" spans="1:11" ht="12.75">
      <c r="A28" s="82" t="s">
        <v>87</v>
      </c>
      <c r="B28" s="83" t="s">
        <v>88</v>
      </c>
      <c r="C28" s="84">
        <v>11752264</v>
      </c>
      <c r="D28" s="84">
        <f>2285831+3181296</f>
        <v>5467127</v>
      </c>
      <c r="E28" s="84">
        <f>901084-16846</f>
        <v>884238</v>
      </c>
      <c r="F28" s="85">
        <v>978064</v>
      </c>
      <c r="I28" s="220"/>
      <c r="J28" s="4"/>
      <c r="K28" s="4"/>
    </row>
    <row r="29" spans="1:9" ht="12.75">
      <c r="A29" s="86" t="s">
        <v>91</v>
      </c>
      <c r="B29" s="87">
        <v>100</v>
      </c>
      <c r="C29" s="88">
        <f aca="true" t="shared" si="0" ref="C29:H29">SUM(C18:C28)</f>
        <v>1208983403</v>
      </c>
      <c r="D29" s="88">
        <f t="shared" si="0"/>
        <v>2353856691</v>
      </c>
      <c r="E29" s="88">
        <f t="shared" si="0"/>
        <v>3527001</v>
      </c>
      <c r="F29" s="89">
        <f t="shared" si="0"/>
        <v>4090286</v>
      </c>
      <c r="G29" s="89">
        <f t="shared" si="0"/>
        <v>0</v>
      </c>
      <c r="H29" s="89">
        <f t="shared" si="0"/>
        <v>0</v>
      </c>
      <c r="I29" s="18"/>
    </row>
    <row r="30" spans="1:9" ht="26.25" thickBot="1">
      <c r="A30" s="90" t="s">
        <v>92</v>
      </c>
      <c r="B30" s="91" t="s">
        <v>93</v>
      </c>
      <c r="C30" s="92"/>
      <c r="D30" s="92"/>
      <c r="E30" s="92"/>
      <c r="F30" s="93"/>
      <c r="I30" s="18"/>
    </row>
    <row r="31" spans="1:9" ht="12.75">
      <c r="A31" s="94" t="s">
        <v>94</v>
      </c>
      <c r="B31" s="95"/>
      <c r="C31" s="96"/>
      <c r="D31" s="96"/>
      <c r="E31" s="96"/>
      <c r="F31" s="97"/>
      <c r="G31" s="98"/>
      <c r="H31" s="98"/>
      <c r="I31" s="18"/>
    </row>
    <row r="32" spans="1:9" ht="12.75">
      <c r="A32" s="82" t="s">
        <v>75</v>
      </c>
      <c r="B32" s="83" t="s">
        <v>95</v>
      </c>
      <c r="C32" s="84">
        <v>483202158</v>
      </c>
      <c r="D32" s="84">
        <f>2056812131+192470787</f>
        <v>2249282918</v>
      </c>
      <c r="E32" s="84">
        <v>14473</v>
      </c>
      <c r="F32" s="85">
        <v>14473</v>
      </c>
      <c r="I32" s="18"/>
    </row>
    <row r="33" spans="1:9" ht="12.75">
      <c r="A33" s="82" t="s">
        <v>354</v>
      </c>
      <c r="B33" s="83" t="s">
        <v>101</v>
      </c>
      <c r="C33" s="84"/>
      <c r="D33" s="84">
        <f>23322447+15000000+101932928+8713839+438795391</f>
        <v>587764605</v>
      </c>
      <c r="E33" s="84">
        <v>390826</v>
      </c>
      <c r="F33" s="85">
        <v>391067</v>
      </c>
      <c r="I33" s="18"/>
    </row>
    <row r="34" spans="1:9" ht="12.75" hidden="1">
      <c r="A34" s="82" t="s">
        <v>77</v>
      </c>
      <c r="B34" s="83" t="s">
        <v>96</v>
      </c>
      <c r="C34" s="84"/>
      <c r="D34" s="84"/>
      <c r="E34" s="84"/>
      <c r="F34" s="85"/>
      <c r="I34" s="18"/>
    </row>
    <row r="35" spans="1:9" ht="25.5" hidden="1">
      <c r="A35" s="82" t="s">
        <v>79</v>
      </c>
      <c r="B35" s="83" t="s">
        <v>97</v>
      </c>
      <c r="C35" s="84"/>
      <c r="D35" s="84"/>
      <c r="E35" s="84"/>
      <c r="F35" s="85"/>
      <c r="I35" s="18"/>
    </row>
    <row r="36" spans="1:9" ht="12.75" hidden="1">
      <c r="A36" s="82" t="s">
        <v>81</v>
      </c>
      <c r="B36" s="83" t="s">
        <v>98</v>
      </c>
      <c r="C36" s="84"/>
      <c r="D36" s="84"/>
      <c r="E36" s="84"/>
      <c r="F36" s="85"/>
      <c r="I36" s="18"/>
    </row>
    <row r="37" spans="1:9" ht="12.75" hidden="1">
      <c r="A37" s="82" t="s">
        <v>99</v>
      </c>
      <c r="B37" s="83" t="s">
        <v>100</v>
      </c>
      <c r="C37" s="84"/>
      <c r="D37" s="84"/>
      <c r="E37" s="84"/>
      <c r="F37" s="85"/>
      <c r="I37" s="18"/>
    </row>
    <row r="38" spans="1:10" ht="12.75">
      <c r="A38" s="82" t="s">
        <v>355</v>
      </c>
      <c r="B38" s="83" t="s">
        <v>102</v>
      </c>
      <c r="C38" s="84"/>
      <c r="D38" s="84"/>
      <c r="E38" s="84">
        <f>31811074+82364</f>
        <v>31893438</v>
      </c>
      <c r="F38" s="85">
        <v>32105593</v>
      </c>
      <c r="I38" s="18"/>
      <c r="J38" s="18"/>
    </row>
    <row r="39" spans="1:9" ht="12.75">
      <c r="A39" s="82" t="s">
        <v>356</v>
      </c>
      <c r="B39" s="83" t="s">
        <v>103</v>
      </c>
      <c r="C39" s="84">
        <v>99504403</v>
      </c>
      <c r="D39" s="84">
        <v>149412079</v>
      </c>
      <c r="E39" s="84">
        <f>3325786+3503067</f>
        <v>6828853</v>
      </c>
      <c r="F39" s="85">
        <v>6749141</v>
      </c>
      <c r="I39" s="18"/>
    </row>
    <row r="40" spans="1:9" ht="12.75">
      <c r="A40" s="82" t="s">
        <v>110</v>
      </c>
      <c r="B40" s="83" t="s">
        <v>111</v>
      </c>
      <c r="C40" s="84">
        <v>267592</v>
      </c>
      <c r="D40" s="84">
        <v>2414061</v>
      </c>
      <c r="E40" s="84">
        <v>64418</v>
      </c>
      <c r="F40" s="85">
        <v>75224</v>
      </c>
      <c r="I40" s="18"/>
    </row>
    <row r="41" spans="1:9" ht="12.75">
      <c r="A41" s="82" t="s">
        <v>104</v>
      </c>
      <c r="B41" s="83" t="s">
        <v>105</v>
      </c>
      <c r="C41" s="84">
        <v>23241009</v>
      </c>
      <c r="D41" s="84">
        <v>65831855</v>
      </c>
      <c r="E41" s="84">
        <v>244586</v>
      </c>
      <c r="F41" s="85">
        <v>202733</v>
      </c>
      <c r="I41" s="18"/>
    </row>
    <row r="42" spans="1:9" ht="12.75" hidden="1">
      <c r="A42" s="82" t="s">
        <v>106</v>
      </c>
      <c r="B42" s="83" t="s">
        <v>107</v>
      </c>
      <c r="C42" s="84"/>
      <c r="D42" s="84"/>
      <c r="E42" s="84"/>
      <c r="F42" s="85"/>
      <c r="I42" s="18"/>
    </row>
    <row r="43" spans="1:9" ht="12.75" hidden="1">
      <c r="A43" s="82" t="s">
        <v>108</v>
      </c>
      <c r="B43" s="83" t="s">
        <v>109</v>
      </c>
      <c r="C43" s="84"/>
      <c r="D43" s="84"/>
      <c r="E43" s="84"/>
      <c r="F43" s="85"/>
      <c r="I43" s="18"/>
    </row>
    <row r="44" spans="1:9" ht="12.75" hidden="1">
      <c r="A44" s="82" t="s">
        <v>112</v>
      </c>
      <c r="B44" s="83" t="s">
        <v>113</v>
      </c>
      <c r="C44" s="84"/>
      <c r="D44" s="84">
        <v>472731030</v>
      </c>
      <c r="E44" s="84"/>
      <c r="F44" s="85"/>
      <c r="I44" s="18"/>
    </row>
    <row r="45" spans="1:9" ht="12.75">
      <c r="A45" s="86" t="s">
        <v>114</v>
      </c>
      <c r="B45" s="87">
        <v>200</v>
      </c>
      <c r="C45" s="88">
        <f aca="true" t="shared" si="1" ref="C45:H45">SUM(C32:C44)</f>
        <v>606215162</v>
      </c>
      <c r="D45" s="88">
        <f t="shared" si="1"/>
        <v>3527436548</v>
      </c>
      <c r="E45" s="89">
        <f t="shared" si="1"/>
        <v>39436594</v>
      </c>
      <c r="F45" s="89">
        <f t="shared" si="1"/>
        <v>39538231</v>
      </c>
      <c r="G45" s="89">
        <f t="shared" si="1"/>
        <v>0</v>
      </c>
      <c r="H45" s="189">
        <f t="shared" si="1"/>
        <v>0</v>
      </c>
      <c r="I45" s="18"/>
    </row>
    <row r="46" spans="1:9" ht="13.5" thickBot="1">
      <c r="A46" s="99" t="s">
        <v>115</v>
      </c>
      <c r="B46" s="100"/>
      <c r="C46" s="101">
        <f>C45+C29</f>
        <v>1815198565</v>
      </c>
      <c r="D46" s="101">
        <f>D45+D29</f>
        <v>5881293239</v>
      </c>
      <c r="E46" s="101">
        <f>E45+E30+E29</f>
        <v>42963595</v>
      </c>
      <c r="F46" s="102">
        <f>F45+F30+F29</f>
        <v>43628517</v>
      </c>
      <c r="G46" s="102">
        <f>G45+G30+G29</f>
        <v>0</v>
      </c>
      <c r="H46" s="187">
        <f>H45+H30+H29</f>
        <v>0</v>
      </c>
      <c r="I46" s="18"/>
    </row>
    <row r="47" spans="1:9" s="103" customFormat="1" ht="11.25" customHeight="1">
      <c r="A47" s="268" t="s">
        <v>116</v>
      </c>
      <c r="B47" s="270" t="s">
        <v>18</v>
      </c>
      <c r="C47" s="272" t="s">
        <v>72</v>
      </c>
      <c r="D47" s="272" t="s">
        <v>71</v>
      </c>
      <c r="E47" s="274" t="str">
        <f>E15</f>
        <v>на конец отчетного периода (30.09.2013) </v>
      </c>
      <c r="F47" s="276" t="s">
        <v>346</v>
      </c>
      <c r="I47" s="18"/>
    </row>
    <row r="48" spans="1:9" s="103" customFormat="1" ht="39" customHeight="1">
      <c r="A48" s="269"/>
      <c r="B48" s="271"/>
      <c r="C48" s="273"/>
      <c r="D48" s="273"/>
      <c r="E48" s="275"/>
      <c r="F48" s="277"/>
      <c r="I48" s="18"/>
    </row>
    <row r="49" spans="1:9" ht="12.75">
      <c r="A49" s="86" t="s">
        <v>117</v>
      </c>
      <c r="B49" s="104"/>
      <c r="C49" s="88" t="s">
        <v>118</v>
      </c>
      <c r="D49" s="88" t="s">
        <v>118</v>
      </c>
      <c r="E49" s="88" t="s">
        <v>118</v>
      </c>
      <c r="F49" s="89" t="s">
        <v>118</v>
      </c>
      <c r="I49" s="18"/>
    </row>
    <row r="50" spans="1:9" ht="12.75">
      <c r="A50" s="82" t="s">
        <v>348</v>
      </c>
      <c r="B50" s="83">
        <v>210</v>
      </c>
      <c r="C50" s="84">
        <v>400075524</v>
      </c>
      <c r="D50" s="84">
        <f>176000000+499454375+3562576</f>
        <v>679016951</v>
      </c>
      <c r="E50" s="84">
        <v>3191978</v>
      </c>
      <c r="F50" s="85">
        <v>3420159</v>
      </c>
      <c r="I50" s="18"/>
    </row>
    <row r="51" spans="1:9" ht="12.75" hidden="1">
      <c r="A51" s="82" t="s">
        <v>77</v>
      </c>
      <c r="B51" s="83" t="s">
        <v>119</v>
      </c>
      <c r="C51" s="84"/>
      <c r="D51" s="84"/>
      <c r="E51" s="84"/>
      <c r="F51" s="85"/>
      <c r="I51" s="18"/>
    </row>
    <row r="52" spans="1:9" ht="12.75" hidden="1">
      <c r="A52" s="82" t="s">
        <v>120</v>
      </c>
      <c r="B52" s="83" t="s">
        <v>121</v>
      </c>
      <c r="C52" s="84"/>
      <c r="D52" s="84"/>
      <c r="E52" s="84"/>
      <c r="F52" s="85"/>
      <c r="I52" s="18"/>
    </row>
    <row r="53" spans="1:9" ht="12.75">
      <c r="A53" s="82" t="s">
        <v>122</v>
      </c>
      <c r="B53" s="83" t="s">
        <v>123</v>
      </c>
      <c r="C53" s="84">
        <v>289659</v>
      </c>
      <c r="D53" s="84">
        <v>1566213</v>
      </c>
      <c r="E53" s="84">
        <v>332485</v>
      </c>
      <c r="F53" s="85">
        <v>2580356</v>
      </c>
      <c r="I53" s="18"/>
    </row>
    <row r="54" spans="1:9" ht="12.75" hidden="1">
      <c r="A54" s="82" t="s">
        <v>124</v>
      </c>
      <c r="B54" s="83" t="s">
        <v>125</v>
      </c>
      <c r="C54" s="84" t="s">
        <v>118</v>
      </c>
      <c r="D54" s="84" t="s">
        <v>118</v>
      </c>
      <c r="E54" s="84"/>
      <c r="F54" s="85"/>
      <c r="I54" s="18"/>
    </row>
    <row r="55" spans="1:9" ht="12.75" hidden="1">
      <c r="A55" s="82" t="s">
        <v>126</v>
      </c>
      <c r="B55" s="83" t="s">
        <v>127</v>
      </c>
      <c r="C55" s="84" t="s">
        <v>118</v>
      </c>
      <c r="D55" s="84">
        <f>8265825+2418424098+105840093+337333+2440162+572670</f>
        <v>2535880181</v>
      </c>
      <c r="E55" s="84"/>
      <c r="F55" s="85"/>
      <c r="I55" s="18"/>
    </row>
    <row r="56" spans="1:9" ht="12.75" hidden="1">
      <c r="A56" s="82" t="s">
        <v>128</v>
      </c>
      <c r="B56" s="83" t="s">
        <v>129</v>
      </c>
      <c r="C56" s="84" t="s">
        <v>118</v>
      </c>
      <c r="D56" s="84" t="s">
        <v>118</v>
      </c>
      <c r="E56" s="84"/>
      <c r="F56" s="85"/>
      <c r="G56" s="18"/>
      <c r="H56" s="18"/>
      <c r="I56" s="18"/>
    </row>
    <row r="57" spans="1:9" ht="12.75">
      <c r="A57" s="82" t="s">
        <v>130</v>
      </c>
      <c r="B57" s="83" t="s">
        <v>131</v>
      </c>
      <c r="C57" s="84" t="s">
        <v>118</v>
      </c>
      <c r="D57" s="84" t="s">
        <v>118</v>
      </c>
      <c r="E57" s="84">
        <v>1413845</v>
      </c>
      <c r="F57" s="85">
        <v>1483816</v>
      </c>
      <c r="I57" s="18"/>
    </row>
    <row r="58" spans="1:9" ht="26.25" thickBot="1">
      <c r="A58" s="99" t="s">
        <v>132</v>
      </c>
      <c r="B58" s="105">
        <v>300</v>
      </c>
      <c r="C58" s="101">
        <f aca="true" t="shared" si="2" ref="C58:H58">SUM(C50:C57)</f>
        <v>400365183</v>
      </c>
      <c r="D58" s="101">
        <f t="shared" si="2"/>
        <v>3216463345</v>
      </c>
      <c r="E58" s="101">
        <f t="shared" si="2"/>
        <v>4938308</v>
      </c>
      <c r="F58" s="102">
        <f t="shared" si="2"/>
        <v>7484331</v>
      </c>
      <c r="G58" s="102">
        <f t="shared" si="2"/>
        <v>0</v>
      </c>
      <c r="H58" s="187">
        <f t="shared" si="2"/>
        <v>0</v>
      </c>
      <c r="I58" s="18"/>
    </row>
    <row r="59" spans="1:9" ht="26.25" hidden="1" thickBot="1">
      <c r="A59" s="106" t="s">
        <v>133</v>
      </c>
      <c r="B59" s="107" t="s">
        <v>134</v>
      </c>
      <c r="C59" s="108"/>
      <c r="D59" s="108"/>
      <c r="E59" s="108"/>
      <c r="F59" s="108"/>
      <c r="I59" s="18"/>
    </row>
    <row r="60" spans="1:9" ht="12.75">
      <c r="A60" s="94" t="s">
        <v>135</v>
      </c>
      <c r="B60" s="109" t="s">
        <v>118</v>
      </c>
      <c r="C60" s="96" t="s">
        <v>118</v>
      </c>
      <c r="D60" s="96" t="s">
        <v>118</v>
      </c>
      <c r="E60" s="96" t="s">
        <v>118</v>
      </c>
      <c r="F60" s="97" t="s">
        <v>118</v>
      </c>
      <c r="I60" s="18"/>
    </row>
    <row r="61" spans="1:9" ht="12.75">
      <c r="A61" s="82" t="s">
        <v>348</v>
      </c>
      <c r="B61" s="83" t="s">
        <v>136</v>
      </c>
      <c r="C61" s="84" t="s">
        <v>118</v>
      </c>
      <c r="D61" s="84" t="s">
        <v>118</v>
      </c>
      <c r="E61" s="84">
        <v>1733977</v>
      </c>
      <c r="F61" s="85">
        <v>1690169</v>
      </c>
      <c r="I61" s="18"/>
    </row>
    <row r="62" spans="1:9" ht="12.75">
      <c r="A62" s="82" t="s">
        <v>349</v>
      </c>
      <c r="B62" s="83" t="s">
        <v>142</v>
      </c>
      <c r="C62" s="84" t="s">
        <v>118</v>
      </c>
      <c r="D62" s="84" t="s">
        <v>118</v>
      </c>
      <c r="E62" s="84">
        <v>1190515</v>
      </c>
      <c r="F62" s="85">
        <v>1190515</v>
      </c>
      <c r="G62" s="18"/>
      <c r="I62" s="18"/>
    </row>
    <row r="63" spans="1:9" ht="26.25" thickBot="1">
      <c r="A63" s="99" t="s">
        <v>143</v>
      </c>
      <c r="B63" s="105">
        <v>400</v>
      </c>
      <c r="C63" s="101">
        <f aca="true" t="shared" si="3" ref="C63:H63">SUM(C61:C62)</f>
        <v>0</v>
      </c>
      <c r="D63" s="101">
        <f t="shared" si="3"/>
        <v>0</v>
      </c>
      <c r="E63" s="101">
        <f t="shared" si="3"/>
        <v>2924492</v>
      </c>
      <c r="F63" s="102">
        <f t="shared" si="3"/>
        <v>2880684</v>
      </c>
      <c r="G63" s="102">
        <f t="shared" si="3"/>
        <v>0</v>
      </c>
      <c r="H63" s="187">
        <f t="shared" si="3"/>
        <v>0</v>
      </c>
      <c r="I63" s="18"/>
    </row>
    <row r="64" spans="1:9" ht="12.75">
      <c r="A64" s="94" t="s">
        <v>144</v>
      </c>
      <c r="B64" s="109" t="s">
        <v>118</v>
      </c>
      <c r="C64" s="96" t="s">
        <v>118</v>
      </c>
      <c r="D64" s="96" t="s">
        <v>118</v>
      </c>
      <c r="E64" s="96" t="s">
        <v>118</v>
      </c>
      <c r="F64" s="97" t="s">
        <v>118</v>
      </c>
      <c r="I64" s="18"/>
    </row>
    <row r="65" spans="1:9" ht="12.75">
      <c r="A65" s="82" t="s">
        <v>145</v>
      </c>
      <c r="B65" s="83" t="s">
        <v>146</v>
      </c>
      <c r="C65" s="84">
        <v>52000000</v>
      </c>
      <c r="D65" s="84">
        <v>852000000</v>
      </c>
      <c r="E65" s="84">
        <f>16750000+2000000</f>
        <v>18750000</v>
      </c>
      <c r="F65" s="85">
        <v>18750000</v>
      </c>
      <c r="I65" s="18"/>
    </row>
    <row r="66" spans="1:9" ht="12.75">
      <c r="A66" s="82" t="s">
        <v>147</v>
      </c>
      <c r="B66" s="83" t="s">
        <v>148</v>
      </c>
      <c r="C66" s="84" t="s">
        <v>118</v>
      </c>
      <c r="D66" s="84" t="s">
        <v>118</v>
      </c>
      <c r="E66" s="84">
        <v>109920</v>
      </c>
      <c r="F66" s="85">
        <v>109920</v>
      </c>
      <c r="I66" s="18"/>
    </row>
    <row r="67" spans="1:9" ht="12.75">
      <c r="A67" s="82" t="s">
        <v>150</v>
      </c>
      <c r="B67" s="83" t="s">
        <v>151</v>
      </c>
      <c r="C67" s="84">
        <f>957008271+88967919</f>
        <v>1045976190</v>
      </c>
      <c r="D67" s="84">
        <f>473259933+957008273+28920774+59397147-305000</f>
        <v>1518281127</v>
      </c>
      <c r="E67" s="84">
        <f>F67+'ф 2 (2)'!C39</f>
        <v>16240875</v>
      </c>
      <c r="F67" s="85">
        <v>14403582</v>
      </c>
      <c r="I67" s="18"/>
    </row>
    <row r="68" spans="1:9" ht="12.75" hidden="1">
      <c r="A68" s="82" t="s">
        <v>152</v>
      </c>
      <c r="B68" s="83" t="s">
        <v>153</v>
      </c>
      <c r="C68" s="84"/>
      <c r="D68" s="84"/>
      <c r="E68" s="84"/>
      <c r="F68" s="85"/>
      <c r="I68" s="18"/>
    </row>
    <row r="69" spans="1:9" ht="25.5">
      <c r="A69" s="82" t="s">
        <v>154</v>
      </c>
      <c r="B69" s="83" t="s">
        <v>155</v>
      </c>
      <c r="C69" s="84"/>
      <c r="D69" s="84"/>
      <c r="E69" s="84">
        <f>SUM(E65:E68)</f>
        <v>35100795</v>
      </c>
      <c r="F69" s="85">
        <f>SUM(F65:F68)</f>
        <v>33263502</v>
      </c>
      <c r="G69" s="85">
        <f>SUM(G65:G68)</f>
        <v>0</v>
      </c>
      <c r="H69" s="188">
        <f>SUM(H65:H68)</f>
        <v>0</v>
      </c>
      <c r="I69" s="18"/>
    </row>
    <row r="70" spans="1:9" ht="12.75" hidden="1">
      <c r="A70" s="82" t="s">
        <v>156</v>
      </c>
      <c r="B70" s="83" t="s">
        <v>157</v>
      </c>
      <c r="C70" s="84" t="s">
        <v>118</v>
      </c>
      <c r="D70" s="84" t="s">
        <v>118</v>
      </c>
      <c r="E70" s="84"/>
      <c r="F70" s="85"/>
      <c r="I70" s="18"/>
    </row>
    <row r="71" spans="1:9" ht="12.75">
      <c r="A71" s="86" t="s">
        <v>158</v>
      </c>
      <c r="B71" s="87">
        <v>500</v>
      </c>
      <c r="C71" s="88">
        <f>SUM(C65:C70)</f>
        <v>1097976190</v>
      </c>
      <c r="D71" s="88">
        <f>SUM(D65:D70)</f>
        <v>2370281127</v>
      </c>
      <c r="E71" s="88">
        <f>E70+E69</f>
        <v>35100795</v>
      </c>
      <c r="F71" s="89">
        <f>F70+F69</f>
        <v>33263502</v>
      </c>
      <c r="G71" s="89">
        <f>G70+G69</f>
        <v>0</v>
      </c>
      <c r="H71" s="189">
        <f>H70+H69</f>
        <v>0</v>
      </c>
      <c r="I71" s="18"/>
    </row>
    <row r="72" spans="1:9" ht="13.5" thickBot="1">
      <c r="A72" s="99" t="s">
        <v>159</v>
      </c>
      <c r="B72" s="100" t="s">
        <v>118</v>
      </c>
      <c r="C72" s="101">
        <f aca="true" t="shared" si="4" ref="C72:H72">C71+C63+C58</f>
        <v>1498341373</v>
      </c>
      <c r="D72" s="101">
        <f t="shared" si="4"/>
        <v>5586744472</v>
      </c>
      <c r="E72" s="101">
        <f t="shared" si="4"/>
        <v>42963595</v>
      </c>
      <c r="F72" s="102">
        <f t="shared" si="4"/>
        <v>43628517</v>
      </c>
      <c r="G72" s="102">
        <f t="shared" si="4"/>
        <v>0</v>
      </c>
      <c r="H72" s="187">
        <f t="shared" si="4"/>
        <v>0</v>
      </c>
      <c r="I72" s="18"/>
    </row>
    <row r="73" ht="18" customHeight="1"/>
    <row r="74" spans="1:5" ht="12.75" customHeight="1" hidden="1">
      <c r="A74" s="6"/>
      <c r="B74" s="14"/>
      <c r="C74" s="8"/>
      <c r="D74" s="8"/>
      <c r="E74" s="18">
        <f>E46-E72</f>
        <v>0</v>
      </c>
    </row>
    <row r="75" spans="1:6" ht="12.75">
      <c r="A75" s="6" t="s">
        <v>58</v>
      </c>
      <c r="B75" s="14"/>
      <c r="C75" s="8"/>
      <c r="D75" s="8"/>
      <c r="F75" s="18"/>
    </row>
    <row r="76" spans="1:5" ht="12.75">
      <c r="A76" s="50" t="s">
        <v>59</v>
      </c>
      <c r="B76" s="14"/>
      <c r="C76" s="8"/>
      <c r="D76" s="8"/>
      <c r="E76"/>
    </row>
    <row r="77" spans="1:5" ht="12.75">
      <c r="A77" s="6" t="s">
        <v>60</v>
      </c>
      <c r="B77" s="14"/>
      <c r="C77" s="8"/>
      <c r="D77" s="8"/>
      <c r="E77"/>
    </row>
    <row r="78" spans="1:5" ht="12.75">
      <c r="A78" s="50" t="s">
        <v>61</v>
      </c>
      <c r="B78" s="14"/>
      <c r="C78" s="8"/>
      <c r="D78" s="8"/>
      <c r="E78"/>
    </row>
    <row r="79" spans="1:5" ht="12.75">
      <c r="A79" s="51" t="s">
        <v>62</v>
      </c>
      <c r="B79" s="14"/>
      <c r="C79" s="8"/>
      <c r="D79" s="8"/>
      <c r="E79"/>
    </row>
    <row r="80" spans="1:5" ht="12.75">
      <c r="A80" s="51" t="s">
        <v>63</v>
      </c>
      <c r="B80" s="14"/>
      <c r="C80" s="8"/>
      <c r="D80" s="8"/>
      <c r="E80"/>
    </row>
    <row r="81" spans="1:6" ht="12.75">
      <c r="A81" s="52" t="s">
        <v>64</v>
      </c>
      <c r="F81" s="110"/>
    </row>
    <row r="82" spans="1:6" ht="12.75">
      <c r="A82" s="14"/>
      <c r="F82" s="110"/>
    </row>
    <row r="83" ht="12.75">
      <c r="F83" s="98"/>
    </row>
    <row r="84" ht="12.75">
      <c r="F84" s="110"/>
    </row>
    <row r="85" ht="12.75">
      <c r="F85" s="98"/>
    </row>
    <row r="86" ht="12.75">
      <c r="F86" s="98"/>
    </row>
    <row r="87" ht="12.75">
      <c r="F87" s="110"/>
    </row>
  </sheetData>
  <sheetProtection/>
  <mergeCells count="22">
    <mergeCell ref="B2:F2"/>
    <mergeCell ref="B3:F3"/>
    <mergeCell ref="B4:F4"/>
    <mergeCell ref="B5:F5"/>
    <mergeCell ref="B6:F6"/>
    <mergeCell ref="B7:F7"/>
    <mergeCell ref="B8:F8"/>
    <mergeCell ref="B9:F9"/>
    <mergeCell ref="A12:E12"/>
    <mergeCell ref="A13:E13"/>
    <mergeCell ref="A15:A16"/>
    <mergeCell ref="B15:B16"/>
    <mergeCell ref="C15:C16"/>
    <mergeCell ref="D15:D16"/>
    <mergeCell ref="E15:E16"/>
    <mergeCell ref="F15:F16"/>
    <mergeCell ref="A47:A48"/>
    <mergeCell ref="B47:B48"/>
    <mergeCell ref="C47:C48"/>
    <mergeCell ref="D47:D48"/>
    <mergeCell ref="E47:E48"/>
    <mergeCell ref="F47:F48"/>
  </mergeCells>
  <printOptions/>
  <pageMargins left="0.75" right="0.24" top="0.22" bottom="0.17" header="0.17" footer="0.17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Сагиндыкова Амина Сабырбековна</dc:creator>
  <cp:keywords/>
  <dc:description/>
  <cp:lastModifiedBy>Казакова Екатерина</cp:lastModifiedBy>
  <cp:lastPrinted>2013-10-17T13:06:41Z</cp:lastPrinted>
  <dcterms:created xsi:type="dcterms:W3CDTF">2012-12-27T10:05:51Z</dcterms:created>
  <dcterms:modified xsi:type="dcterms:W3CDTF">2013-10-28T11:12:38Z</dcterms:modified>
  <cp:category/>
  <cp:version/>
  <cp:contentType/>
  <cp:contentStatus/>
</cp:coreProperties>
</file>