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00" activeTab="1"/>
  </bookViews>
  <sheets>
    <sheet name="ф 1 (2)" sheetId="1" r:id="rId1"/>
    <sheet name="ф 2 (2)" sheetId="2" r:id="rId2"/>
  </sheets>
  <definedNames/>
  <calcPr fullCalcOnLoad="1"/>
</workbook>
</file>

<file path=xl/sharedStrings.xml><?xml version="1.0" encoding="utf-8"?>
<sst xmlns="http://schemas.openxmlformats.org/spreadsheetml/2006/main" count="233" uniqueCount="165">
  <si>
    <t xml:space="preserve">Наименование организации </t>
  </si>
  <si>
    <t>АО Корпорация ЦЕСНА</t>
  </si>
  <si>
    <t xml:space="preserve">Вид деятельности организации </t>
  </si>
  <si>
    <t>74150, 70201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</si>
  <si>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</si>
  <si>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</si>
  <si>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</si>
  <si>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</si>
  <si>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>Среднегодовая численность работников</t>
  </si>
  <si>
    <t>Субъект предпринимательства</t>
  </si>
  <si>
    <t>крупный</t>
  </si>
  <si>
    <t>Юридический адрес организации</t>
  </si>
  <si>
    <r>
      <t>Наименование организации _</t>
    </r>
    <r>
      <rPr>
        <b/>
        <sz val="10"/>
        <rFont val="Zan Courier New"/>
        <family val="0"/>
      </rPr>
      <t>АО Корпорация ЦЕСНА_</t>
    </r>
  </si>
  <si>
    <t xml:space="preserve"> </t>
  </si>
  <si>
    <t>Наименование показателей</t>
  </si>
  <si>
    <t>Код стр.</t>
  </si>
  <si>
    <t xml:space="preserve">Доход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</si>
  <si>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</si>
  <si>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</si>
  <si>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</si>
  <si>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</si>
  <si>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</si>
  <si>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</si>
  <si>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</si>
  <si>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</si>
  <si>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</si>
  <si>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</si>
  <si>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</si>
  <si>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 xml:space="preserve">Прочие не 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</si>
  <si>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</si>
  <si>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</si>
  <si>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</si>
  <si>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</si>
  <si>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</si>
  <si>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</si>
  <si>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</si>
  <si>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</si>
  <si>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4"/>
        <rFont val="Times New Roman"/>
        <family val="1"/>
      </rPr>
      <t xml:space="preserve">, </t>
    </r>
    <r>
      <rPr>
        <sz val="10"/>
        <rFont val="Zan Courier New"/>
        <family val="0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</si>
  <si>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</si>
  <si>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</si>
  <si>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</si>
  <si>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</si>
  <si>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</si>
  <si>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</si>
  <si>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</si>
  <si>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</si>
  <si>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</si>
  <si>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(стр.300+стр.400)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</si>
  <si>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</si>
  <si>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</si>
  <si>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</si>
  <si>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</si>
  <si>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</si>
  <si>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</si>
  <si>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</si>
  <si>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        (подпись)</t>
  </si>
  <si>
    <t>Главный бухгалтер _______________________ Сагиндыкова А.С.</t>
  </si>
  <si>
    <t>                    (подпись)</t>
  </si>
  <si>
    <t>исп Сагиндыкова А</t>
  </si>
  <si>
    <t>Место печати</t>
  </si>
  <si>
    <t xml:space="preserve">Прибыль за год 
(строка 200 + строка 201) относимая на:
</t>
  </si>
  <si>
    <t>тенге</t>
  </si>
  <si>
    <t>тыс. тенге</t>
  </si>
  <si>
    <t>Активы</t>
  </si>
  <si>
    <t>На начало отчетного периода</t>
  </si>
  <si>
    <t>На конец отчетного периода</t>
  </si>
  <si>
    <t>I. Краткосрочные активы</t>
  </si>
  <si>
    <t>010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</si>
  <si>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</si>
  <si>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</si>
  <si>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</si>
  <si>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</si>
  <si>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</si>
  <si>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</si>
  <si>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016</t>
  </si>
  <si>
    <t>017</t>
  </si>
  <si>
    <t>Запасы</t>
  </si>
  <si>
    <t>018</t>
  </si>
  <si>
    <t>Авансы уплаченные</t>
  </si>
  <si>
    <t>019</t>
  </si>
  <si>
    <t>Итого краткосрочных активов (сумма строк с 010 по 019)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</si>
  <si>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</si>
  <si>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</si>
  <si>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</si>
  <si>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</si>
  <si>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</si>
  <si>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</si>
  <si>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</si>
  <si>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</si>
  <si>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</si>
  <si>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115</t>
  </si>
  <si>
    <t>116</t>
  </si>
  <si>
    <t>117</t>
  </si>
  <si>
    <t>Основные средства</t>
  </si>
  <si>
    <t>118</t>
  </si>
  <si>
    <t>Биологические активы</t>
  </si>
  <si>
    <t>119</t>
  </si>
  <si>
    <t>Разведочные и оценочные активы</t>
  </si>
  <si>
    <t>120</t>
  </si>
  <si>
    <t>Нематериальные активы</t>
  </si>
  <si>
    <t>121</t>
  </si>
  <si>
    <t>Прочие долгосрочные активы</t>
  </si>
  <si>
    <t>123</t>
  </si>
  <si>
    <t>Итого долгосрочных 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</si>
  <si>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</si>
  <si>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</si>
  <si>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</si>
  <si>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  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</si>
  <si>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</si>
  <si>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</si>
  <si>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</si>
  <si>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</si>
  <si>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</si>
  <si>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</si>
  <si>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</si>
  <si>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</si>
  <si>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</si>
  <si>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</si>
  <si>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</si>
  <si>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Авансы полученные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</si>
  <si>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</si>
  <si>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</si>
  <si>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</si>
  <si>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</si>
  <si>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</si>
  <si>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</si>
  <si>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</si>
  <si>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</si>
  <si>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</si>
  <si>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</si>
  <si>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</si>
  <si>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</si>
  <si>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511</t>
  </si>
  <si>
    <t>Нераспределенный доход (непокрытый убыток)</t>
  </si>
  <si>
    <t>414</t>
  </si>
  <si>
    <t>Вклад связанных строн</t>
  </si>
  <si>
    <t>415</t>
  </si>
  <si>
    <t>Итого капитал, относимый на собственников материнской организации (сумма строк с 410 по 415)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</si>
  <si>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</si>
  <si>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</si>
  <si>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</si>
  <si>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</si>
  <si>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(строка 300 +строка 301+строка 400 + строка 500)</t>
  </si>
  <si>
    <t>Изменение справедливой стоимости инвестиционной недвижимости</t>
  </si>
  <si>
    <t>Кредиты и займы</t>
  </si>
  <si>
    <t>Отложенные налоговые обязательства</t>
  </si>
  <si>
    <t>Денежные средства и их эквиваленты</t>
  </si>
  <si>
    <t>Срочные депозиты в прочих банках</t>
  </si>
  <si>
    <t>Торговая и прочая дебиторская задолженность</t>
  </si>
  <si>
    <t xml:space="preserve">Активы по текущему подоходному налогу          </t>
  </si>
  <si>
    <t>Долгосрочная дебиторская  задолженность</t>
  </si>
  <si>
    <t>Инвестиции в дочерние предприятия</t>
  </si>
  <si>
    <t>Инвестиционная недвижимость</t>
  </si>
  <si>
    <t xml:space="preserve"> тыс. тенге</t>
  </si>
  <si>
    <t>Расходы по подоходному налогу</t>
  </si>
  <si>
    <t>Председатель Правления  ________________________  Фогель В.Г.</t>
  </si>
  <si>
    <t>т. 767-177</t>
  </si>
  <si>
    <t>Отчет о финансовом положении</t>
  </si>
  <si>
    <t>   Отчет о совокупном доходе</t>
  </si>
  <si>
    <t>на начало отчетного периода (31.12.2014)</t>
  </si>
  <si>
    <t>Астана ул.Момышулы 12</t>
  </si>
  <si>
    <t>за период, закончившийся 30 июня 2015 года</t>
  </si>
  <si>
    <t xml:space="preserve">на конец отчетного периода (30.06.2015) </t>
  </si>
  <si>
    <t>на конец отчетного периода (30.06.2014)</t>
  </si>
  <si>
    <t>на конец отчетного периода (30.06.2015)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</si>
</sst>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%"/>
    <numFmt numFmtId="171" formatCode="0.000%"/>
  </numFmts>
  <fonts count="55">
    <font>
      <sz val="10"/>
      <name val="Arial Cyr"/>
      <family val="0"/>
    </font>
    <font>
      <sz val="10"/>
      <color indexed="8"/>
      <name val="Calibri"/>
      <family val="2"/>
    </font>
    <font>
      <sz val="10"/>
      <name val="Zan Courier New"/>
      <family val="0"/>
    </font>
    <font>
      <b/>
      <i/>
      <sz val="10"/>
      <name val="Zan Courier New"/>
      <family val="0"/>
    </font>
    <font>
      <sz val="12"/>
      <name val="Arial Cyr"/>
      <family val="0"/>
    </font>
    <font>
      <b/>
      <sz val="12"/>
      <name val="Zan Courier New"/>
      <family val="0"/>
    </font>
    <font>
      <b/>
      <sz val="10"/>
      <name val="Zan Courier New"/>
      <family val="0"/>
    </font>
    <font>
      <i/>
      <sz val="8"/>
      <name val="Zan Courier New"/>
      <family val="0"/>
    </font>
    <font>
      <sz val="9"/>
      <name val="Arial Cyr"/>
      <family val="0"/>
    </font>
    <font>
      <b/>
      <sz val="11"/>
      <name val="Zan Courier New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Zan Courier New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right" vertical="top" wrapText="1" indent="2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6" fillId="0" borderId="12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3" fontId="0" fillId="0" borderId="0" xfId="0" applyNumberFormat="1" applyFill="1" applyAlignment="1">
      <alignment/>
    </xf>
    <xf numFmtId="3" fontId="6" fillId="0" borderId="18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6" fillId="0" borderId="19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3" fontId="9" fillId="0" borderId="12" xfId="0" applyNumberFormat="1" applyFont="1" applyBorder="1" applyAlignment="1">
      <alignment vertical="top" wrapText="1"/>
    </xf>
    <xf numFmtId="1" fontId="2" fillId="0" borderId="12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vertical="top" wrapText="1"/>
    </xf>
    <xf numFmtId="165" fontId="2" fillId="0" borderId="12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3" fontId="9" fillId="0" borderId="14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2"/>
    </xf>
    <xf numFmtId="1" fontId="2" fillId="0" borderId="14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 indent="2"/>
    </xf>
    <xf numFmtId="3" fontId="2" fillId="0" borderId="14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left" indent="2"/>
    </xf>
    <xf numFmtId="3" fontId="0" fillId="0" borderId="14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 vertical="top" wrapText="1" indent="2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Alignment="1">
      <alignment/>
    </xf>
    <xf numFmtId="170" fontId="16" fillId="0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3" fontId="2" fillId="0" borderId="22" xfId="0" applyNumberFormat="1" applyFont="1" applyFill="1" applyBorder="1" applyAlignment="1">
      <alignment vertical="top" wrapText="1"/>
    </xf>
    <xf numFmtId="171" fontId="0" fillId="0" borderId="0" xfId="0" applyNumberFormat="1" applyFill="1" applyAlignment="1">
      <alignment/>
    </xf>
    <xf numFmtId="3" fontId="6" fillId="0" borderId="23" xfId="0" applyNumberFormat="1" applyFont="1" applyFill="1" applyBorder="1" applyAlignment="1">
      <alignment vertical="top" wrapText="1"/>
    </xf>
    <xf numFmtId="3" fontId="6" fillId="0" borderId="24" xfId="0" applyNumberFormat="1" applyFont="1" applyFill="1" applyBorder="1" applyAlignment="1">
      <alignment vertical="top" wrapText="1"/>
    </xf>
    <xf numFmtId="3" fontId="2" fillId="0" borderId="23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vertical="top" wrapText="1"/>
    </xf>
    <xf numFmtId="3" fontId="2" fillId="0" borderId="26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vertical="top" wrapText="1"/>
    </xf>
    <xf numFmtId="3" fontId="6" fillId="0" borderId="22" xfId="0" applyNumberFormat="1" applyFont="1" applyFill="1" applyBorder="1" applyAlignment="1">
      <alignment vertical="top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12" fillId="0" borderId="0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justify" wrapText="1"/>
    </xf>
    <xf numFmtId="0" fontId="3" fillId="0" borderId="28" xfId="0" applyFont="1" applyBorder="1" applyAlignment="1">
      <alignment horizontal="left" vertical="justify" wrapText="1"/>
    </xf>
    <xf numFmtId="0" fontId="17" fillId="0" borderId="2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26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9.375" style="24" customWidth="1"/>
    <col min="2" max="2" width="10.25390625" style="25" hidden="1" customWidth="1"/>
    <col min="3" max="3" width="16.375" style="16" hidden="1" customWidth="1"/>
    <col min="4" max="4" width="18.375" style="16" hidden="1" customWidth="1"/>
    <col min="5" max="5" width="16.375" style="16" customWidth="1"/>
    <col min="6" max="6" width="15.25390625" style="0" customWidth="1"/>
    <col min="7" max="7" width="10.125" style="0" hidden="1" customWidth="1"/>
    <col min="8" max="8" width="11.125" style="0" hidden="1" customWidth="1"/>
    <col min="9" max="9" width="9.875" style="0" customWidth="1"/>
    <col min="10" max="10" width="10.00390625" style="0" customWidth="1"/>
    <col min="11" max="11" width="9.75390625" style="0" customWidth="1"/>
    <col min="13" max="13" width="12.375" style="0" bestFit="1" customWidth="1"/>
  </cols>
  <sheetData>
    <row r="1" ht="7.5" customHeight="1"/>
    <row r="2" spans="1:6" ht="12.75">
      <c r="A2" s="1" t="s">
        <v>0</v>
      </c>
      <c r="B2" s="117" t="s">
        <v>1</v>
      </c>
      <c r="C2" s="117"/>
      <c r="D2" s="117"/>
      <c r="E2" s="117"/>
      <c r="F2" s="117"/>
    </row>
    <row r="3" spans="1:6" ht="12.75">
      <c r="A3" s="3" t="s">
        <v>2</v>
      </c>
      <c r="B3" s="116" t="s">
        <v>3</v>
      </c>
      <c r="C3" s="116"/>
      <c r="D3" s="116"/>
      <c r="E3" s="116"/>
      <c r="F3" s="116"/>
    </row>
    <row r="4" spans="1:6" ht="12.75">
      <c r="A4" s="3" t="s">
        <v>4</v>
      </c>
      <c r="B4" s="116" t="s">
        <v>5</v>
      </c>
      <c r="C4" s="116"/>
      <c r="D4" s="116"/>
      <c r="E4" s="116"/>
      <c r="F4" s="116"/>
    </row>
    <row r="5" spans="1:6" ht="12.75">
      <c r="A5" s="3" t="s">
        <v>6</v>
      </c>
      <c r="B5" s="116" t="s">
        <v>7</v>
      </c>
      <c r="C5" s="116"/>
      <c r="D5" s="116"/>
      <c r="E5" s="116"/>
      <c r="F5" s="116"/>
    </row>
    <row r="6" spans="1:6" ht="12.75">
      <c r="A6" s="3" t="s">
        <v>8</v>
      </c>
      <c r="B6" s="136">
        <v>81</v>
      </c>
      <c r="C6" s="136"/>
      <c r="D6" s="136"/>
      <c r="E6" s="136"/>
      <c r="F6" s="136"/>
    </row>
    <row r="7" spans="1:6" ht="12.75">
      <c r="A7" s="3" t="s">
        <v>9</v>
      </c>
      <c r="B7" s="116" t="s">
        <v>10</v>
      </c>
      <c r="C7" s="116"/>
      <c r="D7" s="116"/>
      <c r="E7" s="116"/>
      <c r="F7" s="116"/>
    </row>
    <row r="8" spans="1:6" ht="12.75">
      <c r="A8" s="3" t="s">
        <v>11</v>
      </c>
      <c r="B8" s="116" t="s">
        <v>160</v>
      </c>
      <c r="C8" s="116"/>
      <c r="D8" s="116"/>
      <c r="E8" s="116"/>
      <c r="F8" s="116"/>
    </row>
    <row r="9" spans="1:6" ht="8.25" customHeight="1">
      <c r="A9" s="4"/>
      <c r="B9" s="5"/>
      <c r="C9" s="6"/>
      <c r="D9" s="6"/>
      <c r="E9" s="6"/>
      <c r="F9" s="12"/>
    </row>
    <row r="10" spans="1:6" ht="7.5" customHeight="1">
      <c r="A10" s="4"/>
      <c r="B10" s="5"/>
      <c r="C10" s="6"/>
      <c r="D10" s="6"/>
      <c r="E10" s="6"/>
      <c r="F10" s="12"/>
    </row>
    <row r="11" spans="1:5" s="26" customFormat="1" ht="15.75">
      <c r="A11" s="135" t="s">
        <v>157</v>
      </c>
      <c r="B11" s="135"/>
      <c r="C11" s="135"/>
      <c r="D11" s="135"/>
      <c r="E11" s="135"/>
    </row>
    <row r="12" spans="1:5" s="17" customFormat="1" ht="15">
      <c r="A12" s="135" t="s">
        <v>161</v>
      </c>
      <c r="B12" s="135"/>
      <c r="C12" s="135"/>
      <c r="D12" s="135"/>
      <c r="E12" s="135"/>
    </row>
    <row r="13" spans="1:6" ht="13.5" thickBot="1">
      <c r="A13" s="27"/>
      <c r="B13" s="28"/>
      <c r="C13" s="29"/>
      <c r="D13" s="30" t="s">
        <v>61</v>
      </c>
      <c r="E13" s="30" t="s">
        <v>13</v>
      </c>
      <c r="F13" s="31" t="s">
        <v>62</v>
      </c>
    </row>
    <row r="14" spans="1:6" ht="12.75" customHeight="1">
      <c r="A14" s="137" t="s">
        <v>63</v>
      </c>
      <c r="B14" s="139" t="s">
        <v>15</v>
      </c>
      <c r="C14" s="141" t="s">
        <v>64</v>
      </c>
      <c r="D14" s="141" t="s">
        <v>65</v>
      </c>
      <c r="E14" s="141" t="s">
        <v>162</v>
      </c>
      <c r="F14" s="143" t="s">
        <v>159</v>
      </c>
    </row>
    <row r="15" spans="1:6" ht="39" customHeight="1" thickBot="1">
      <c r="A15" s="138"/>
      <c r="B15" s="140"/>
      <c r="C15" s="142"/>
      <c r="D15" s="142"/>
      <c r="E15" s="142"/>
      <c r="F15" s="144"/>
    </row>
    <row r="16" spans="1:6" s="17" customFormat="1" ht="12.75">
      <c r="A16" s="107" t="s">
        <v>66</v>
      </c>
      <c r="B16" s="108"/>
      <c r="C16" s="109" t="s">
        <v>13</v>
      </c>
      <c r="D16" s="109" t="s">
        <v>13</v>
      </c>
      <c r="E16" s="110"/>
      <c r="F16" s="111"/>
    </row>
    <row r="17" spans="1:15" ht="12.75">
      <c r="A17" s="33" t="s">
        <v>146</v>
      </c>
      <c r="B17" s="34" t="s">
        <v>67</v>
      </c>
      <c r="C17" s="35">
        <v>391093864</v>
      </c>
      <c r="D17" s="35">
        <v>635039378</v>
      </c>
      <c r="E17" s="35">
        <f>5783+461196</f>
        <v>466979</v>
      </c>
      <c r="F17" s="36">
        <v>60193</v>
      </c>
      <c r="I17" s="47"/>
      <c r="J17" s="47"/>
      <c r="K17" s="41"/>
      <c r="L17" s="41"/>
      <c r="M17" s="41"/>
      <c r="N17" s="41"/>
      <c r="O17" s="41"/>
    </row>
    <row r="18" spans="1:15" ht="12.75">
      <c r="A18" s="33" t="s">
        <v>147</v>
      </c>
      <c r="B18" s="34"/>
      <c r="C18" s="35"/>
      <c r="D18" s="35"/>
      <c r="E18" s="35">
        <f>20359372-461196</f>
        <v>19898176</v>
      </c>
      <c r="F18" s="36">
        <v>23358318</v>
      </c>
      <c r="I18" s="47"/>
      <c r="J18" s="41"/>
      <c r="K18" s="41"/>
      <c r="L18" s="41"/>
      <c r="M18" s="41"/>
      <c r="N18" s="41"/>
      <c r="O18" s="41"/>
    </row>
    <row r="19" spans="1:15" ht="25.5">
      <c r="A19" s="33" t="s">
        <v>70</v>
      </c>
      <c r="B19" s="34" t="s">
        <v>71</v>
      </c>
      <c r="C19" s="35"/>
      <c r="D19" s="35"/>
      <c r="E19" s="35">
        <v>77066</v>
      </c>
      <c r="F19" s="36">
        <f>77616-30359</f>
        <v>47257</v>
      </c>
      <c r="I19" s="47"/>
      <c r="J19" s="47"/>
      <c r="K19" s="41"/>
      <c r="L19" s="41"/>
      <c r="M19" s="41"/>
      <c r="N19" s="41"/>
      <c r="O19" s="41"/>
    </row>
    <row r="20" spans="1:15" ht="12.75">
      <c r="A20" s="33" t="s">
        <v>68</v>
      </c>
      <c r="B20" s="34" t="s">
        <v>73</v>
      </c>
      <c r="C20" s="35"/>
      <c r="D20" s="35"/>
      <c r="E20" s="35">
        <v>0</v>
      </c>
      <c r="F20" s="36">
        <v>200000</v>
      </c>
      <c r="I20" s="47"/>
      <c r="J20" s="41"/>
      <c r="K20" s="41"/>
      <c r="L20" s="41"/>
      <c r="M20" s="41"/>
      <c r="N20" s="41"/>
      <c r="O20" s="41"/>
    </row>
    <row r="21" spans="1:15" ht="12.75">
      <c r="A21" s="33" t="s">
        <v>78</v>
      </c>
      <c r="B21" s="34" t="s">
        <v>79</v>
      </c>
      <c r="C21" s="35"/>
      <c r="D21" s="35">
        <v>556283</v>
      </c>
      <c r="E21" s="35">
        <v>20966</v>
      </c>
      <c r="F21" s="36">
        <v>33055</v>
      </c>
      <c r="I21" s="94"/>
      <c r="J21" s="95"/>
      <c r="K21" s="95"/>
      <c r="L21" s="41"/>
      <c r="M21" s="41"/>
      <c r="N21" s="41"/>
      <c r="O21" s="41"/>
    </row>
    <row r="22" spans="1:15" ht="12.75">
      <c r="A22" s="33" t="s">
        <v>148</v>
      </c>
      <c r="B22" s="34" t="s">
        <v>74</v>
      </c>
      <c r="C22" s="35">
        <v>806137275</v>
      </c>
      <c r="D22" s="35">
        <f>341791318+13003193+5718772+15464781+6084584+29609481+79346+1290631744+10506600-95914-2</f>
        <v>1712793903</v>
      </c>
      <c r="E22" s="35">
        <v>577759</v>
      </c>
      <c r="F22" s="36">
        <f>575018+486</f>
        <v>575504</v>
      </c>
      <c r="I22" s="51"/>
      <c r="J22" s="94"/>
      <c r="K22" s="95"/>
      <c r="L22" s="41"/>
      <c r="M22" s="41"/>
      <c r="N22" s="41"/>
      <c r="O22" s="41"/>
    </row>
    <row r="23" spans="1:15" ht="12.75">
      <c r="A23" s="33" t="s">
        <v>149</v>
      </c>
      <c r="B23" s="34" t="s">
        <v>75</v>
      </c>
      <c r="C23" s="35"/>
      <c r="D23" s="35"/>
      <c r="E23" s="35">
        <v>90452</v>
      </c>
      <c r="F23" s="36">
        <v>0</v>
      </c>
      <c r="I23" s="94"/>
      <c r="J23" s="95"/>
      <c r="K23" s="95"/>
      <c r="L23" s="41"/>
      <c r="M23" s="41"/>
      <c r="N23" s="41"/>
      <c r="O23" s="41"/>
    </row>
    <row r="24" spans="1:15" ht="12.75">
      <c r="A24" s="33" t="s">
        <v>76</v>
      </c>
      <c r="B24" s="34" t="s">
        <v>77</v>
      </c>
      <c r="C24" s="35">
        <v>11752264</v>
      </c>
      <c r="D24" s="35">
        <f>2285831+3181296</f>
        <v>5467127</v>
      </c>
      <c r="E24" s="35">
        <v>449947</v>
      </c>
      <c r="F24" s="36">
        <v>527068</v>
      </c>
      <c r="I24" s="94"/>
      <c r="J24" s="47"/>
      <c r="K24" s="95"/>
      <c r="L24" s="41"/>
      <c r="M24" s="41"/>
      <c r="N24" s="41"/>
      <c r="O24" s="41"/>
    </row>
    <row r="25" spans="1:15" ht="12.75">
      <c r="A25" s="37" t="s">
        <v>80</v>
      </c>
      <c r="B25" s="38">
        <v>100</v>
      </c>
      <c r="C25" s="39">
        <f aca="true" t="shared" si="0" ref="C25:H25">SUM(C17:C24)</f>
        <v>1208983403</v>
      </c>
      <c r="D25" s="39">
        <f t="shared" si="0"/>
        <v>2353856691</v>
      </c>
      <c r="E25" s="39">
        <f t="shared" si="0"/>
        <v>21581345</v>
      </c>
      <c r="F25" s="40">
        <f t="shared" si="0"/>
        <v>24801395</v>
      </c>
      <c r="G25" s="104">
        <f t="shared" si="0"/>
        <v>0</v>
      </c>
      <c r="H25" s="40">
        <f t="shared" si="0"/>
        <v>0</v>
      </c>
      <c r="I25" s="47"/>
      <c r="J25" s="47"/>
      <c r="K25" s="47"/>
      <c r="L25" s="41"/>
      <c r="M25" s="41"/>
      <c r="N25" s="41"/>
      <c r="O25" s="41"/>
    </row>
    <row r="26" spans="1:15" ht="25.5">
      <c r="A26" s="33" t="s">
        <v>81</v>
      </c>
      <c r="B26" s="34" t="s">
        <v>82</v>
      </c>
      <c r="C26" s="35"/>
      <c r="D26" s="35"/>
      <c r="E26" s="35"/>
      <c r="F26" s="36"/>
      <c r="I26" s="47"/>
      <c r="J26" s="47"/>
      <c r="K26" s="41"/>
      <c r="L26" s="41"/>
      <c r="M26" s="103"/>
      <c r="N26" s="41"/>
      <c r="O26" s="41"/>
    </row>
    <row r="27" spans="1:15" ht="12.75">
      <c r="A27" s="37" t="s">
        <v>83</v>
      </c>
      <c r="B27" s="38"/>
      <c r="C27" s="39"/>
      <c r="D27" s="39"/>
      <c r="E27" s="39"/>
      <c r="F27" s="40"/>
      <c r="G27" s="41"/>
      <c r="H27" s="41"/>
      <c r="I27" s="47"/>
      <c r="J27" s="41"/>
      <c r="K27" s="41"/>
      <c r="L27" s="41"/>
      <c r="M27" s="41"/>
      <c r="N27" s="41"/>
      <c r="O27" s="41"/>
    </row>
    <row r="28" spans="1:15" ht="12.75">
      <c r="A28" s="33" t="s">
        <v>68</v>
      </c>
      <c r="B28" s="34" t="s">
        <v>84</v>
      </c>
      <c r="C28" s="35">
        <v>483202158</v>
      </c>
      <c r="D28" s="35">
        <f>2056812131+192470787</f>
        <v>2249282918</v>
      </c>
      <c r="E28" s="35">
        <v>8691</v>
      </c>
      <c r="F28" s="36">
        <v>8691</v>
      </c>
      <c r="I28" s="47"/>
      <c r="J28" s="41"/>
      <c r="K28" s="41"/>
      <c r="L28" s="41"/>
      <c r="M28" s="41"/>
      <c r="N28" s="41"/>
      <c r="O28" s="41"/>
    </row>
    <row r="29" spans="1:15" ht="12.75">
      <c r="A29" s="33" t="s">
        <v>150</v>
      </c>
      <c r="B29" s="34" t="s">
        <v>90</v>
      </c>
      <c r="C29" s="35"/>
      <c r="D29" s="35">
        <f>23322447+15000000+101932928+8713839+438795391</f>
        <v>587764605</v>
      </c>
      <c r="E29" s="35">
        <v>32493</v>
      </c>
      <c r="F29" s="36">
        <v>5826</v>
      </c>
      <c r="I29" s="47"/>
      <c r="J29" s="47"/>
      <c r="K29" s="41"/>
      <c r="L29" s="41"/>
      <c r="M29" s="41"/>
      <c r="N29" s="41"/>
      <c r="O29" s="41"/>
    </row>
    <row r="30" spans="1:15" ht="12.75" hidden="1">
      <c r="A30" s="33" t="s">
        <v>69</v>
      </c>
      <c r="B30" s="34" t="s">
        <v>85</v>
      </c>
      <c r="C30" s="35"/>
      <c r="D30" s="35"/>
      <c r="E30" s="35"/>
      <c r="F30" s="36"/>
      <c r="I30" s="47"/>
      <c r="J30" s="41"/>
      <c r="K30" s="41"/>
      <c r="L30" s="41"/>
      <c r="M30" s="41"/>
      <c r="N30" s="41"/>
      <c r="O30" s="41"/>
    </row>
    <row r="31" spans="1:15" ht="25.5" hidden="1">
      <c r="A31" s="33" t="s">
        <v>70</v>
      </c>
      <c r="B31" s="34" t="s">
        <v>86</v>
      </c>
      <c r="C31" s="35"/>
      <c r="D31" s="35"/>
      <c r="E31" s="35"/>
      <c r="F31" s="36"/>
      <c r="I31" s="47"/>
      <c r="J31" s="41"/>
      <c r="K31" s="41"/>
      <c r="L31" s="41"/>
      <c r="M31" s="41"/>
      <c r="N31" s="41"/>
      <c r="O31" s="41"/>
    </row>
    <row r="32" spans="1:15" ht="12.75" hidden="1">
      <c r="A32" s="33" t="s">
        <v>72</v>
      </c>
      <c r="B32" s="34" t="s">
        <v>87</v>
      </c>
      <c r="C32" s="35"/>
      <c r="D32" s="35"/>
      <c r="E32" s="35"/>
      <c r="F32" s="36"/>
      <c r="I32" s="47"/>
      <c r="J32" s="41"/>
      <c r="K32" s="41"/>
      <c r="L32" s="41"/>
      <c r="M32" s="41"/>
      <c r="N32" s="41"/>
      <c r="O32" s="41"/>
    </row>
    <row r="33" spans="1:15" ht="12.75" hidden="1">
      <c r="A33" s="33" t="s">
        <v>88</v>
      </c>
      <c r="B33" s="34" t="s">
        <v>89</v>
      </c>
      <c r="C33" s="35"/>
      <c r="D33" s="35"/>
      <c r="E33" s="35"/>
      <c r="F33" s="36"/>
      <c r="I33" s="47"/>
      <c r="J33" s="41"/>
      <c r="K33" s="41"/>
      <c r="L33" s="41"/>
      <c r="M33" s="41"/>
      <c r="N33" s="41"/>
      <c r="O33" s="41"/>
    </row>
    <row r="34" spans="1:15" ht="12.75">
      <c r="A34" s="33" t="s">
        <v>151</v>
      </c>
      <c r="B34" s="34" t="s">
        <v>91</v>
      </c>
      <c r="C34" s="35"/>
      <c r="D34" s="35"/>
      <c r="E34" s="35">
        <v>32264822</v>
      </c>
      <c r="F34" s="36">
        <f>36851969+30359</f>
        <v>36882328</v>
      </c>
      <c r="I34" s="47"/>
      <c r="J34" s="47"/>
      <c r="K34" s="41"/>
      <c r="L34" s="41"/>
      <c r="M34" s="41"/>
      <c r="N34" s="41"/>
      <c r="O34" s="41"/>
    </row>
    <row r="35" spans="1:15" ht="12.75">
      <c r="A35" s="33" t="s">
        <v>152</v>
      </c>
      <c r="B35" s="34" t="s">
        <v>92</v>
      </c>
      <c r="C35" s="35">
        <v>99504403</v>
      </c>
      <c r="D35" s="35">
        <v>149412079</v>
      </c>
      <c r="E35" s="35">
        <v>6235110</v>
      </c>
      <c r="F35" s="36">
        <v>6204443</v>
      </c>
      <c r="I35" s="47"/>
      <c r="J35" s="47"/>
      <c r="K35" s="41"/>
      <c r="L35" s="41"/>
      <c r="M35" s="47"/>
      <c r="N35" s="41"/>
      <c r="O35" s="41"/>
    </row>
    <row r="36" spans="1:15" ht="12.75">
      <c r="A36" s="33" t="s">
        <v>99</v>
      </c>
      <c r="B36" s="34" t="s">
        <v>100</v>
      </c>
      <c r="C36" s="35">
        <v>267592</v>
      </c>
      <c r="D36" s="35">
        <v>2414061</v>
      </c>
      <c r="E36" s="35">
        <v>29021</v>
      </c>
      <c r="F36" s="36">
        <v>41330</v>
      </c>
      <c r="I36" s="47"/>
      <c r="J36" s="47"/>
      <c r="K36" s="41"/>
      <c r="L36" s="41"/>
      <c r="M36" s="41"/>
      <c r="N36" s="41"/>
      <c r="O36" s="41"/>
    </row>
    <row r="37" spans="1:15" ht="12.75">
      <c r="A37" s="33" t="s">
        <v>93</v>
      </c>
      <c r="B37" s="34" t="s">
        <v>94</v>
      </c>
      <c r="C37" s="35">
        <v>23241009</v>
      </c>
      <c r="D37" s="35">
        <v>65831855</v>
      </c>
      <c r="E37" s="35">
        <v>225322</v>
      </c>
      <c r="F37" s="36">
        <v>227673</v>
      </c>
      <c r="I37" s="47"/>
      <c r="J37" s="47"/>
      <c r="K37" s="41"/>
      <c r="L37" s="41"/>
      <c r="M37" s="41"/>
      <c r="N37" s="41"/>
      <c r="O37" s="41"/>
    </row>
    <row r="38" spans="1:15" ht="12.75" hidden="1">
      <c r="A38" s="33" t="s">
        <v>95</v>
      </c>
      <c r="B38" s="34" t="s">
        <v>96</v>
      </c>
      <c r="C38" s="35"/>
      <c r="D38" s="35"/>
      <c r="E38" s="35"/>
      <c r="F38" s="36"/>
      <c r="I38" s="47"/>
      <c r="J38" s="47"/>
      <c r="K38" s="41"/>
      <c r="L38" s="41"/>
      <c r="M38" s="41"/>
      <c r="N38" s="41"/>
      <c r="O38" s="41"/>
    </row>
    <row r="39" spans="1:15" ht="12.75" hidden="1">
      <c r="A39" s="33" t="s">
        <v>97</v>
      </c>
      <c r="B39" s="34" t="s">
        <v>98</v>
      </c>
      <c r="C39" s="35"/>
      <c r="D39" s="35"/>
      <c r="E39" s="35"/>
      <c r="F39" s="36"/>
      <c r="I39" s="47"/>
      <c r="J39" s="47"/>
      <c r="K39" s="41"/>
      <c r="L39" s="41"/>
      <c r="M39" s="41"/>
      <c r="N39" s="41"/>
      <c r="O39" s="41"/>
    </row>
    <row r="40" spans="1:15" ht="12.75" hidden="1">
      <c r="A40" s="33" t="s">
        <v>101</v>
      </c>
      <c r="B40" s="34" t="s">
        <v>102</v>
      </c>
      <c r="C40" s="35"/>
      <c r="D40" s="35">
        <v>472731030</v>
      </c>
      <c r="E40" s="35"/>
      <c r="F40" s="36"/>
      <c r="I40" s="47"/>
      <c r="J40" s="47"/>
      <c r="K40" s="41"/>
      <c r="L40" s="41"/>
      <c r="M40" s="41"/>
      <c r="N40" s="41"/>
      <c r="O40" s="41"/>
    </row>
    <row r="41" spans="1:15" ht="12.75">
      <c r="A41" s="37" t="s">
        <v>103</v>
      </c>
      <c r="B41" s="38">
        <v>200</v>
      </c>
      <c r="C41" s="39">
        <f aca="true" t="shared" si="1" ref="C41:H41">SUM(C28:C40)</f>
        <v>606215162</v>
      </c>
      <c r="D41" s="39">
        <f t="shared" si="1"/>
        <v>3527436548</v>
      </c>
      <c r="E41" s="39">
        <f t="shared" si="1"/>
        <v>38795459</v>
      </c>
      <c r="F41" s="40">
        <f>SUM(F28:F40)</f>
        <v>43370291</v>
      </c>
      <c r="G41" s="104">
        <f t="shared" si="1"/>
        <v>0</v>
      </c>
      <c r="H41" s="50">
        <f t="shared" si="1"/>
        <v>0</v>
      </c>
      <c r="I41" s="47"/>
      <c r="J41" s="47"/>
      <c r="K41" s="41"/>
      <c r="L41" s="41"/>
      <c r="M41" s="41"/>
      <c r="N41" s="41"/>
      <c r="O41" s="41"/>
    </row>
    <row r="42" spans="1:15" ht="13.5" thickBot="1">
      <c r="A42" s="42" t="s">
        <v>104</v>
      </c>
      <c r="B42" s="43"/>
      <c r="C42" s="44">
        <f>C41+C25</f>
        <v>1815198565</v>
      </c>
      <c r="D42" s="44">
        <f>D41+D25</f>
        <v>5881293239</v>
      </c>
      <c r="E42" s="44">
        <f>E41+E26+E25</f>
        <v>60376804</v>
      </c>
      <c r="F42" s="45">
        <f>F41+F26+F25</f>
        <v>68171686</v>
      </c>
      <c r="G42" s="105">
        <f>G41+G26+G25</f>
        <v>0</v>
      </c>
      <c r="H42" s="48">
        <f>H41+H26+H25</f>
        <v>0</v>
      </c>
      <c r="I42" s="47"/>
      <c r="J42" s="47"/>
      <c r="K42" s="41"/>
      <c r="L42" s="41"/>
      <c r="M42" s="41"/>
      <c r="N42" s="41"/>
      <c r="O42" s="41"/>
    </row>
    <row r="43" spans="1:15" s="46" customFormat="1" ht="11.25" customHeight="1">
      <c r="A43" s="145" t="s">
        <v>105</v>
      </c>
      <c r="B43" s="147" t="s">
        <v>15</v>
      </c>
      <c r="C43" s="149" t="s">
        <v>65</v>
      </c>
      <c r="D43" s="149" t="s">
        <v>64</v>
      </c>
      <c r="E43" s="151" t="str">
        <f>E14</f>
        <v>на конец отчетного периода (30.06.2015) </v>
      </c>
      <c r="F43" s="153" t="s">
        <v>159</v>
      </c>
      <c r="I43" s="47"/>
      <c r="J43" s="96"/>
      <c r="K43" s="96"/>
      <c r="L43" s="96"/>
      <c r="M43" s="96"/>
      <c r="N43" s="96"/>
      <c r="O43" s="96"/>
    </row>
    <row r="44" spans="1:15" s="46" customFormat="1" ht="39" customHeight="1" thickBot="1">
      <c r="A44" s="146"/>
      <c r="B44" s="148"/>
      <c r="C44" s="150"/>
      <c r="D44" s="150"/>
      <c r="E44" s="152"/>
      <c r="F44" s="154"/>
      <c r="I44" s="47"/>
      <c r="J44" s="97"/>
      <c r="K44" s="96"/>
      <c r="L44" s="96"/>
      <c r="M44" s="96"/>
      <c r="N44" s="96"/>
      <c r="O44" s="96"/>
    </row>
    <row r="45" spans="1:15" ht="12.75">
      <c r="A45" s="112" t="s">
        <v>106</v>
      </c>
      <c r="B45" s="113"/>
      <c r="C45" s="114" t="s">
        <v>107</v>
      </c>
      <c r="D45" s="114" t="s">
        <v>107</v>
      </c>
      <c r="E45" s="114" t="s">
        <v>107</v>
      </c>
      <c r="F45" s="115" t="s">
        <v>107</v>
      </c>
      <c r="I45" s="47"/>
      <c r="J45" s="41"/>
      <c r="K45" s="41"/>
      <c r="L45" s="41"/>
      <c r="M45" s="41"/>
      <c r="N45" s="41"/>
      <c r="O45" s="41"/>
    </row>
    <row r="46" spans="1:15" ht="12.75">
      <c r="A46" s="33" t="s">
        <v>144</v>
      </c>
      <c r="B46" s="34">
        <v>210</v>
      </c>
      <c r="C46" s="35">
        <v>400075524</v>
      </c>
      <c r="D46" s="35">
        <f>176000000+499454375+3562576</f>
        <v>679016951</v>
      </c>
      <c r="E46" s="35">
        <v>62500</v>
      </c>
      <c r="F46" s="36">
        <f>1030822+156001</f>
        <v>1186823</v>
      </c>
      <c r="I46" s="47"/>
      <c r="J46" s="47"/>
      <c r="K46" s="41"/>
      <c r="L46" s="41"/>
      <c r="M46" s="41"/>
      <c r="N46" s="41"/>
      <c r="O46" s="41"/>
    </row>
    <row r="47" spans="1:15" ht="12.75" hidden="1">
      <c r="A47" s="33" t="s">
        <v>69</v>
      </c>
      <c r="B47" s="34" t="s">
        <v>108</v>
      </c>
      <c r="C47" s="35"/>
      <c r="D47" s="35"/>
      <c r="E47" s="35"/>
      <c r="F47" s="36"/>
      <c r="I47" s="47"/>
      <c r="J47" s="47"/>
      <c r="K47" s="41"/>
      <c r="L47" s="41"/>
      <c r="M47" s="41"/>
      <c r="N47" s="41"/>
      <c r="O47" s="41"/>
    </row>
    <row r="48" spans="1:15" ht="12.75" hidden="1">
      <c r="A48" s="33" t="s">
        <v>109</v>
      </c>
      <c r="B48" s="34" t="s">
        <v>110</v>
      </c>
      <c r="C48" s="35"/>
      <c r="D48" s="35"/>
      <c r="E48" s="35"/>
      <c r="F48" s="36"/>
      <c r="I48" s="47"/>
      <c r="J48" s="47"/>
      <c r="K48" s="41"/>
      <c r="L48" s="41"/>
      <c r="M48" s="41"/>
      <c r="N48" s="41"/>
      <c r="O48" s="41"/>
    </row>
    <row r="49" spans="1:15" ht="12.75">
      <c r="A49" s="33" t="s">
        <v>111</v>
      </c>
      <c r="B49" s="34" t="s">
        <v>112</v>
      </c>
      <c r="C49" s="35">
        <v>289659</v>
      </c>
      <c r="D49" s="35">
        <v>1566213</v>
      </c>
      <c r="E49" s="35">
        <f>122084-7</f>
        <v>122077</v>
      </c>
      <c r="F49" s="36">
        <f>144077+52+46939</f>
        <v>191068</v>
      </c>
      <c r="I49" s="47"/>
      <c r="J49" s="47"/>
      <c r="K49" s="41"/>
      <c r="L49" s="41"/>
      <c r="M49" s="41"/>
      <c r="N49" s="41"/>
      <c r="O49" s="41"/>
    </row>
    <row r="50" spans="1:15" ht="12.75" hidden="1">
      <c r="A50" s="33" t="s">
        <v>113</v>
      </c>
      <c r="B50" s="34" t="s">
        <v>114</v>
      </c>
      <c r="C50" s="35" t="s">
        <v>107</v>
      </c>
      <c r="D50" s="35" t="s">
        <v>107</v>
      </c>
      <c r="E50" s="35"/>
      <c r="F50" s="36"/>
      <c r="I50" s="47"/>
      <c r="J50" s="47"/>
      <c r="K50" s="41"/>
      <c r="L50" s="41"/>
      <c r="M50" s="41"/>
      <c r="N50" s="41"/>
      <c r="O50" s="41"/>
    </row>
    <row r="51" spans="1:15" ht="12.75" hidden="1">
      <c r="A51" s="33" t="s">
        <v>115</v>
      </c>
      <c r="B51" s="34" t="s">
        <v>116</v>
      </c>
      <c r="C51" s="35" t="s">
        <v>107</v>
      </c>
      <c r="D51" s="35">
        <f>8265825+2418424098+105840093+337333+2440162+572670</f>
        <v>2535880181</v>
      </c>
      <c r="E51" s="35"/>
      <c r="F51" s="36"/>
      <c r="I51" s="47"/>
      <c r="J51" s="47"/>
      <c r="K51" s="41"/>
      <c r="L51" s="41"/>
      <c r="M51" s="41"/>
      <c r="N51" s="41"/>
      <c r="O51" s="41"/>
    </row>
    <row r="52" spans="1:15" ht="12.75" hidden="1">
      <c r="A52" s="33" t="s">
        <v>117</v>
      </c>
      <c r="B52" s="34" t="s">
        <v>118</v>
      </c>
      <c r="C52" s="35" t="s">
        <v>107</v>
      </c>
      <c r="D52" s="35" t="s">
        <v>107</v>
      </c>
      <c r="E52" s="35"/>
      <c r="F52" s="36"/>
      <c r="G52" s="16"/>
      <c r="H52" s="16"/>
      <c r="I52" s="47"/>
      <c r="J52" s="47"/>
      <c r="K52" s="41"/>
      <c r="L52" s="41"/>
      <c r="M52" s="41"/>
      <c r="N52" s="41"/>
      <c r="O52" s="41"/>
    </row>
    <row r="53" spans="1:15" ht="12.75">
      <c r="A53" s="33" t="s">
        <v>119</v>
      </c>
      <c r="B53" s="34" t="s">
        <v>120</v>
      </c>
      <c r="C53" s="35" t="s">
        <v>107</v>
      </c>
      <c r="D53" s="35" t="s">
        <v>107</v>
      </c>
      <c r="E53" s="35">
        <v>1824203</v>
      </c>
      <c r="F53" s="36">
        <v>1815743</v>
      </c>
      <c r="I53" s="47"/>
      <c r="J53" s="47"/>
      <c r="K53" s="41"/>
      <c r="L53" s="41"/>
      <c r="M53" s="41"/>
      <c r="N53" s="41"/>
      <c r="O53" s="41"/>
    </row>
    <row r="54" spans="1:15" ht="26.25" thickBot="1">
      <c r="A54" s="37" t="s">
        <v>121</v>
      </c>
      <c r="B54" s="38">
        <v>300</v>
      </c>
      <c r="C54" s="39">
        <f aca="true" t="shared" si="2" ref="C54:H54">SUM(C46:C53)</f>
        <v>400365183</v>
      </c>
      <c r="D54" s="39">
        <f t="shared" si="2"/>
        <v>3216463345</v>
      </c>
      <c r="E54" s="39">
        <f t="shared" si="2"/>
        <v>2008780</v>
      </c>
      <c r="F54" s="40">
        <f>SUM(F46:F53)</f>
        <v>3193634</v>
      </c>
      <c r="G54" s="105">
        <f t="shared" si="2"/>
        <v>0</v>
      </c>
      <c r="H54" s="48">
        <f t="shared" si="2"/>
        <v>0</v>
      </c>
      <c r="I54" s="47"/>
      <c r="J54" s="47"/>
      <c r="K54" s="41"/>
      <c r="L54" s="41"/>
      <c r="M54" s="41"/>
      <c r="N54" s="41"/>
      <c r="O54" s="41"/>
    </row>
    <row r="55" spans="1:15" ht="25.5" hidden="1">
      <c r="A55" s="33" t="s">
        <v>122</v>
      </c>
      <c r="B55" s="34" t="s">
        <v>123</v>
      </c>
      <c r="C55" s="35"/>
      <c r="D55" s="35"/>
      <c r="E55" s="35"/>
      <c r="F55" s="36"/>
      <c r="I55" s="47"/>
      <c r="J55" s="41"/>
      <c r="K55" s="41"/>
      <c r="L55" s="41"/>
      <c r="M55" s="41"/>
      <c r="N55" s="41"/>
      <c r="O55" s="41"/>
    </row>
    <row r="56" spans="1:15" ht="12.75">
      <c r="A56" s="37" t="s">
        <v>124</v>
      </c>
      <c r="B56" s="34" t="s">
        <v>107</v>
      </c>
      <c r="C56" s="39" t="s">
        <v>107</v>
      </c>
      <c r="D56" s="39" t="s">
        <v>107</v>
      </c>
      <c r="E56" s="39" t="s">
        <v>107</v>
      </c>
      <c r="F56" s="40" t="s">
        <v>107</v>
      </c>
      <c r="I56" s="47"/>
      <c r="J56" s="41"/>
      <c r="K56" s="41"/>
      <c r="L56" s="41"/>
      <c r="M56" s="41"/>
      <c r="N56" s="41"/>
      <c r="O56" s="41"/>
    </row>
    <row r="57" spans="1:15" ht="12.75">
      <c r="A57" s="33" t="s">
        <v>144</v>
      </c>
      <c r="B57" s="34" t="s">
        <v>125</v>
      </c>
      <c r="C57" s="35" t="s">
        <v>107</v>
      </c>
      <c r="D57" s="35" t="s">
        <v>107</v>
      </c>
      <c r="E57" s="35">
        <f>1250000</f>
        <v>1250000</v>
      </c>
      <c r="F57" s="36">
        <f>1250000</f>
        <v>1250000</v>
      </c>
      <c r="I57" s="47"/>
      <c r="J57" s="41"/>
      <c r="K57" s="41"/>
      <c r="L57" s="41"/>
      <c r="M57" s="41"/>
      <c r="N57" s="41"/>
      <c r="O57" s="41"/>
    </row>
    <row r="58" spans="1:15" ht="12.75">
      <c r="A58" s="33" t="s">
        <v>145</v>
      </c>
      <c r="B58" s="34" t="s">
        <v>126</v>
      </c>
      <c r="C58" s="35" t="s">
        <v>107</v>
      </c>
      <c r="D58" s="35" t="s">
        <v>107</v>
      </c>
      <c r="E58" s="35">
        <v>650248</v>
      </c>
      <c r="F58" s="36">
        <v>650248</v>
      </c>
      <c r="G58" s="16"/>
      <c r="I58" s="47"/>
      <c r="J58" s="47"/>
      <c r="K58" s="41"/>
      <c r="L58" s="41"/>
      <c r="M58" s="41"/>
      <c r="N58" s="41"/>
      <c r="O58" s="41"/>
    </row>
    <row r="59" spans="1:15" ht="26.25" thickBot="1">
      <c r="A59" s="37" t="s">
        <v>127</v>
      </c>
      <c r="B59" s="38">
        <v>400</v>
      </c>
      <c r="C59" s="39">
        <f aca="true" t="shared" si="3" ref="C59:H59">SUM(C57:C58)</f>
        <v>0</v>
      </c>
      <c r="D59" s="39">
        <f t="shared" si="3"/>
        <v>0</v>
      </c>
      <c r="E59" s="39">
        <f t="shared" si="3"/>
        <v>1900248</v>
      </c>
      <c r="F59" s="40">
        <f>SUM(F57:F58)</f>
        <v>1900248</v>
      </c>
      <c r="G59" s="105">
        <f t="shared" si="3"/>
        <v>0</v>
      </c>
      <c r="H59" s="48">
        <f t="shared" si="3"/>
        <v>0</v>
      </c>
      <c r="I59" s="47"/>
      <c r="J59" s="47"/>
      <c r="K59" s="41"/>
      <c r="L59" s="41"/>
      <c r="M59" s="41"/>
      <c r="N59" s="41"/>
      <c r="O59" s="41"/>
    </row>
    <row r="60" spans="1:15" ht="12.75">
      <c r="A60" s="37" t="s">
        <v>128</v>
      </c>
      <c r="B60" s="34" t="s">
        <v>107</v>
      </c>
      <c r="C60" s="39" t="s">
        <v>107</v>
      </c>
      <c r="D60" s="39" t="s">
        <v>107</v>
      </c>
      <c r="E60" s="39" t="s">
        <v>107</v>
      </c>
      <c r="F60" s="40" t="s">
        <v>107</v>
      </c>
      <c r="I60" s="47"/>
      <c r="J60" s="41"/>
      <c r="K60" s="41"/>
      <c r="L60" s="41"/>
      <c r="M60" s="41"/>
      <c r="N60" s="41"/>
      <c r="O60" s="41"/>
    </row>
    <row r="61" spans="1:15" ht="12.75">
      <c r="A61" s="33" t="s">
        <v>129</v>
      </c>
      <c r="B61" s="34" t="s">
        <v>130</v>
      </c>
      <c r="C61" s="35">
        <v>52000000</v>
      </c>
      <c r="D61" s="35">
        <v>852000000</v>
      </c>
      <c r="E61" s="35">
        <f>F61</f>
        <v>18750000</v>
      </c>
      <c r="F61" s="36">
        <v>18750000</v>
      </c>
      <c r="I61" s="47"/>
      <c r="J61" s="41"/>
      <c r="K61" s="47"/>
      <c r="L61" s="41"/>
      <c r="M61" s="41"/>
      <c r="N61" s="41"/>
      <c r="O61" s="41"/>
    </row>
    <row r="62" spans="1:15" ht="12.75">
      <c r="A62" s="33" t="s">
        <v>131</v>
      </c>
      <c r="B62" s="34" t="s">
        <v>132</v>
      </c>
      <c r="C62" s="35" t="s">
        <v>107</v>
      </c>
      <c r="D62" s="35" t="s">
        <v>107</v>
      </c>
      <c r="E62" s="35">
        <f>F62</f>
        <v>109920</v>
      </c>
      <c r="F62" s="36">
        <v>109920</v>
      </c>
      <c r="I62" s="47"/>
      <c r="J62" s="41"/>
      <c r="K62" s="41"/>
      <c r="L62" s="41"/>
      <c r="M62" s="41"/>
      <c r="N62" s="41"/>
      <c r="O62" s="41"/>
    </row>
    <row r="63" spans="1:15" ht="12.75">
      <c r="A63" s="33" t="s">
        <v>133</v>
      </c>
      <c r="B63" s="34" t="s">
        <v>134</v>
      </c>
      <c r="C63" s="35">
        <f>957008271+88967919</f>
        <v>1045976190</v>
      </c>
      <c r="D63" s="35">
        <f>473259933+957008273+28920774+59397147-305000</f>
        <v>1518281127</v>
      </c>
      <c r="E63" s="35">
        <f>F63+'ф 2 (2)'!C38-13009970</f>
        <v>37607856</v>
      </c>
      <c r="F63" s="36">
        <v>44217884</v>
      </c>
      <c r="I63" s="47"/>
      <c r="J63" s="47"/>
      <c r="K63" s="41"/>
      <c r="L63" s="41"/>
      <c r="M63" s="41"/>
      <c r="N63" s="41"/>
      <c r="O63" s="41"/>
    </row>
    <row r="64" spans="1:15" ht="12.75" hidden="1">
      <c r="A64" s="33" t="s">
        <v>135</v>
      </c>
      <c r="B64" s="34" t="s">
        <v>136</v>
      </c>
      <c r="C64" s="35"/>
      <c r="D64" s="35"/>
      <c r="E64" s="35"/>
      <c r="F64" s="36"/>
      <c r="I64" s="47"/>
      <c r="J64" s="41"/>
      <c r="K64" s="41"/>
      <c r="L64" s="41"/>
      <c r="M64" s="41"/>
      <c r="N64" s="41"/>
      <c r="O64" s="41"/>
    </row>
    <row r="65" spans="1:15" ht="25.5">
      <c r="A65" s="33" t="s">
        <v>137</v>
      </c>
      <c r="B65" s="34" t="s">
        <v>138</v>
      </c>
      <c r="C65" s="35"/>
      <c r="D65" s="35"/>
      <c r="E65" s="35">
        <f>SUM(E61:E64)</f>
        <v>56467776</v>
      </c>
      <c r="F65" s="36">
        <f>SUM(F61:F64)</f>
        <v>63077804</v>
      </c>
      <c r="G65" s="106">
        <f>SUM(G61:G64)</f>
        <v>0</v>
      </c>
      <c r="H65" s="49">
        <f>SUM(H61:H64)</f>
        <v>0</v>
      </c>
      <c r="I65" s="47"/>
      <c r="J65" s="41"/>
      <c r="K65" s="41"/>
      <c r="L65" s="41"/>
      <c r="M65" s="41"/>
      <c r="N65" s="41"/>
      <c r="O65" s="41"/>
    </row>
    <row r="66" spans="1:15" ht="12.75" hidden="1">
      <c r="A66" s="33" t="s">
        <v>139</v>
      </c>
      <c r="B66" s="34" t="s">
        <v>140</v>
      </c>
      <c r="C66" s="35" t="s">
        <v>107</v>
      </c>
      <c r="D66" s="35" t="s">
        <v>107</v>
      </c>
      <c r="E66" s="35"/>
      <c r="F66" s="36"/>
      <c r="I66" s="47"/>
      <c r="J66" s="41"/>
      <c r="K66" s="41"/>
      <c r="L66" s="41"/>
      <c r="M66" s="41"/>
      <c r="N66" s="41"/>
      <c r="O66" s="41"/>
    </row>
    <row r="67" spans="1:15" ht="12.75">
      <c r="A67" s="37" t="s">
        <v>141</v>
      </c>
      <c r="B67" s="38">
        <v>500</v>
      </c>
      <c r="C67" s="39">
        <f>SUM(C61:C66)</f>
        <v>1097976190</v>
      </c>
      <c r="D67" s="39">
        <f>SUM(D61:D66)</f>
        <v>2370281127</v>
      </c>
      <c r="E67" s="39">
        <f>E66+E65</f>
        <v>56467776</v>
      </c>
      <c r="F67" s="40">
        <f>F66+F65</f>
        <v>63077804</v>
      </c>
      <c r="G67" s="104">
        <f>G66+G65</f>
        <v>0</v>
      </c>
      <c r="H67" s="50">
        <f>H66+H65</f>
        <v>0</v>
      </c>
      <c r="I67" s="47"/>
      <c r="J67" s="41"/>
      <c r="K67" s="41"/>
      <c r="L67" s="41"/>
      <c r="M67" s="41"/>
      <c r="N67" s="41"/>
      <c r="O67" s="41"/>
    </row>
    <row r="68" spans="1:15" ht="13.5" thickBot="1">
      <c r="A68" s="42" t="s">
        <v>142</v>
      </c>
      <c r="B68" s="43" t="s">
        <v>107</v>
      </c>
      <c r="C68" s="44">
        <f aca="true" t="shared" si="4" ref="C68:H68">C67+C59+C54</f>
        <v>1498341373</v>
      </c>
      <c r="D68" s="44">
        <f t="shared" si="4"/>
        <v>5586744472</v>
      </c>
      <c r="E68" s="44">
        <f t="shared" si="4"/>
        <v>60376804</v>
      </c>
      <c r="F68" s="45">
        <f>F67+F59+F54</f>
        <v>68171686</v>
      </c>
      <c r="G68" s="105">
        <f t="shared" si="4"/>
        <v>0</v>
      </c>
      <c r="H68" s="48">
        <f t="shared" si="4"/>
        <v>0</v>
      </c>
      <c r="I68" s="47"/>
      <c r="J68" s="41"/>
      <c r="K68" s="41"/>
      <c r="L68" s="41"/>
      <c r="M68" s="41"/>
      <c r="N68" s="41"/>
      <c r="O68" s="41"/>
    </row>
    <row r="69" spans="9:15" ht="18" customHeight="1">
      <c r="I69" s="41"/>
      <c r="J69" s="41"/>
      <c r="K69" s="41"/>
      <c r="L69" s="41"/>
      <c r="M69" s="41"/>
      <c r="N69" s="41"/>
      <c r="O69" s="41"/>
    </row>
    <row r="70" spans="1:6" ht="12.75" customHeight="1" hidden="1">
      <c r="A70" s="4"/>
      <c r="B70" s="12"/>
      <c r="C70" s="6"/>
      <c r="D70" s="6"/>
      <c r="E70" s="16">
        <f>E42-E68</f>
        <v>0</v>
      </c>
      <c r="F70" s="16">
        <f>F42-F68</f>
        <v>0</v>
      </c>
    </row>
    <row r="71" spans="1:6" ht="12.75">
      <c r="A71" s="4" t="s">
        <v>155</v>
      </c>
      <c r="B71" s="12"/>
      <c r="C71" s="6"/>
      <c r="D71" s="6"/>
      <c r="F71" s="16"/>
    </row>
    <row r="72" spans="1:5" ht="12.75">
      <c r="A72" s="21" t="s">
        <v>55</v>
      </c>
      <c r="B72" s="12"/>
      <c r="C72" s="6"/>
      <c r="D72" s="6"/>
      <c r="E72"/>
    </row>
    <row r="73" spans="1:5" ht="12.75">
      <c r="A73" s="4" t="s">
        <v>56</v>
      </c>
      <c r="B73" s="12"/>
      <c r="C73" s="6"/>
      <c r="D73" s="6"/>
      <c r="E73"/>
    </row>
    <row r="74" spans="1:5" ht="12.75">
      <c r="A74" s="21" t="s">
        <v>57</v>
      </c>
      <c r="B74" s="12"/>
      <c r="C74" s="6"/>
      <c r="D74" s="6"/>
      <c r="E74"/>
    </row>
    <row r="75" spans="1:5" ht="12.75">
      <c r="A75" s="22" t="s">
        <v>58</v>
      </c>
      <c r="B75" s="12"/>
      <c r="C75" s="6"/>
      <c r="D75" s="6"/>
      <c r="E75"/>
    </row>
    <row r="76" spans="1:5" ht="12.75">
      <c r="A76" s="22" t="s">
        <v>156</v>
      </c>
      <c r="B76" s="12"/>
      <c r="C76" s="6"/>
      <c r="D76" s="6"/>
      <c r="E76"/>
    </row>
    <row r="77" spans="1:6" ht="12.75">
      <c r="A77" s="23" t="s">
        <v>59</v>
      </c>
      <c r="F77" s="47"/>
    </row>
    <row r="78" spans="1:6" ht="12.75">
      <c r="A78" s="12"/>
      <c r="F78" s="47"/>
    </row>
    <row r="79" ht="12.75">
      <c r="F79" s="41"/>
    </row>
    <row r="80" ht="12.75">
      <c r="F80" s="47"/>
    </row>
    <row r="81" ht="12.75">
      <c r="F81" s="41"/>
    </row>
    <row r="82" ht="12.75">
      <c r="F82" s="41"/>
    </row>
    <row r="83" ht="12.75">
      <c r="F83" s="47"/>
    </row>
  </sheetData>
  <sheetProtection/>
  <mergeCells count="21">
    <mergeCell ref="A43:A44"/>
    <mergeCell ref="B43:B44"/>
    <mergeCell ref="C43:C44"/>
    <mergeCell ref="D43:D44"/>
    <mergeCell ref="E43:E44"/>
    <mergeCell ref="F43:F44"/>
    <mergeCell ref="B8:F8"/>
    <mergeCell ref="A11:E11"/>
    <mergeCell ref="A12:E12"/>
    <mergeCell ref="A14:A15"/>
    <mergeCell ref="B14:B15"/>
    <mergeCell ref="C14:C15"/>
    <mergeCell ref="D14:D15"/>
    <mergeCell ref="E14:E15"/>
    <mergeCell ref="F14:F15"/>
    <mergeCell ref="B2:F2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6">
      <selection activeCell="G31" sqref="G31"/>
    </sheetView>
  </sheetViews>
  <sheetFormatPr defaultColWidth="9.00390625" defaultRowHeight="12.75"/>
  <cols>
    <col min="1" max="1" width="47.00390625" style="0" customWidth="1"/>
    <col min="2" max="2" width="6.875" style="0" customWidth="1"/>
    <col min="3" max="3" width="16.875" style="16" customWidth="1"/>
    <col min="4" max="4" width="16.75390625" style="16" customWidth="1"/>
    <col min="5" max="5" width="10.125" style="0" customWidth="1"/>
    <col min="6" max="7" width="10.125" style="0" bestFit="1" customWidth="1"/>
  </cols>
  <sheetData>
    <row r="1" spans="1:5" ht="12.75">
      <c r="A1" s="1" t="s">
        <v>0</v>
      </c>
      <c r="B1" s="118" t="s">
        <v>1</v>
      </c>
      <c r="C1" s="118"/>
      <c r="D1" s="119"/>
      <c r="E1" s="119"/>
    </row>
    <row r="2" spans="1:6" ht="12.75" customHeight="1">
      <c r="A2" s="3" t="s">
        <v>2</v>
      </c>
      <c r="B2" s="118" t="s">
        <v>3</v>
      </c>
      <c r="C2" s="118"/>
      <c r="D2" s="119"/>
      <c r="E2" s="119"/>
      <c r="F2" s="2"/>
    </row>
    <row r="3" spans="1:6" ht="12.75" customHeight="1">
      <c r="A3" s="3" t="s">
        <v>4</v>
      </c>
      <c r="B3" s="118" t="s">
        <v>5</v>
      </c>
      <c r="C3" s="118"/>
      <c r="D3" s="119"/>
      <c r="E3" s="119"/>
      <c r="F3" s="2"/>
    </row>
    <row r="4" spans="1:6" ht="12.75" customHeight="1">
      <c r="A4" s="3" t="s">
        <v>6</v>
      </c>
      <c r="B4" s="118" t="s">
        <v>7</v>
      </c>
      <c r="C4" s="118"/>
      <c r="D4" s="119"/>
      <c r="E4" s="119"/>
      <c r="F4" s="2"/>
    </row>
    <row r="5" spans="1:6" ht="12.75">
      <c r="A5" s="52" t="s">
        <v>8</v>
      </c>
      <c r="B5" s="121">
        <v>81</v>
      </c>
      <c r="C5" s="121"/>
      <c r="D5" s="119"/>
      <c r="E5" s="119"/>
      <c r="F5" s="2"/>
    </row>
    <row r="6" spans="1:6" ht="12.75" customHeight="1">
      <c r="A6" s="3" t="s">
        <v>9</v>
      </c>
      <c r="B6" s="122" t="s">
        <v>10</v>
      </c>
      <c r="C6" s="122"/>
      <c r="D6" s="119"/>
      <c r="E6" s="119"/>
      <c r="F6" s="2"/>
    </row>
    <row r="7" spans="1:6" ht="12.75" customHeight="1">
      <c r="A7" s="3" t="s">
        <v>11</v>
      </c>
      <c r="B7" s="120" t="s">
        <v>160</v>
      </c>
      <c r="C7" s="120"/>
      <c r="D7" s="120"/>
      <c r="E7" s="99"/>
      <c r="F7" s="99"/>
    </row>
    <row r="8" spans="1:6" ht="8.25" customHeight="1">
      <c r="A8" s="4"/>
      <c r="B8" s="5"/>
      <c r="C8" s="6"/>
      <c r="D8" s="6"/>
      <c r="E8" s="8"/>
      <c r="F8" s="2"/>
    </row>
    <row r="9" spans="1:6" ht="15">
      <c r="A9" s="9"/>
      <c r="B9" s="9"/>
      <c r="C9" s="10"/>
      <c r="D9" s="10"/>
      <c r="E9" s="2"/>
      <c r="F9" s="2"/>
    </row>
    <row r="10" spans="1:6" ht="15">
      <c r="A10" s="135" t="s">
        <v>158</v>
      </c>
      <c r="B10" s="135"/>
      <c r="C10" s="135"/>
      <c r="D10" s="135"/>
      <c r="E10" s="2"/>
      <c r="F10" s="2"/>
    </row>
    <row r="11" spans="1:6" ht="15" customHeight="1">
      <c r="A11" s="135" t="s">
        <v>161</v>
      </c>
      <c r="B11" s="135"/>
      <c r="C11" s="135"/>
      <c r="D11" s="135"/>
      <c r="E11" s="98"/>
      <c r="F11" s="2"/>
    </row>
    <row r="12" spans="1:4" ht="8.25" customHeight="1">
      <c r="A12" s="9"/>
      <c r="C12" s="11"/>
      <c r="D12" s="10"/>
    </row>
    <row r="13" spans="1:4" ht="8.25" customHeight="1">
      <c r="A13" s="9"/>
      <c r="B13" s="9"/>
      <c r="C13" s="10"/>
      <c r="D13" s="10"/>
    </row>
    <row r="14" spans="1:4" ht="15.75" customHeight="1">
      <c r="A14" s="4" t="s">
        <v>12</v>
      </c>
      <c r="B14" s="12"/>
      <c r="C14" s="6"/>
      <c r="D14" s="6"/>
    </row>
    <row r="15" spans="1:4" ht="10.5" customHeight="1">
      <c r="A15" s="12"/>
      <c r="B15" s="12"/>
      <c r="C15" s="13"/>
      <c r="D15" s="6"/>
    </row>
    <row r="16" spans="1:4" ht="13.5" thickBot="1">
      <c r="A16" s="12"/>
      <c r="B16" s="12"/>
      <c r="C16" s="14" t="s">
        <v>13</v>
      </c>
      <c r="D16" s="14" t="s">
        <v>153</v>
      </c>
    </row>
    <row r="17" spans="1:4" s="15" customFormat="1" ht="11.25" customHeight="1">
      <c r="A17" s="123" t="s">
        <v>14</v>
      </c>
      <c r="B17" s="126" t="s">
        <v>15</v>
      </c>
      <c r="C17" s="129" t="s">
        <v>164</v>
      </c>
      <c r="D17" s="132" t="s">
        <v>163</v>
      </c>
    </row>
    <row r="18" spans="1:4" s="15" customFormat="1" ht="12">
      <c r="A18" s="124"/>
      <c r="B18" s="127"/>
      <c r="C18" s="130"/>
      <c r="D18" s="133"/>
    </row>
    <row r="19" spans="1:4" s="15" customFormat="1" ht="17.25" customHeight="1" thickBot="1">
      <c r="A19" s="125"/>
      <c r="B19" s="128"/>
      <c r="C19" s="131"/>
      <c r="D19" s="134"/>
    </row>
    <row r="20" spans="1:8" ht="19.5" customHeight="1">
      <c r="A20" s="90" t="s">
        <v>16</v>
      </c>
      <c r="B20" s="91">
        <v>10</v>
      </c>
      <c r="C20" s="92">
        <v>736381</v>
      </c>
      <c r="D20" s="102">
        <v>781058</v>
      </c>
      <c r="E20" s="53"/>
      <c r="F20" s="53"/>
      <c r="G20" s="53"/>
      <c r="H20" s="53"/>
    </row>
    <row r="21" spans="1:8" ht="20.25" customHeight="1">
      <c r="A21" s="70" t="s">
        <v>17</v>
      </c>
      <c r="B21" s="54">
        <v>11</v>
      </c>
      <c r="C21" s="35">
        <v>81911</v>
      </c>
      <c r="D21" s="36">
        <v>277394</v>
      </c>
      <c r="E21" s="53"/>
      <c r="F21" s="53"/>
      <c r="G21" s="53"/>
      <c r="H21" s="53"/>
    </row>
    <row r="22" spans="1:4" s="17" customFormat="1" ht="15" customHeight="1">
      <c r="A22" s="71" t="s">
        <v>18</v>
      </c>
      <c r="B22" s="55">
        <v>12</v>
      </c>
      <c r="C22" s="32">
        <f>C20-C21</f>
        <v>654470</v>
      </c>
      <c r="D22" s="72">
        <f>D20-D21</f>
        <v>503664</v>
      </c>
    </row>
    <row r="23" spans="1:4" s="17" customFormat="1" ht="15" customHeight="1">
      <c r="A23" s="70" t="s">
        <v>19</v>
      </c>
      <c r="B23" s="55">
        <v>13</v>
      </c>
      <c r="C23" s="56">
        <v>172909</v>
      </c>
      <c r="D23" s="100">
        <v>6692</v>
      </c>
    </row>
    <row r="24" spans="1:8" s="17" customFormat="1" ht="30.75" customHeight="1">
      <c r="A24" s="70" t="s">
        <v>20</v>
      </c>
      <c r="B24" s="55">
        <v>14</v>
      </c>
      <c r="C24" s="56">
        <v>248966</v>
      </c>
      <c r="D24" s="100">
        <v>375725</v>
      </c>
      <c r="E24" s="53"/>
      <c r="F24" s="53"/>
      <c r="G24" s="93"/>
      <c r="H24" s="53"/>
    </row>
    <row r="25" spans="1:4" ht="12.75">
      <c r="A25" s="70" t="s">
        <v>21</v>
      </c>
      <c r="B25" s="54">
        <v>15</v>
      </c>
      <c r="C25" s="35">
        <v>45096</v>
      </c>
      <c r="D25" s="36">
        <v>1533</v>
      </c>
    </row>
    <row r="26" spans="1:4" ht="25.5">
      <c r="A26" s="70" t="s">
        <v>143</v>
      </c>
      <c r="B26" s="54"/>
      <c r="C26" s="57">
        <v>0</v>
      </c>
      <c r="D26" s="101">
        <v>0</v>
      </c>
    </row>
    <row r="27" spans="1:6" ht="15" customHeight="1">
      <c r="A27" s="70" t="s">
        <v>22</v>
      </c>
      <c r="B27" s="54">
        <v>16</v>
      </c>
      <c r="C27" s="35">
        <f>5064253+36815</f>
        <v>5101068</v>
      </c>
      <c r="D27" s="36">
        <v>21626</v>
      </c>
      <c r="F27" s="16"/>
    </row>
    <row r="28" spans="1:4" s="17" customFormat="1" ht="15" customHeight="1">
      <c r="A28" s="71" t="s">
        <v>23</v>
      </c>
      <c r="B28" s="55">
        <v>20</v>
      </c>
      <c r="C28" s="32">
        <f>C22-C23-C24-C25+C27+C26</f>
        <v>5288567</v>
      </c>
      <c r="D28" s="73">
        <f>D22-D23-D24-D25+D27+D26</f>
        <v>141340</v>
      </c>
    </row>
    <row r="29" spans="1:5" s="17" customFormat="1" ht="15" customHeight="1">
      <c r="A29" s="70" t="s">
        <v>24</v>
      </c>
      <c r="B29" s="55">
        <v>21</v>
      </c>
      <c r="C29" s="56">
        <f>729688+536936-26875</f>
        <v>1239749</v>
      </c>
      <c r="D29" s="100">
        <v>48724</v>
      </c>
      <c r="E29" s="18"/>
    </row>
    <row r="30" spans="1:4" s="17" customFormat="1" ht="15" customHeight="1">
      <c r="A30" s="70" t="s">
        <v>25</v>
      </c>
      <c r="B30" s="55">
        <v>22</v>
      </c>
      <c r="C30" s="56">
        <v>66308</v>
      </c>
      <c r="D30" s="100">
        <v>116351</v>
      </c>
    </row>
    <row r="31" spans="1:5" ht="51">
      <c r="A31" s="70" t="s">
        <v>26</v>
      </c>
      <c r="B31" s="54">
        <v>23</v>
      </c>
      <c r="C31" s="35">
        <v>0</v>
      </c>
      <c r="D31" s="36">
        <v>0</v>
      </c>
      <c r="E31" s="16"/>
    </row>
    <row r="32" spans="1:4" ht="12.75">
      <c r="A32" s="70" t="s">
        <v>27</v>
      </c>
      <c r="B32" s="54">
        <v>24</v>
      </c>
      <c r="C32" s="35">
        <v>0</v>
      </c>
      <c r="D32" s="36">
        <v>0</v>
      </c>
    </row>
    <row r="33" spans="1:4" ht="12.75">
      <c r="A33" s="70" t="s">
        <v>28</v>
      </c>
      <c r="B33" s="54">
        <v>25</v>
      </c>
      <c r="C33" s="59">
        <v>0</v>
      </c>
      <c r="D33" s="81">
        <v>0</v>
      </c>
    </row>
    <row r="34" spans="1:6" s="17" customFormat="1" ht="29.25" customHeight="1">
      <c r="A34" s="74" t="s">
        <v>29</v>
      </c>
      <c r="B34" s="55">
        <v>100</v>
      </c>
      <c r="C34" s="58">
        <f>C28+C29-C30+C31+C32-C33</f>
        <v>6462008</v>
      </c>
      <c r="D34" s="73">
        <f>D28+D29-D30+D31+D32-D33</f>
        <v>73713</v>
      </c>
      <c r="E34" s="18"/>
      <c r="F34" s="18"/>
    </row>
    <row r="35" spans="1:6" ht="16.5" customHeight="1">
      <c r="A35" s="70" t="s">
        <v>154</v>
      </c>
      <c r="B35" s="54">
        <v>101</v>
      </c>
      <c r="C35" s="59">
        <v>62066</v>
      </c>
      <c r="D35" s="81">
        <v>7035</v>
      </c>
      <c r="F35" s="16"/>
    </row>
    <row r="36" spans="1:6" s="17" customFormat="1" ht="38.25">
      <c r="A36" s="71" t="s">
        <v>30</v>
      </c>
      <c r="B36" s="55">
        <v>200</v>
      </c>
      <c r="C36" s="58">
        <f>C34-C35</f>
        <v>6399942</v>
      </c>
      <c r="D36" s="73">
        <f>D34-D35</f>
        <v>66678</v>
      </c>
      <c r="F36" s="18"/>
    </row>
    <row r="37" spans="1:6" s="17" customFormat="1" ht="17.25" customHeight="1">
      <c r="A37" s="71" t="s">
        <v>31</v>
      </c>
      <c r="B37" s="55">
        <v>201</v>
      </c>
      <c r="C37" s="58">
        <v>0</v>
      </c>
      <c r="D37" s="73">
        <v>0</v>
      </c>
      <c r="F37" s="18"/>
    </row>
    <row r="38" spans="1:7" s="17" customFormat="1" ht="29.25" customHeight="1">
      <c r="A38" s="75" t="s">
        <v>60</v>
      </c>
      <c r="B38" s="60">
        <v>300</v>
      </c>
      <c r="C38" s="61">
        <f>C37+C36</f>
        <v>6399942</v>
      </c>
      <c r="D38" s="76">
        <f>D37+D36</f>
        <v>66678</v>
      </c>
      <c r="E38" s="18"/>
      <c r="F38" s="18"/>
      <c r="G38" s="18"/>
    </row>
    <row r="39" spans="1:4" ht="12.75">
      <c r="A39" s="77" t="s">
        <v>32</v>
      </c>
      <c r="B39" s="54" t="s">
        <v>13</v>
      </c>
      <c r="C39" s="62">
        <f>C37</f>
        <v>0</v>
      </c>
      <c r="D39" s="78">
        <f>D37</f>
        <v>0</v>
      </c>
    </row>
    <row r="40" spans="1:4" ht="15" customHeight="1">
      <c r="A40" s="77" t="s">
        <v>33</v>
      </c>
      <c r="B40" s="54" t="s">
        <v>13</v>
      </c>
      <c r="C40" s="62">
        <v>0</v>
      </c>
      <c r="D40" s="78">
        <f>D39/18750000</f>
        <v>0</v>
      </c>
    </row>
    <row r="41" spans="1:7" s="17" customFormat="1" ht="25.5">
      <c r="A41" s="71" t="s">
        <v>34</v>
      </c>
      <c r="B41" s="55">
        <v>400</v>
      </c>
      <c r="C41" s="63">
        <f>SUM(C43:C53)</f>
        <v>0</v>
      </c>
      <c r="D41" s="79">
        <f>SUM(D43:D53)</f>
        <v>0</v>
      </c>
      <c r="G41" s="18"/>
    </row>
    <row r="42" spans="1:4" ht="12.75">
      <c r="A42" s="80" t="s">
        <v>35</v>
      </c>
      <c r="B42" s="54"/>
      <c r="C42" s="64"/>
      <c r="D42" s="81"/>
    </row>
    <row r="43" spans="1:4" ht="12.75" hidden="1">
      <c r="A43" s="77" t="s">
        <v>36</v>
      </c>
      <c r="B43" s="54">
        <v>410</v>
      </c>
      <c r="C43" s="64"/>
      <c r="D43" s="81">
        <v>0</v>
      </c>
    </row>
    <row r="44" spans="1:4" s="17" customFormat="1" ht="31.5" hidden="1">
      <c r="A44" s="77" t="s">
        <v>37</v>
      </c>
      <c r="B44" s="54">
        <v>411</v>
      </c>
      <c r="C44" s="65"/>
      <c r="D44" s="73"/>
    </row>
    <row r="45" spans="1:4" ht="28.5" customHeight="1" hidden="1">
      <c r="A45" s="77" t="s">
        <v>38</v>
      </c>
      <c r="B45" s="54">
        <v>412</v>
      </c>
      <c r="C45" s="64"/>
      <c r="D45" s="81"/>
    </row>
    <row r="46" spans="1:4" ht="25.5" hidden="1">
      <c r="A46" s="77" t="s">
        <v>39</v>
      </c>
      <c r="B46" s="54">
        <v>413</v>
      </c>
      <c r="C46" s="64"/>
      <c r="D46" s="81"/>
    </row>
    <row r="47" spans="1:4" ht="38.25" hidden="1">
      <c r="A47" s="77" t="s">
        <v>40</v>
      </c>
      <c r="B47" s="54">
        <v>414</v>
      </c>
      <c r="C47" s="64"/>
      <c r="D47" s="81"/>
    </row>
    <row r="48" spans="1:4" ht="12.75" hidden="1">
      <c r="A48" s="77" t="s">
        <v>41</v>
      </c>
      <c r="B48" s="54">
        <v>415</v>
      </c>
      <c r="C48" s="64"/>
      <c r="D48" s="81"/>
    </row>
    <row r="49" spans="1:4" ht="28.5" customHeight="1" hidden="1">
      <c r="A49" s="77" t="s">
        <v>42</v>
      </c>
      <c r="B49" s="54">
        <v>416</v>
      </c>
      <c r="C49" s="64"/>
      <c r="D49" s="81"/>
    </row>
    <row r="50" spans="1:4" ht="25.5" hidden="1">
      <c r="A50" s="77" t="s">
        <v>43</v>
      </c>
      <c r="B50" s="54">
        <v>417</v>
      </c>
      <c r="C50" s="64"/>
      <c r="D50" s="81"/>
    </row>
    <row r="51" spans="1:4" ht="25.5" hidden="1">
      <c r="A51" s="77" t="s">
        <v>44</v>
      </c>
      <c r="B51" s="54">
        <v>418</v>
      </c>
      <c r="C51" s="64"/>
      <c r="D51" s="81"/>
    </row>
    <row r="52" spans="1:4" ht="25.5" customHeight="1" hidden="1">
      <c r="A52" s="77" t="s">
        <v>45</v>
      </c>
      <c r="B52" s="54">
        <v>419</v>
      </c>
      <c r="C52" s="64"/>
      <c r="D52" s="81"/>
    </row>
    <row r="53" spans="1:4" ht="25.5" customHeight="1" hidden="1" thickBot="1">
      <c r="A53" s="77" t="s">
        <v>46</v>
      </c>
      <c r="B53" s="54">
        <v>420</v>
      </c>
      <c r="C53" s="64"/>
      <c r="D53" s="81"/>
    </row>
    <row r="54" spans="1:7" s="17" customFormat="1" ht="12.75">
      <c r="A54" s="71" t="s">
        <v>47</v>
      </c>
      <c r="B54" s="55">
        <v>500</v>
      </c>
      <c r="C54" s="58">
        <f>C38+C41</f>
        <v>6399942</v>
      </c>
      <c r="D54" s="73">
        <f>D38+D41</f>
        <v>66678</v>
      </c>
      <c r="G54" s="18"/>
    </row>
    <row r="55" spans="1:4" ht="12.75">
      <c r="A55" s="70" t="s">
        <v>48</v>
      </c>
      <c r="B55" s="54"/>
      <c r="C55" s="64"/>
      <c r="D55" s="81"/>
    </row>
    <row r="56" spans="1:4" ht="12.75">
      <c r="A56" s="82" t="s">
        <v>32</v>
      </c>
      <c r="B56" s="54"/>
      <c r="C56" s="64"/>
      <c r="D56" s="81"/>
    </row>
    <row r="57" spans="1:4" ht="12.75">
      <c r="A57" s="82" t="s">
        <v>49</v>
      </c>
      <c r="B57" s="66"/>
      <c r="C57" s="67"/>
      <c r="D57" s="83"/>
    </row>
    <row r="58" spans="1:4" s="17" customFormat="1" ht="12.75">
      <c r="A58" s="84" t="s">
        <v>50</v>
      </c>
      <c r="B58" s="68">
        <v>600</v>
      </c>
      <c r="C58" s="69"/>
      <c r="D58" s="85"/>
    </row>
    <row r="59" spans="1:4" ht="12.75">
      <c r="A59" s="80" t="s">
        <v>35</v>
      </c>
      <c r="B59" s="66"/>
      <c r="C59" s="67"/>
      <c r="D59" s="83"/>
    </row>
    <row r="60" spans="1:4" ht="12.75">
      <c r="A60" s="70" t="s">
        <v>51</v>
      </c>
      <c r="B60" s="66"/>
      <c r="C60" s="67">
        <f>C54/18750000*1000</f>
        <v>341.33024</v>
      </c>
      <c r="D60" s="83">
        <f>D54/18750000*1000</f>
        <v>3.55616</v>
      </c>
    </row>
    <row r="61" spans="1:4" ht="12.75">
      <c r="A61" s="77" t="s">
        <v>52</v>
      </c>
      <c r="B61" s="66"/>
      <c r="C61" s="67"/>
      <c r="D61" s="83"/>
    </row>
    <row r="62" spans="1:4" ht="12.75">
      <c r="A62" s="77" t="s">
        <v>53</v>
      </c>
      <c r="B62" s="66"/>
      <c r="C62" s="67"/>
      <c r="D62" s="83"/>
    </row>
    <row r="63" spans="1:4" ht="12.75">
      <c r="A63" s="70" t="s">
        <v>54</v>
      </c>
      <c r="B63" s="66"/>
      <c r="C63" s="67">
        <f>C54/18750000*1000</f>
        <v>341.33024</v>
      </c>
      <c r="D63" s="83">
        <f>D54/18750000*1000</f>
        <v>3.55616</v>
      </c>
    </row>
    <row r="64" spans="1:4" ht="12.75">
      <c r="A64" s="77" t="s">
        <v>52</v>
      </c>
      <c r="B64" s="66"/>
      <c r="C64" s="67"/>
      <c r="D64" s="83"/>
    </row>
    <row r="65" spans="1:4" ht="13.5" thickBot="1">
      <c r="A65" s="86" t="s">
        <v>53</v>
      </c>
      <c r="B65" s="87"/>
      <c r="C65" s="88"/>
      <c r="D65" s="89"/>
    </row>
    <row r="66" spans="1:4" ht="12.75">
      <c r="A66" s="19"/>
      <c r="B66" s="8"/>
      <c r="C66" s="7"/>
      <c r="D66" s="7"/>
    </row>
    <row r="67" spans="1:4" ht="12.75">
      <c r="A67" s="19"/>
      <c r="B67" s="8"/>
      <c r="C67" s="7"/>
      <c r="D67" s="7"/>
    </row>
    <row r="68" spans="1:4" ht="12.75">
      <c r="A68" s="20"/>
      <c r="B68" s="8"/>
      <c r="C68" s="7"/>
      <c r="D68" s="7"/>
    </row>
    <row r="69" spans="1:4" ht="12.75">
      <c r="A69" s="4" t="s">
        <v>155</v>
      </c>
      <c r="B69" s="12"/>
      <c r="C69" s="6"/>
      <c r="D69" s="6"/>
    </row>
    <row r="70" spans="1:4" ht="12.75">
      <c r="A70" s="21" t="s">
        <v>55</v>
      </c>
      <c r="B70" s="12"/>
      <c r="C70" s="6"/>
      <c r="D70" s="6"/>
    </row>
    <row r="71" spans="1:4" ht="12.75">
      <c r="A71" s="4" t="s">
        <v>56</v>
      </c>
      <c r="B71" s="12"/>
      <c r="C71" s="6"/>
      <c r="D71" s="6"/>
    </row>
    <row r="72" spans="1:4" ht="12.75">
      <c r="A72" s="21" t="s">
        <v>57</v>
      </c>
      <c r="B72" s="12"/>
      <c r="C72" s="6"/>
      <c r="D72" s="6"/>
    </row>
    <row r="73" spans="1:4" ht="12.75">
      <c r="A73" s="22" t="s">
        <v>58</v>
      </c>
      <c r="B73" s="12"/>
      <c r="C73" s="6"/>
      <c r="D73" s="6"/>
    </row>
    <row r="74" spans="1:4" ht="12.75">
      <c r="A74" s="22" t="s">
        <v>156</v>
      </c>
      <c r="B74" s="12"/>
      <c r="C74" s="6"/>
      <c r="D74" s="6"/>
    </row>
    <row r="75" spans="1:4" ht="12.75">
      <c r="A75" s="23" t="s">
        <v>59</v>
      </c>
      <c r="B75" s="12"/>
      <c r="C75" s="6"/>
      <c r="D75" s="6"/>
    </row>
    <row r="76" spans="1:4" ht="12.75">
      <c r="A76" s="12"/>
      <c r="B76" s="12"/>
      <c r="C76" s="6"/>
      <c r="D76" s="6"/>
    </row>
    <row r="77" spans="1:4" ht="12.75">
      <c r="A77" s="12"/>
      <c r="B77" s="12"/>
      <c r="C77" s="6"/>
      <c r="D77" s="6"/>
    </row>
  </sheetData>
  <sheetProtection/>
  <mergeCells count="19">
    <mergeCell ref="A17:A19"/>
    <mergeCell ref="B17:B19"/>
    <mergeCell ref="C17:C19"/>
    <mergeCell ref="D17:D19"/>
    <mergeCell ref="A11:D11"/>
    <mergeCell ref="A10:D10"/>
    <mergeCell ref="B7:D7"/>
    <mergeCell ref="B4:C4"/>
    <mergeCell ref="D4:E4"/>
    <mergeCell ref="B5:C5"/>
    <mergeCell ref="D5:E5"/>
    <mergeCell ref="B6:C6"/>
    <mergeCell ref="D6:E6"/>
    <mergeCell ref="B1:C1"/>
    <mergeCell ref="D1:E1"/>
    <mergeCell ref="B2:C2"/>
    <mergeCell ref="D2:E2"/>
    <mergeCell ref="B3:C3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Сагиндыкова Амина Сабырбековна</dc:creator>
  <cp:keywords/>
  <dc:description/>
  <cp:lastModifiedBy>Казакова Екатерина Анатольевна</cp:lastModifiedBy>
  <cp:lastPrinted>2015-07-17T06:15:14Z</cp:lastPrinted>
  <dcterms:created xsi:type="dcterms:W3CDTF">2012-12-27T10:05:51Z</dcterms:created>
  <dcterms:modified xsi:type="dcterms:W3CDTF">2015-07-29T09:50:26Z</dcterms:modified>
  <cp:category/>
  <cp:version/>
  <cp:contentType/>
  <cp:contentStatus/>
</cp:coreProperties>
</file>