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270" activeTab="3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</externalReferences>
  <definedNames>
    <definedName name="CashFlows" localSheetId="2">'ф.3'!$A$15</definedName>
    <definedName name="_xlnm.Print_Area" localSheetId="0">'ф.1'!$A$1:$C$76</definedName>
    <definedName name="_xlnm.Print_Area" localSheetId="1">'ф.2'!$A$1:$E$129</definedName>
  </definedNames>
  <calcPr fullCalcOnLoad="1"/>
</workbook>
</file>

<file path=xl/sharedStrings.xml><?xml version="1.0" encoding="utf-8"?>
<sst xmlns="http://schemas.openxmlformats.org/spreadsheetml/2006/main" count="267" uniqueCount="200">
  <si>
    <t>ОТЧЕТ О ФИНАНСОВОМ ПОЛОЖЕНИИ</t>
  </si>
  <si>
    <t xml:space="preserve">(консолидированный) </t>
  </si>
  <si>
    <t>АО "Цеснабанк"</t>
  </si>
  <si>
    <t>тыс. тенге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</si>
  <si>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</si>
  <si>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</si>
  <si>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</si>
  <si>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</si>
  <si>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</si>
  <si>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</si>
  <si>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</si>
  <si>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</si>
  <si>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</si>
  <si>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</si>
  <si>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</si>
  <si>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</si>
  <si>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</si>
  <si>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</si>
  <si>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</si>
  <si>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Кредиторская задолженность по сделкам "репо"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</si>
  <si>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</si>
  <si>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</si>
  <si>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</si>
  <si>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</si>
  <si>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Резерв по переоценке земельных участков и зданий</t>
  </si>
  <si>
    <t>Резерв по переоценке финансовых активов, имеющихся в наличии для продажи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</si>
  <si>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</si>
  <si>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</si>
  <si>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</si>
  <si>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</si>
  <si>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</si>
  <si>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</si>
  <si>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</si>
  <si>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</si>
  <si>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</si>
  <si>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</si>
  <si>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</si>
  <si>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</si>
  <si>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</si>
  <si>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</si>
  <si>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</si>
  <si>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>(Убыток)/доход от инвестиции в ассоциированное предприятие</t>
  </si>
  <si>
    <t>Дивидендный доход</t>
  </si>
  <si>
    <t>Убытки от обесценения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</si>
  <si>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</si>
  <si>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</si>
  <si>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</si>
  <si>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</si>
  <si>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</si>
  <si>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>- акционерам Банка</t>
  </si>
  <si>
    <t>- неконтролирующим акционерам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</si>
  <si>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</si>
  <si>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</si>
  <si>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</si>
  <si>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>Курсовые разницы при пересчете показателей зарубежных предприятий из других валют</t>
  </si>
  <si>
    <t>Всего совокупного дохода, причитающегося:</t>
  </si>
  <si>
    <t>Всего совокупного дохода за период</t>
  </si>
  <si>
    <t xml:space="preserve">* неаудированный </t>
  </si>
  <si>
    <t>ДВИЖЕНИЕ ДЕНЕЖНЫХ СРЕДСТВ ОТ ОПЕРАЦИОННОЙ ДЕЯТЕЛЬНОСТИ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</si>
  <si>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</si>
  <si>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</si>
  <si>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</si>
  <si>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</si>
  <si>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</si>
  <si>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</si>
  <si>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</si>
  <si>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</si>
  <si>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</si>
  <si>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Чистое поступление денежных средств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</si>
  <si>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</si>
  <si>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</si>
  <si>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</si>
  <si>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</si>
  <si>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</si>
  <si>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</si>
  <si>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Возмещаемый аванс</t>
  </si>
  <si>
    <t>Приобретение доли меньшинства</t>
  </si>
  <si>
    <t>ДВИЖЕНИЕ ДЕНЕЖНЫХ СРЕДСТВ ОТ ФИНАНСОВОЙ ДЕЯТЕЛЬНОСТИ</t>
  </si>
  <si>
    <t>Погашение долговых ценных бумаг</t>
  </si>
  <si>
    <t>Размещение долговых ценных бумаг выпущенных</t>
  </si>
  <si>
    <t>Поступления от выпуска акционерного капитала</t>
  </si>
  <si>
    <t>Выкуп собственных акций</t>
  </si>
  <si>
    <t>Влияние изменения курсов обмена на денежные средства и их эквиваленты</t>
  </si>
  <si>
    <t>Отчет о движении денежных средств (прямой метод)</t>
  </si>
  <si>
    <t>Выпуск акций</t>
  </si>
  <si>
    <t>* неаудированный</t>
  </si>
  <si>
    <t xml:space="preserve">                                                                     </t>
  </si>
  <si>
    <t>тыс.тенге</t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</si>
  <si>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</si>
  <si>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</si>
  <si>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</si>
  <si>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АО 'ЦЕСНАБАНК'</t>
  </si>
  <si>
    <t>Акционерный  капитал</t>
  </si>
  <si>
    <t xml:space="preserve">Резерв по переоценке земельных участков и зданий
 </t>
  </si>
  <si>
    <t xml:space="preserve">Накопленный 
 резерв по  переводу в 
 валюту 
представления 
 данных
</t>
  </si>
  <si>
    <t>Резерв по общим банковским и страховым рискам</t>
  </si>
  <si>
    <t>Всего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</si>
  <si>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</si>
  <si>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</si>
  <si>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</si>
  <si>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Курсовые разницы при пересчете показателей иностранных подразделений из других валют</t>
  </si>
  <si>
    <t xml:space="preserve">Операции с собственниками, отраженные непосредственно в составе капитала </t>
  </si>
  <si>
    <t>Собственные акции, выкупленные у акционеров</t>
  </si>
  <si>
    <t>Амортизация фонда переоценки основных средств</t>
  </si>
  <si>
    <t>Остаток по состоянию на 1 января 2014 года*</t>
  </si>
  <si>
    <t>Дебиторская задолженность по сделкам "обратного репо"</t>
  </si>
  <si>
    <t>Динамический резерв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</si>
  <si>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</si>
  <si>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</si>
  <si>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</si>
  <si>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</si>
  <si>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</si>
  <si>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</si>
  <si>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Прочий совокупный доход за период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</si>
  <si>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</si>
  <si>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</si>
  <si>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</si>
  <si>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</si>
  <si>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</si>
  <si>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</si>
  <si>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</si>
  <si>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>Размещение субординированного долга</t>
  </si>
  <si>
    <t>Чистое увеличение денежных средств и их эквивалентов</t>
  </si>
  <si>
    <t>Денежные средства и их эквиваленты на конец периода</t>
  </si>
  <si>
    <t>Всего операций с собственниками</t>
  </si>
  <si>
    <t>Чистое изменение справедливой стоимости, перенесенное в состав прибыли или убытка</t>
  </si>
  <si>
    <t>6</t>
  </si>
  <si>
    <t>7</t>
  </si>
  <si>
    <t>8</t>
  </si>
  <si>
    <t>9</t>
  </si>
  <si>
    <t>БИН                920140000084</t>
  </si>
  <si>
    <t>Код ОКПО             19924793</t>
  </si>
  <si>
    <t>БИК                   TSESKZKA</t>
  </si>
  <si>
    <t>ИИК KZ48125KZT1001300336 в НБ РК</t>
  </si>
  <si>
    <t>Место нахождения головного банка: г.Астана, район Есиль, ул. Сығанақ, д. 24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</si>
  <si>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</si>
  <si>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</si>
  <si>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</si>
  <si>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 xml:space="preserve">  Исполнитель: 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</si>
  <si>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</si>
  <si>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770-793</t>
    </r>
  </si>
  <si>
    <t>в т.ч. дивиденды по привилегированным акциям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</si>
  <si>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</si>
  <si>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</si>
  <si>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</si>
  <si>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</si>
  <si>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</si>
  <si>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</si>
  <si>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</si>
  <si>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</si>
  <si>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Общий совокупный доход за отчетный период</t>
  </si>
  <si>
    <t>Резерв по  переоценке 
финансовых
активов, 
имеющихся в наличии для продажи</t>
  </si>
  <si>
    <t>Перевод в динамический резерв</t>
  </si>
  <si>
    <t>НБ РК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</si>
  <si>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</si>
  <si>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</si>
  <si>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 xml:space="preserve">Отложенные налоговые активы </t>
  </si>
  <si>
    <t>Всего активов</t>
  </si>
  <si>
    <t>Резервы по договорам страхования</t>
  </si>
  <si>
    <t>Отложенные налоговые обязательства</t>
  </si>
  <si>
    <t>Всего обязательств</t>
  </si>
  <si>
    <t>31.12.14 г.*</t>
  </si>
  <si>
    <t>Изменение в брутто резервах по договорам страхования</t>
  </si>
  <si>
    <t>Изменения доли перестраховщиков в резервах по страховым претензтям</t>
  </si>
  <si>
    <t>Страховые претензии выплаченные, нетто</t>
  </si>
  <si>
    <t xml:space="preserve">Чистые (выплаты)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</si>
  <si>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</si>
  <si>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поступление денежных средств от операционной деятельности</t>
  </si>
  <si>
    <t>Приобретение инвестиционной собственности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</si>
  <si>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и инвестиционной собственности</t>
    </r>
  </si>
  <si>
    <t xml:space="preserve">Чистое использование денежных средств в инвестиционной деятельности </t>
  </si>
  <si>
    <t>Чистое поступление денежных средств от финансовой деятельности</t>
  </si>
  <si>
    <t>Денежные средства и их эквиваленты на начало периода</t>
  </si>
  <si>
    <t>Дивиденды по акциям</t>
  </si>
  <si>
    <t>Перевод из обязательного резерва</t>
  </si>
  <si>
    <t>Расформирование резерва переоценки основных средств</t>
  </si>
  <si>
    <t>4</t>
  </si>
  <si>
    <t>5</t>
  </si>
  <si>
    <t xml:space="preserve">Приобретения финансовых активов, имеющихся в наличии для продажи 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</si>
  <si>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</si>
  <si>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Общий совокупный доход за период</t>
  </si>
  <si>
    <t>Остаток по состоянию на 1 января 2015 года*</t>
  </si>
  <si>
    <t xml:space="preserve">Председатель Правления                                              </t>
  </si>
  <si>
    <t>Жақсыбек Д.Ә.</t>
  </si>
  <si>
    <t>за 9 месяцев, закончившиеся 30.09.2015 года</t>
  </si>
  <si>
    <t>9 месяцев 2015г.*</t>
  </si>
  <si>
    <t>9 месяцев 2014г.*</t>
  </si>
  <si>
    <t>Погашение субординированного долга</t>
  </si>
  <si>
    <t>9 месяцев 2014г.</t>
  </si>
  <si>
    <t>по состоянию на 30.09.2015 года</t>
  </si>
  <si>
    <t>Остаток по состоянию на 30 сентября 2015 года*</t>
  </si>
  <si>
    <t xml:space="preserve">  по состоянию на 30 сентября 2015 года</t>
  </si>
  <si>
    <t>30.09.2015 г.*</t>
  </si>
  <si>
    <t xml:space="preserve">Главный бухгалтер                                                        </t>
  </si>
  <si>
    <t>Багаутдинова Н.М.</t>
  </si>
  <si>
    <t>Балансовая стоимость одной привилегированной акции по состоянию на 30.09.2015 г. составляет 1075 тенге.</t>
  </si>
  <si>
    <t>Базовая прибыль (убыток) на одну простую акцию по состоянию на 30.09.2015 составляет 335 тенге.</t>
  </si>
  <si>
    <t>Балансовая стоимость одной простой акции по состоянию на 30.09.2015 г. составляет 2685 тенге.</t>
  </si>
  <si>
    <t>НБРК</t>
  </si>
  <si>
    <t>Остаток по состоянию на 30 сентября 2014 года*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</si>
</sst>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_р_._-;\-* #,##0_р_._-;_-* &quot;-&quot;??_р_._-;_-@_-"/>
    <numFmt numFmtId="174" formatCode="#,###"/>
    <numFmt numFmtId="175" formatCode="_(* #,##0_);_(* \(#,##0\);_(* &quot;-&quot;??_);_(@_)"/>
    <numFmt numFmtId="176" formatCode="0.0000"/>
    <numFmt numFmtId="177" formatCode="_(* #,##0_);_(* \(#,##0\);_(* &quot;-&quot;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9"/>
      <name val="Wingdings 2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2"/>
      <color indexed="13"/>
      <name val="Times New Roman"/>
      <family val="1"/>
    </font>
    <font>
      <sz val="11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0"/>
      <name val="Times New Roman"/>
      <family val="1"/>
    </font>
    <font>
      <b/>
      <sz val="12"/>
      <color rgb="FFFFFF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74" fontId="4" fillId="0" borderId="12" xfId="0" applyNumberFormat="1" applyFont="1" applyFill="1" applyBorder="1" applyAlignment="1">
      <alignment horizontal="right" wrapText="1" indent="1"/>
    </xf>
    <xf numFmtId="0" fontId="4" fillId="0" borderId="11" xfId="0" applyFont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174" fontId="2" fillId="0" borderId="0" xfId="0" applyNumberFormat="1" applyFont="1" applyAlignment="1">
      <alignment/>
    </xf>
    <xf numFmtId="175" fontId="2" fillId="0" borderId="14" xfId="0" applyNumberFormat="1" applyFont="1" applyFill="1" applyBorder="1" applyAlignment="1">
      <alignment horizontal="right" wrapText="1" indent="1"/>
    </xf>
    <xf numFmtId="0" fontId="4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75" fontId="4" fillId="0" borderId="12" xfId="0" applyNumberFormat="1" applyFont="1" applyFill="1" applyBorder="1" applyAlignment="1">
      <alignment horizontal="right" wrapText="1" indent="1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33" borderId="18" xfId="0" applyFont="1" applyFill="1" applyBorder="1" applyAlignment="1">
      <alignment wrapText="1"/>
    </xf>
    <xf numFmtId="175" fontId="9" fillId="0" borderId="19" xfId="69" applyNumberFormat="1" applyFont="1" applyFill="1" applyBorder="1" applyAlignment="1">
      <alignment vertical="center" wrapText="1"/>
    </xf>
    <xf numFmtId="175" fontId="2" fillId="0" borderId="20" xfId="67" applyNumberFormat="1" applyFont="1" applyFill="1" applyBorder="1" applyAlignment="1">
      <alignment horizontal="right" vertical="center"/>
    </xf>
    <xf numFmtId="175" fontId="2" fillId="0" borderId="14" xfId="69" applyNumberFormat="1" applyFont="1" applyFill="1" applyBorder="1" applyAlignment="1">
      <alignment vertical="center"/>
    </xf>
    <xf numFmtId="175" fontId="2" fillId="0" borderId="14" xfId="67" applyNumberFormat="1" applyFont="1" applyFill="1" applyBorder="1" applyAlignment="1">
      <alignment horizontal="right" vertical="center"/>
    </xf>
    <xf numFmtId="175" fontId="2" fillId="0" borderId="20" xfId="69" applyNumberFormat="1" applyFont="1" applyFill="1" applyBorder="1" applyAlignment="1">
      <alignment vertical="center"/>
    </xf>
    <xf numFmtId="174" fontId="2" fillId="0" borderId="14" xfId="67" applyNumberFormat="1" applyFont="1" applyFill="1" applyBorder="1" applyAlignment="1">
      <alignment horizontal="right" vertical="center"/>
    </xf>
    <xf numFmtId="175" fontId="4" fillId="0" borderId="13" xfId="0" applyNumberFormat="1" applyFont="1" applyFill="1" applyBorder="1" applyAlignment="1">
      <alignment horizontal="right" wrapText="1"/>
    </xf>
    <xf numFmtId="175" fontId="4" fillId="0" borderId="14" xfId="0" applyNumberFormat="1" applyFont="1" applyFill="1" applyBorder="1" applyAlignment="1">
      <alignment horizontal="right" wrapText="1"/>
    </xf>
    <xf numFmtId="175" fontId="2" fillId="0" borderId="15" xfId="0" applyNumberFormat="1" applyFont="1" applyFill="1" applyBorder="1" applyAlignment="1">
      <alignment horizontal="right" wrapText="1"/>
    </xf>
    <xf numFmtId="175" fontId="9" fillId="0" borderId="20" xfId="67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6" fillId="0" borderId="21" xfId="0" applyFont="1" applyBorder="1" applyAlignment="1">
      <alignment vertical="center"/>
    </xf>
    <xf numFmtId="0" fontId="77" fillId="0" borderId="11" xfId="0" applyFont="1" applyBorder="1" applyAlignment="1">
      <alignment vertical="center" wrapText="1"/>
    </xf>
    <xf numFmtId="0" fontId="76" fillId="0" borderId="21" xfId="0" applyFont="1" applyBorder="1" applyAlignment="1">
      <alignment vertical="center" wrapText="1"/>
    </xf>
    <xf numFmtId="0" fontId="77" fillId="0" borderId="21" xfId="0" applyFont="1" applyBorder="1" applyAlignment="1">
      <alignment vertical="center" wrapText="1"/>
    </xf>
    <xf numFmtId="0" fontId="78" fillId="0" borderId="21" xfId="0" applyFont="1" applyBorder="1" applyAlignment="1">
      <alignment vertical="center" wrapText="1"/>
    </xf>
    <xf numFmtId="0" fontId="77" fillId="0" borderId="22" xfId="0" applyFont="1" applyBorder="1" applyAlignment="1">
      <alignment vertical="center" wrapText="1"/>
    </xf>
    <xf numFmtId="177" fontId="18" fillId="0" borderId="0" xfId="54" applyNumberFormat="1" applyFont="1" applyAlignment="1">
      <alignment horizontal="right" vertical="top"/>
      <protection/>
    </xf>
    <xf numFmtId="177" fontId="26" fillId="0" borderId="0" xfId="0" applyNumberFormat="1" applyFont="1" applyAlignment="1">
      <alignment/>
    </xf>
    <xf numFmtId="177" fontId="18" fillId="0" borderId="0" xfId="54" applyNumberFormat="1" applyFont="1" applyAlignment="1">
      <alignment horizontal="center" vertical="center" wrapText="1"/>
      <protection/>
    </xf>
    <xf numFmtId="0" fontId="26" fillId="0" borderId="0" xfId="0" applyFont="1" applyAlignment="1">
      <alignment vertical="top"/>
    </xf>
    <xf numFmtId="177" fontId="29" fillId="0" borderId="0" xfId="0" applyNumberFormat="1" applyFont="1" applyAlignment="1">
      <alignment/>
    </xf>
    <xf numFmtId="177" fontId="18" fillId="34" borderId="0" xfId="54" applyNumberFormat="1" applyFont="1" applyFill="1" applyAlignment="1">
      <alignment horizontal="left" vertical="top" wrapText="1"/>
      <protection/>
    </xf>
    <xf numFmtId="177" fontId="18" fillId="34" borderId="0" xfId="54" applyNumberFormat="1" applyFont="1" applyFill="1" applyAlignment="1">
      <alignment horizontal="right" vertical="top"/>
      <protection/>
    </xf>
    <xf numFmtId="49" fontId="26" fillId="0" borderId="0" xfId="0" applyNumberFormat="1" applyFont="1" applyAlignment="1">
      <alignment horizontal="center" vertical="center"/>
    </xf>
    <xf numFmtId="0" fontId="21" fillId="0" borderId="23" xfId="0" applyFont="1" applyFill="1" applyBorder="1" applyAlignment="1">
      <alignment vertical="center" wrapText="1"/>
    </xf>
    <xf numFmtId="177" fontId="21" fillId="0" borderId="24" xfId="0" applyNumberFormat="1" applyFont="1" applyFill="1" applyBorder="1" applyAlignment="1">
      <alignment horizontal="right" vertical="top"/>
    </xf>
    <xf numFmtId="177" fontId="18" fillId="0" borderId="24" xfId="0" applyNumberFormat="1" applyFont="1" applyFill="1" applyBorder="1" applyAlignment="1">
      <alignment horizontal="right" vertical="top"/>
    </xf>
    <xf numFmtId="177" fontId="21" fillId="0" borderId="25" xfId="0" applyNumberFormat="1" applyFont="1" applyFill="1" applyBorder="1" applyAlignment="1">
      <alignment horizontal="right" vertical="top"/>
    </xf>
    <xf numFmtId="177" fontId="26" fillId="0" borderId="0" xfId="0" applyNumberFormat="1" applyFont="1" applyFill="1" applyAlignment="1">
      <alignment/>
    </xf>
    <xf numFmtId="0" fontId="21" fillId="0" borderId="23" xfId="0" applyFont="1" applyFill="1" applyBorder="1" applyAlignment="1">
      <alignment/>
    </xf>
    <xf numFmtId="0" fontId="18" fillId="0" borderId="23" xfId="0" applyFont="1" applyFill="1" applyBorder="1" applyAlignment="1">
      <alignment vertical="center" wrapText="1"/>
    </xf>
    <xf numFmtId="0" fontId="30" fillId="0" borderId="23" xfId="0" applyFont="1" applyFill="1" applyBorder="1" applyAlignment="1">
      <alignment wrapText="1"/>
    </xf>
    <xf numFmtId="175" fontId="18" fillId="0" borderId="24" xfId="0" applyNumberFormat="1" applyFont="1" applyFill="1" applyBorder="1" applyAlignment="1">
      <alignment horizontal="right" vertical="top"/>
    </xf>
    <xf numFmtId="0" fontId="31" fillId="0" borderId="23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vertical="center" wrapText="1"/>
    </xf>
    <xf numFmtId="177" fontId="30" fillId="0" borderId="24" xfId="0" applyNumberFormat="1" applyFont="1" applyFill="1" applyBorder="1" applyAlignment="1">
      <alignment horizontal="right" vertical="top"/>
    </xf>
    <xf numFmtId="177" fontId="21" fillId="0" borderId="26" xfId="0" applyNumberFormat="1" applyFont="1" applyFill="1" applyBorder="1" applyAlignment="1">
      <alignment horizontal="right" vertical="top"/>
    </xf>
    <xf numFmtId="0" fontId="21" fillId="0" borderId="16" xfId="0" applyFont="1" applyFill="1" applyBorder="1" applyAlignment="1">
      <alignment vertical="center" wrapText="1"/>
    </xf>
    <xf numFmtId="177" fontId="18" fillId="0" borderId="27" xfId="0" applyNumberFormat="1" applyFont="1" applyFill="1" applyBorder="1" applyAlignment="1">
      <alignment horizontal="right" vertical="top"/>
    </xf>
    <xf numFmtId="177" fontId="21" fillId="0" borderId="28" xfId="0" applyNumberFormat="1" applyFont="1" applyFill="1" applyBorder="1" applyAlignment="1">
      <alignment horizontal="right" vertical="top"/>
    </xf>
    <xf numFmtId="0" fontId="21" fillId="0" borderId="16" xfId="0" applyFont="1" applyFill="1" applyBorder="1" applyAlignment="1">
      <alignment/>
    </xf>
    <xf numFmtId="177" fontId="21" fillId="0" borderId="27" xfId="0" applyNumberFormat="1" applyFont="1" applyFill="1" applyBorder="1" applyAlignment="1">
      <alignment horizontal="right" vertical="top"/>
    </xf>
    <xf numFmtId="0" fontId="18" fillId="0" borderId="23" xfId="0" applyFont="1" applyFill="1" applyBorder="1" applyAlignment="1">
      <alignment/>
    </xf>
    <xf numFmtId="177" fontId="21" fillId="0" borderId="29" xfId="0" applyNumberFormat="1" applyFont="1" applyFill="1" applyBorder="1" applyAlignment="1">
      <alignment horizontal="right" vertical="top"/>
    </xf>
    <xf numFmtId="0" fontId="21" fillId="0" borderId="23" xfId="0" applyFont="1" applyFill="1" applyBorder="1" applyAlignment="1">
      <alignment wrapText="1"/>
    </xf>
    <xf numFmtId="177" fontId="28" fillId="0" borderId="0" xfId="0" applyNumberFormat="1" applyFont="1" applyFill="1" applyAlignment="1">
      <alignment/>
    </xf>
    <xf numFmtId="177" fontId="10" fillId="0" borderId="24" xfId="0" applyNumberFormat="1" applyFont="1" applyFill="1" applyBorder="1" applyAlignment="1">
      <alignment horizontal="right" vertical="top"/>
    </xf>
    <xf numFmtId="0" fontId="21" fillId="0" borderId="30" xfId="0" applyFont="1" applyFill="1" applyBorder="1" applyAlignment="1">
      <alignment wrapText="1"/>
    </xf>
    <xf numFmtId="177" fontId="21" fillId="0" borderId="31" xfId="0" applyNumberFormat="1" applyFont="1" applyFill="1" applyBorder="1" applyAlignment="1">
      <alignment horizontal="right" vertical="top"/>
    </xf>
    <xf numFmtId="177" fontId="21" fillId="0" borderId="32" xfId="0" applyNumberFormat="1" applyFont="1" applyFill="1" applyBorder="1" applyAlignment="1">
      <alignment horizontal="right" vertical="top"/>
    </xf>
    <xf numFmtId="177" fontId="21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wrapText="1"/>
    </xf>
    <xf numFmtId="0" fontId="21" fillId="34" borderId="0" xfId="0" applyFont="1" applyFill="1" applyBorder="1" applyAlignment="1">
      <alignment wrapText="1"/>
    </xf>
    <xf numFmtId="177" fontId="21" fillId="34" borderId="0" xfId="0" applyNumberFormat="1" applyFont="1" applyFill="1" applyBorder="1" applyAlignment="1">
      <alignment horizontal="right" vertical="top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26" fillId="0" borderId="0" xfId="0" applyNumberFormat="1" applyFont="1" applyAlignment="1">
      <alignment horizontal="right" vertical="top"/>
    </xf>
    <xf numFmtId="177" fontId="4" fillId="0" borderId="0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 horizontal="left" vertical="top"/>
    </xf>
    <xf numFmtId="177" fontId="4" fillId="0" borderId="0" xfId="0" applyNumberFormat="1" applyFont="1" applyAlignment="1">
      <alignment vertical="center" wrapText="1"/>
    </xf>
    <xf numFmtId="177" fontId="18" fillId="0" borderId="0" xfId="0" applyNumberFormat="1" applyFont="1" applyAlignment="1">
      <alignment horizontal="right" vertical="top"/>
    </xf>
    <xf numFmtId="177" fontId="26" fillId="0" borderId="0" xfId="0" applyNumberFormat="1" applyFont="1" applyAlignment="1">
      <alignment horizontal="center" vertical="top"/>
    </xf>
    <xf numFmtId="177" fontId="26" fillId="0" borderId="0" xfId="0" applyNumberFormat="1" applyFont="1" applyAlignment="1">
      <alignment horizontal="left" vertical="top" wrapText="1"/>
    </xf>
    <xf numFmtId="177" fontId="18" fillId="34" borderId="16" xfId="54" applyNumberFormat="1" applyFont="1" applyFill="1" applyBorder="1" applyAlignment="1">
      <alignment horizontal="left" vertical="top" wrapText="1"/>
      <protection/>
    </xf>
    <xf numFmtId="177" fontId="21" fillId="34" borderId="27" xfId="56" applyNumberFormat="1" applyFont="1" applyFill="1" applyBorder="1" applyAlignment="1">
      <alignment horizontal="center" vertical="center" wrapText="1"/>
      <protection/>
    </xf>
    <xf numFmtId="177" fontId="21" fillId="34" borderId="27" xfId="54" applyNumberFormat="1" applyFont="1" applyFill="1" applyBorder="1" applyAlignment="1">
      <alignment horizontal="center" vertical="center" wrapText="1"/>
      <protection/>
    </xf>
    <xf numFmtId="177" fontId="21" fillId="34" borderId="28" xfId="56" applyNumberFormat="1" applyFont="1" applyFill="1" applyBorder="1" applyAlignment="1">
      <alignment horizontal="center" vertical="center" wrapText="1"/>
      <protection/>
    </xf>
    <xf numFmtId="49" fontId="18" fillId="34" borderId="33" xfId="54" applyNumberFormat="1" applyFont="1" applyFill="1" applyBorder="1" applyAlignment="1">
      <alignment horizontal="center" vertical="center"/>
      <protection/>
    </xf>
    <xf numFmtId="49" fontId="18" fillId="34" borderId="34" xfId="54" applyNumberFormat="1" applyFont="1" applyFill="1" applyBorder="1" applyAlignment="1">
      <alignment horizontal="center" vertical="center"/>
      <protection/>
    </xf>
    <xf numFmtId="49" fontId="18" fillId="34" borderId="34" xfId="54" applyNumberFormat="1" applyFont="1" applyFill="1" applyBorder="1" applyAlignment="1" applyProtection="1">
      <alignment horizontal="center" vertical="center"/>
      <protection locked="0"/>
    </xf>
    <xf numFmtId="49" fontId="18" fillId="34" borderId="35" xfId="54" applyNumberFormat="1" applyFont="1" applyFill="1" applyBorder="1" applyAlignment="1">
      <alignment horizontal="center" vertical="center"/>
      <protection/>
    </xf>
    <xf numFmtId="0" fontId="18" fillId="0" borderId="36" xfId="0" applyFont="1" applyFill="1" applyBorder="1" applyAlignment="1">
      <alignment vertical="center" wrapText="1"/>
    </xf>
    <xf numFmtId="177" fontId="18" fillId="0" borderId="29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wrapText="1"/>
    </xf>
    <xf numFmtId="177" fontId="21" fillId="0" borderId="37" xfId="0" applyNumberFormat="1" applyFont="1" applyFill="1" applyBorder="1" applyAlignment="1">
      <alignment horizontal="right" vertical="top"/>
    </xf>
    <xf numFmtId="177" fontId="21" fillId="0" borderId="38" xfId="0" applyNumberFormat="1" applyFont="1" applyFill="1" applyBorder="1" applyAlignment="1">
      <alignment horizontal="right" vertical="top"/>
    </xf>
    <xf numFmtId="0" fontId="21" fillId="0" borderId="39" xfId="0" applyFont="1" applyFill="1" applyBorder="1" applyAlignment="1">
      <alignment wrapText="1"/>
    </xf>
    <xf numFmtId="177" fontId="21" fillId="0" borderId="40" xfId="0" applyNumberFormat="1" applyFont="1" applyFill="1" applyBorder="1" applyAlignment="1">
      <alignment horizontal="right" vertical="top"/>
    </xf>
    <xf numFmtId="177" fontId="21" fillId="0" borderId="41" xfId="0" applyNumberFormat="1" applyFont="1" applyFill="1" applyBorder="1" applyAlignment="1">
      <alignment horizontal="right" vertical="top"/>
    </xf>
    <xf numFmtId="0" fontId="77" fillId="0" borderId="42" xfId="0" applyFont="1" applyBorder="1" applyAlignment="1">
      <alignment vertical="center" wrapText="1"/>
    </xf>
    <xf numFmtId="0" fontId="21" fillId="0" borderId="43" xfId="0" applyFont="1" applyFill="1" applyBorder="1" applyAlignment="1">
      <alignment/>
    </xf>
    <xf numFmtId="177" fontId="21" fillId="0" borderId="34" xfId="0" applyNumberFormat="1" applyFont="1" applyFill="1" applyBorder="1" applyAlignment="1">
      <alignment horizontal="right" vertical="top"/>
    </xf>
    <xf numFmtId="175" fontId="4" fillId="0" borderId="44" xfId="0" applyNumberFormat="1" applyFont="1" applyFill="1" applyBorder="1" applyAlignment="1">
      <alignment wrapText="1"/>
    </xf>
    <xf numFmtId="175" fontId="4" fillId="0" borderId="45" xfId="0" applyNumberFormat="1" applyFont="1" applyFill="1" applyBorder="1" applyAlignment="1">
      <alignment wrapText="1"/>
    </xf>
    <xf numFmtId="175" fontId="9" fillId="0" borderId="17" xfId="69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wrapText="1"/>
    </xf>
    <xf numFmtId="177" fontId="33" fillId="0" borderId="36" xfId="0" applyNumberFormat="1" applyFont="1" applyFill="1" applyBorder="1" applyAlignment="1">
      <alignment horizontal="left" vertical="top" wrapText="1"/>
    </xf>
    <xf numFmtId="177" fontId="18" fillId="0" borderId="26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/>
    </xf>
    <xf numFmtId="177" fontId="30" fillId="0" borderId="29" xfId="0" applyNumberFormat="1" applyFont="1" applyFill="1" applyBorder="1" applyAlignment="1">
      <alignment horizontal="right" vertical="top"/>
    </xf>
    <xf numFmtId="177" fontId="34" fillId="0" borderId="26" xfId="0" applyNumberFormat="1" applyFont="1" applyFill="1" applyBorder="1" applyAlignment="1">
      <alignment horizontal="right" vertical="top"/>
    </xf>
    <xf numFmtId="0" fontId="21" fillId="0" borderId="33" xfId="0" applyFont="1" applyFill="1" applyBorder="1" applyAlignment="1">
      <alignment wrapText="1"/>
    </xf>
    <xf numFmtId="177" fontId="21" fillId="0" borderId="35" xfId="0" applyNumberFormat="1" applyFont="1" applyFill="1" applyBorder="1" applyAlignment="1">
      <alignment horizontal="right" vertical="top"/>
    </xf>
    <xf numFmtId="177" fontId="18" fillId="0" borderId="28" xfId="0" applyNumberFormat="1" applyFont="1" applyFill="1" applyBorder="1" applyAlignment="1">
      <alignment horizontal="right" vertical="top"/>
    </xf>
    <xf numFmtId="177" fontId="18" fillId="0" borderId="34" xfId="0" applyNumberFormat="1" applyFont="1" applyFill="1" applyBorder="1" applyAlignment="1">
      <alignment horizontal="right" vertical="top"/>
    </xf>
    <xf numFmtId="0" fontId="21" fillId="0" borderId="16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3" fontId="76" fillId="0" borderId="0" xfId="0" applyNumberFormat="1" applyFont="1" applyFill="1" applyAlignment="1">
      <alignment/>
    </xf>
    <xf numFmtId="0" fontId="18" fillId="34" borderId="0" xfId="0" applyFont="1" applyFill="1" applyBorder="1" applyAlignment="1">
      <alignment wrapText="1"/>
    </xf>
    <xf numFmtId="177" fontId="18" fillId="0" borderId="0" xfId="54" applyNumberFormat="1" applyFont="1" applyAlignment="1">
      <alignment horizontal="left" vertical="top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79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17" xfId="0" applyBorder="1" applyAlignment="1">
      <alignment/>
    </xf>
    <xf numFmtId="174" fontId="2" fillId="0" borderId="14" xfId="0" applyNumberFormat="1" applyFont="1" applyFill="1" applyBorder="1" applyAlignment="1">
      <alignment horizontal="right" wrapText="1" indent="1"/>
    </xf>
    <xf numFmtId="49" fontId="2" fillId="34" borderId="14" xfId="0" applyNumberFormat="1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175" fontId="2" fillId="0" borderId="20" xfId="0" applyNumberFormat="1" applyFont="1" applyFill="1" applyBorder="1" applyAlignment="1">
      <alignment horizontal="right" wrapText="1" indent="1"/>
    </xf>
    <xf numFmtId="174" fontId="2" fillId="0" borderId="20" xfId="0" applyNumberFormat="1" applyFont="1" applyFill="1" applyBorder="1" applyAlignment="1">
      <alignment horizontal="right" wrapText="1" indent="1"/>
    </xf>
    <xf numFmtId="174" fontId="2" fillId="0" borderId="15" xfId="0" applyNumberFormat="1" applyFont="1" applyFill="1" applyBorder="1" applyAlignment="1">
      <alignment horizontal="right" wrapText="1" indent="1"/>
    </xf>
    <xf numFmtId="3" fontId="2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36" xfId="0" applyFont="1" applyBorder="1" applyAlignment="1">
      <alignment wrapText="1"/>
    </xf>
    <xf numFmtId="177" fontId="4" fillId="0" borderId="0" xfId="0" applyNumberFormat="1" applyFont="1" applyBorder="1" applyAlignment="1">
      <alignment vertical="center" wrapText="1"/>
    </xf>
    <xf numFmtId="0" fontId="23" fillId="34" borderId="0" xfId="0" applyFont="1" applyFill="1" applyAlignment="1">
      <alignment/>
    </xf>
    <xf numFmtId="0" fontId="15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 horizontal="left"/>
    </xf>
    <xf numFmtId="176" fontId="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175" fontId="2" fillId="0" borderId="0" xfId="0" applyNumberFormat="1" applyFont="1" applyAlignment="1">
      <alignment/>
    </xf>
    <xf numFmtId="0" fontId="2" fillId="0" borderId="21" xfId="0" applyFont="1" applyBorder="1" applyAlignment="1">
      <alignment wrapText="1"/>
    </xf>
    <xf numFmtId="0" fontId="4" fillId="0" borderId="46" xfId="0" applyFont="1" applyBorder="1" applyAlignment="1">
      <alignment wrapText="1"/>
    </xf>
    <xf numFmtId="175" fontId="2" fillId="0" borderId="20" xfId="64" applyNumberFormat="1" applyFont="1" applyFill="1" applyBorder="1" applyAlignment="1">
      <alignment vertical="center"/>
    </xf>
    <xf numFmtId="175" fontId="4" fillId="0" borderId="12" xfId="64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wrapText="1"/>
    </xf>
    <xf numFmtId="175" fontId="2" fillId="0" borderId="19" xfId="64" applyNumberFormat="1" applyFont="1" applyFill="1" applyBorder="1" applyAlignment="1">
      <alignment vertical="center"/>
    </xf>
    <xf numFmtId="175" fontId="9" fillId="0" borderId="19" xfId="64" applyNumberFormat="1" applyFont="1" applyFill="1" applyBorder="1" applyAlignment="1">
      <alignment vertical="center" wrapText="1"/>
    </xf>
    <xf numFmtId="175" fontId="2" fillId="0" borderId="19" xfId="64" applyNumberFormat="1" applyFont="1" applyFill="1" applyBorder="1" applyAlignment="1">
      <alignment horizontal="right" vertical="center"/>
    </xf>
    <xf numFmtId="175" fontId="2" fillId="0" borderId="14" xfId="64" applyNumberFormat="1" applyFont="1" applyFill="1" applyBorder="1" applyAlignment="1">
      <alignment vertical="center"/>
    </xf>
    <xf numFmtId="175" fontId="4" fillId="0" borderId="12" xfId="64" applyNumberFormat="1" applyFont="1" applyFill="1" applyBorder="1" applyAlignment="1">
      <alignment vertical="center"/>
    </xf>
    <xf numFmtId="0" fontId="2" fillId="0" borderId="47" xfId="0" applyFont="1" applyBorder="1" applyAlignment="1">
      <alignment/>
    </xf>
    <xf numFmtId="0" fontId="18" fillId="0" borderId="47" xfId="0" applyFont="1" applyBorder="1" applyAlignment="1">
      <alignment horizontal="left" vertical="top" wrapText="1"/>
    </xf>
    <xf numFmtId="0" fontId="4" fillId="0" borderId="21" xfId="0" applyFont="1" applyBorder="1" applyAlignment="1">
      <alignment wrapText="1"/>
    </xf>
    <xf numFmtId="0" fontId="18" fillId="0" borderId="18" xfId="0" applyFont="1" applyBorder="1" applyAlignment="1">
      <alignment horizontal="left" vertical="top" wrapText="1"/>
    </xf>
    <xf numFmtId="0" fontId="18" fillId="0" borderId="46" xfId="0" applyFont="1" applyBorder="1" applyAlignment="1">
      <alignment horizontal="left" vertical="top" wrapText="1"/>
    </xf>
    <xf numFmtId="0" fontId="22" fillId="0" borderId="13" xfId="0" applyFont="1" applyBorder="1" applyAlignment="1">
      <alignment wrapText="1"/>
    </xf>
    <xf numFmtId="175" fontId="4" fillId="0" borderId="48" xfId="0" applyNumberFormat="1" applyFont="1" applyFill="1" applyBorder="1" applyAlignment="1">
      <alignment wrapText="1"/>
    </xf>
    <xf numFmtId="175" fontId="4" fillId="0" borderId="49" xfId="0" applyNumberFormat="1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175" fontId="4" fillId="0" borderId="0" xfId="0" applyNumberFormat="1" applyFont="1" applyFill="1" applyBorder="1" applyAlignment="1">
      <alignment wrapText="1"/>
    </xf>
    <xf numFmtId="175" fontId="4" fillId="0" borderId="50" xfId="0" applyNumberFormat="1" applyFont="1" applyFill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175" fontId="9" fillId="0" borderId="51" xfId="64" applyNumberFormat="1" applyFont="1" applyFill="1" applyBorder="1" applyAlignment="1">
      <alignment vertical="center" wrapText="1"/>
    </xf>
    <xf numFmtId="175" fontId="9" fillId="0" borderId="14" xfId="64" applyNumberFormat="1" applyFont="1" applyFill="1" applyBorder="1" applyAlignment="1">
      <alignment vertical="center" wrapText="1"/>
    </xf>
    <xf numFmtId="175" fontId="9" fillId="0" borderId="52" xfId="64" applyNumberFormat="1" applyFont="1" applyFill="1" applyBorder="1" applyAlignment="1">
      <alignment vertical="center" wrapText="1"/>
    </xf>
    <xf numFmtId="175" fontId="2" fillId="0" borderId="14" xfId="69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wrapText="1"/>
    </xf>
    <xf numFmtId="175" fontId="9" fillId="0" borderId="53" xfId="64" applyNumberFormat="1" applyFont="1" applyFill="1" applyBorder="1" applyAlignment="1">
      <alignment vertical="center" wrapText="1"/>
    </xf>
    <xf numFmtId="175" fontId="2" fillId="0" borderId="20" xfId="69" applyNumberFormat="1" applyFont="1" applyFill="1" applyBorder="1" applyAlignment="1">
      <alignment horizontal="center" vertical="center"/>
    </xf>
    <xf numFmtId="0" fontId="22" fillId="0" borderId="50" xfId="0" applyFont="1" applyBorder="1" applyAlignment="1">
      <alignment wrapText="1"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175" fontId="2" fillId="0" borderId="13" xfId="0" applyNumberFormat="1" applyFont="1" applyFill="1" applyBorder="1" applyAlignment="1">
      <alignment horizontal="center" wrapText="1"/>
    </xf>
    <xf numFmtId="175" fontId="2" fillId="0" borderId="14" xfId="64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75" fontId="2" fillId="0" borderId="14" xfId="0" applyNumberFormat="1" applyFont="1" applyFill="1" applyBorder="1" applyAlignment="1">
      <alignment horizontal="center" wrapText="1"/>
    </xf>
    <xf numFmtId="175" fontId="9" fillId="0" borderId="14" xfId="67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175" fontId="5" fillId="0" borderId="54" xfId="64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horizontal="left" wrapText="1"/>
    </xf>
    <xf numFmtId="49" fontId="2" fillId="0" borderId="21" xfId="0" applyNumberFormat="1" applyFont="1" applyBorder="1" applyAlignment="1">
      <alignment wrapText="1"/>
    </xf>
    <xf numFmtId="175" fontId="9" fillId="0" borderId="17" xfId="64" applyNumberFormat="1" applyFont="1" applyFill="1" applyBorder="1" applyAlignment="1">
      <alignment vertical="center" wrapText="1"/>
    </xf>
    <xf numFmtId="175" fontId="5" fillId="0" borderId="12" xfId="64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177" fontId="21" fillId="0" borderId="27" xfId="56" applyNumberFormat="1" applyFont="1" applyFill="1" applyBorder="1" applyAlignment="1">
      <alignment horizontal="center" vertical="center" wrapText="1"/>
      <protection/>
    </xf>
    <xf numFmtId="177" fontId="21" fillId="34" borderId="55" xfId="56" applyNumberFormat="1" applyFont="1" applyFill="1" applyBorder="1" applyAlignment="1">
      <alignment horizontal="center" vertical="center" wrapText="1"/>
      <protection/>
    </xf>
    <xf numFmtId="0" fontId="18" fillId="0" borderId="24" xfId="0" applyFont="1" applyFill="1" applyBorder="1" applyAlignment="1">
      <alignment vertical="center" wrapText="1"/>
    </xf>
    <xf numFmtId="177" fontId="33" fillId="0" borderId="43" xfId="0" applyNumberFormat="1" applyFont="1" applyFill="1" applyBorder="1" applyAlignment="1">
      <alignment horizontal="left" vertical="top" wrapText="1"/>
    </xf>
    <xf numFmtId="177" fontId="18" fillId="0" borderId="56" xfId="0" applyNumberFormat="1" applyFont="1" applyFill="1" applyBorder="1" applyAlignment="1">
      <alignment horizontal="right" vertical="top"/>
    </xf>
    <xf numFmtId="177" fontId="18" fillId="0" borderId="57" xfId="0" applyNumberFormat="1" applyFont="1" applyFill="1" applyBorder="1" applyAlignment="1">
      <alignment horizontal="right" vertical="top"/>
    </xf>
    <xf numFmtId="177" fontId="80" fillId="0" borderId="0" xfId="0" applyNumberFormat="1" applyFont="1" applyFill="1" applyBorder="1" applyAlignment="1">
      <alignment horizontal="right" vertical="top"/>
    </xf>
    <xf numFmtId="177" fontId="18" fillId="0" borderId="0" xfId="0" applyNumberFormat="1" applyFont="1" applyAlignment="1">
      <alignment horizontal="left" vertical="top" wrapText="1"/>
    </xf>
    <xf numFmtId="0" fontId="2" fillId="35" borderId="14" xfId="0" applyFont="1" applyFill="1" applyBorder="1" applyAlignment="1">
      <alignment wrapText="1"/>
    </xf>
    <xf numFmtId="174" fontId="2" fillId="35" borderId="14" xfId="0" applyNumberFormat="1" applyFont="1" applyFill="1" applyBorder="1" applyAlignment="1">
      <alignment horizontal="right" wrapText="1" indent="1"/>
    </xf>
    <xf numFmtId="0" fontId="2" fillId="35" borderId="0" xfId="0" applyFont="1" applyFill="1" applyAlignment="1">
      <alignment/>
    </xf>
    <xf numFmtId="174" fontId="2" fillId="35" borderId="0" xfId="0" applyNumberFormat="1" applyFont="1" applyFill="1" applyAlignment="1">
      <alignment/>
    </xf>
    <xf numFmtId="3" fontId="58" fillId="0" borderId="0" xfId="0" applyNumberFormat="1" applyFont="1" applyAlignment="1">
      <alignment/>
    </xf>
    <xf numFmtId="0" fontId="18" fillId="35" borderId="23" xfId="0" applyFont="1" applyFill="1" applyBorder="1" applyAlignment="1">
      <alignment vertical="center" wrapText="1"/>
    </xf>
    <xf numFmtId="177" fontId="26" fillId="35" borderId="0" xfId="0" applyNumberFormat="1" applyFont="1" applyFill="1" applyAlignment="1">
      <alignment/>
    </xf>
    <xf numFmtId="177" fontId="18" fillId="0" borderId="0" xfId="54" applyNumberFormat="1" applyFont="1" applyFill="1" applyAlignment="1">
      <alignment horizontal="right" vertical="top"/>
      <protection/>
    </xf>
    <xf numFmtId="177" fontId="21" fillId="0" borderId="27" xfId="54" applyNumberFormat="1" applyFont="1" applyFill="1" applyBorder="1" applyAlignment="1">
      <alignment horizontal="center" vertical="center" wrapText="1"/>
      <protection/>
    </xf>
    <xf numFmtId="49" fontId="18" fillId="0" borderId="34" xfId="54" applyNumberFormat="1" applyFont="1" applyFill="1" applyBorder="1" applyAlignment="1">
      <alignment horizontal="center" vertical="center"/>
      <protection/>
    </xf>
    <xf numFmtId="177" fontId="26" fillId="0" borderId="0" xfId="0" applyNumberFormat="1" applyFont="1" applyFill="1" applyAlignment="1">
      <alignment horizontal="right" vertical="top"/>
    </xf>
    <xf numFmtId="177" fontId="26" fillId="0" borderId="0" xfId="0" applyNumberFormat="1" applyFont="1" applyFill="1" applyAlignment="1">
      <alignment vertical="top" wrapText="1"/>
    </xf>
    <xf numFmtId="171" fontId="20" fillId="0" borderId="0" xfId="64" applyFont="1" applyFill="1" applyBorder="1" applyAlignment="1">
      <alignment horizontal="center" wrapText="1"/>
    </xf>
    <xf numFmtId="175" fontId="5" fillId="0" borderId="12" xfId="67" applyNumberFormat="1" applyFont="1" applyFill="1" applyBorder="1" applyAlignment="1">
      <alignment horizontal="center" vertical="center" wrapText="1"/>
    </xf>
    <xf numFmtId="171" fontId="5" fillId="0" borderId="19" xfId="64" applyFont="1" applyFill="1" applyBorder="1" applyAlignment="1">
      <alignment horizontal="center" wrapText="1"/>
    </xf>
    <xf numFmtId="171" fontId="4" fillId="0" borderId="58" xfId="64" applyFont="1" applyFill="1" applyBorder="1" applyAlignment="1">
      <alignment horizontal="center" wrapText="1"/>
    </xf>
    <xf numFmtId="175" fontId="4" fillId="0" borderId="11" xfId="0" applyNumberFormat="1" applyFont="1" applyFill="1" applyBorder="1" applyAlignment="1">
      <alignment wrapText="1"/>
    </xf>
    <xf numFmtId="177" fontId="4" fillId="0" borderId="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27" fillId="0" borderId="12" xfId="0" applyNumberFormat="1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vertical="center" wrapText="1"/>
    </xf>
    <xf numFmtId="0" fontId="27" fillId="0" borderId="48" xfId="0" applyFont="1" applyFill="1" applyBorder="1" applyAlignment="1">
      <alignment vertical="center" wrapText="1"/>
    </xf>
    <xf numFmtId="175" fontId="10" fillId="0" borderId="14" xfId="0" applyNumberFormat="1" applyFont="1" applyFill="1" applyBorder="1" applyAlignment="1">
      <alignment wrapText="1"/>
    </xf>
    <xf numFmtId="173" fontId="10" fillId="0" borderId="14" xfId="64" applyNumberFormat="1" applyFont="1" applyFill="1" applyBorder="1" applyAlignment="1">
      <alignment vertical="center" wrapText="1"/>
    </xf>
    <xf numFmtId="173" fontId="27" fillId="0" borderId="14" xfId="64" applyNumberFormat="1" applyFont="1" applyFill="1" applyBorder="1" applyAlignment="1">
      <alignment vertical="center" wrapText="1"/>
    </xf>
    <xf numFmtId="175" fontId="27" fillId="0" borderId="14" xfId="0" applyNumberFormat="1" applyFont="1" applyFill="1" applyBorder="1" applyAlignment="1">
      <alignment wrapText="1"/>
    </xf>
    <xf numFmtId="173" fontId="56" fillId="0" borderId="14" xfId="64" applyNumberFormat="1" applyFont="1" applyFill="1" applyBorder="1" applyAlignment="1">
      <alignment/>
    </xf>
    <xf numFmtId="175" fontId="27" fillId="0" borderId="15" xfId="0" applyNumberFormat="1" applyFont="1" applyFill="1" applyBorder="1" applyAlignment="1">
      <alignment wrapText="1"/>
    </xf>
    <xf numFmtId="173" fontId="56" fillId="0" borderId="0" xfId="0" applyNumberFormat="1" applyFont="1" applyFill="1" applyAlignment="1">
      <alignment/>
    </xf>
    <xf numFmtId="3" fontId="56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74" fontId="4" fillId="0" borderId="0" xfId="0" applyNumberFormat="1" applyFont="1" applyFill="1" applyBorder="1" applyAlignment="1">
      <alignment horizontal="right" wrapText="1" indent="1"/>
    </xf>
    <xf numFmtId="0" fontId="18" fillId="33" borderId="0" xfId="53" applyFont="1" applyFill="1" applyBorder="1" applyAlignment="1">
      <alignment/>
      <protection/>
    </xf>
    <xf numFmtId="0" fontId="2" fillId="33" borderId="0" xfId="53" applyFont="1" applyFill="1" applyBorder="1" applyAlignment="1">
      <alignment/>
      <protection/>
    </xf>
    <xf numFmtId="175" fontId="5" fillId="33" borderId="0" xfId="69" applyNumberFormat="1" applyFont="1" applyFill="1" applyBorder="1" applyAlignment="1">
      <alignment vertical="center" wrapText="1"/>
    </xf>
    <xf numFmtId="175" fontId="5" fillId="0" borderId="0" xfId="69" applyNumberFormat="1" applyFont="1" applyFill="1" applyBorder="1" applyAlignment="1">
      <alignment vertical="center" wrapText="1"/>
    </xf>
    <xf numFmtId="0" fontId="12" fillId="33" borderId="0" xfId="0" applyFont="1" applyFill="1" applyAlignment="1">
      <alignment/>
    </xf>
    <xf numFmtId="176" fontId="12" fillId="33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Alignment="1">
      <alignment/>
    </xf>
    <xf numFmtId="175" fontId="27" fillId="0" borderId="59" xfId="0" applyNumberFormat="1" applyFont="1" applyFill="1" applyBorder="1" applyAlignment="1">
      <alignment wrapText="1"/>
    </xf>
    <xf numFmtId="175" fontId="10" fillId="0" borderId="59" xfId="0" applyNumberFormat="1" applyFont="1" applyFill="1" applyBorder="1" applyAlignment="1">
      <alignment wrapText="1"/>
    </xf>
    <xf numFmtId="173" fontId="27" fillId="0" borderId="59" xfId="64" applyNumberFormat="1" applyFont="1" applyFill="1" applyBorder="1" applyAlignment="1">
      <alignment vertical="center" wrapText="1"/>
    </xf>
    <xf numFmtId="173" fontId="56" fillId="0" borderId="59" xfId="64" applyNumberFormat="1" applyFont="1" applyFill="1" applyBorder="1" applyAlignment="1">
      <alignment/>
    </xf>
    <xf numFmtId="175" fontId="27" fillId="0" borderId="60" xfId="0" applyNumberFormat="1" applyFont="1" applyFill="1" applyBorder="1" applyAlignment="1">
      <alignment wrapText="1"/>
    </xf>
    <xf numFmtId="0" fontId="0" fillId="0" borderId="47" xfId="0" applyFill="1" applyBorder="1" applyAlignment="1">
      <alignment/>
    </xf>
    <xf numFmtId="174" fontId="2" fillId="0" borderId="21" xfId="0" applyNumberFormat="1" applyFont="1" applyFill="1" applyBorder="1" applyAlignment="1">
      <alignment horizontal="right" wrapText="1" indent="1"/>
    </xf>
    <xf numFmtId="175" fontId="2" fillId="0" borderId="46" xfId="0" applyNumberFormat="1" applyFont="1" applyFill="1" applyBorder="1" applyAlignment="1">
      <alignment horizontal="right" wrapText="1" indent="1"/>
    </xf>
    <xf numFmtId="177" fontId="4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77" fontId="18" fillId="0" borderId="0" xfId="54" applyNumberFormat="1" applyFont="1" applyAlignment="1">
      <alignment horizontal="left" vertical="top" wrapText="1"/>
      <protection/>
    </xf>
    <xf numFmtId="177" fontId="21" fillId="34" borderId="0" xfId="55" applyNumberFormat="1" applyFont="1" applyFill="1" applyAlignment="1">
      <alignment horizontal="center" vertical="top" wrapText="1"/>
      <protection/>
    </xf>
    <xf numFmtId="177" fontId="21" fillId="34" borderId="0" xfId="54" applyNumberFormat="1" applyFont="1" applyFill="1" applyAlignment="1">
      <alignment horizontal="center" vertical="top" wrapText="1"/>
      <protection/>
    </xf>
    <xf numFmtId="177" fontId="21" fillId="34" borderId="0" xfId="55" applyNumberFormat="1" applyFont="1" applyFill="1" applyAlignment="1">
      <alignment horizontal="center" vertical="top"/>
      <protection/>
    </xf>
    <xf numFmtId="177" fontId="81" fillId="0" borderId="0" xfId="54" applyNumberFormat="1" applyFont="1" applyAlignment="1">
      <alignment horizontal="right" vertical="top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God_Формы фин.отчетности_BWU_09_11_03" xfId="54"/>
    <cellStyle name="Обычный_Лист1 2" xfId="55"/>
    <cellStyle name="Обычный_Формы ФО для НПФ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2 2" xfId="68"/>
    <cellStyle name="Финансовый 3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1;&#1059;\&#1043;&#1077;&#1085;&#1073;&#1091;&#1093;\&#1053;&#1080;&#1085;&#1072;\&#1060;&#1080;&#1085;&#1072;&#1085;&#1089;&#1086;&#1074;&#1072;&#1103;%20&#1086;&#1090;&#1095;&#1077;&#1090;&#1085;&#1086;&#1089;&#1090;&#1100;\2014%20&#1075;&#1086;&#1076;\&#1085;&#1072;%2001.04.2014\&#1082;&#1086;&#1085;&#1075;&#1083;&#1072;&#1084;&#1077;&#1088;&#1072;&#1090;\31.03.2014%20&#1056;&#1072;&#1089;&#1096;.&#1101;&#1083;&#1080;&#1084;&#1080;&#1085;&#1080;&#1088;&#1086;&#1074;&#1072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1;&#1059;\&#1043;&#1077;&#1085;&#1073;&#1091;&#1093;\&#1053;&#1080;&#1085;&#1072;\&#1060;&#1080;&#1085;&#1072;&#1085;&#1089;&#1086;&#1074;&#1072;&#1103;%20&#1086;&#1090;&#1095;&#1077;&#1090;&#1085;&#1086;&#1089;&#1090;&#1100;\2015%20&#1075;&#1086;&#1076;\&#1085;&#1072;%2001.01.15&#1075;\&#1082;&#1086;&#1085;&#1075;&#1083;&#1086;&#1084;&#1077;&#1088;&#1072;&#1090;\31.12.2014%20&#1056;&#1072;&#1089;&#1096;.&#1101;&#1083;&#1080;&#1084;&#1080;&#1085;&#1080;&#1088;&#1086;&#1074;&#1072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4 кв"/>
      <sheetName val="расш-ка элиминирования (2)"/>
      <sheetName val="расш-ка ДС"/>
      <sheetName val="Сведения о деп. и тек. сче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  <row r="50">
          <cell r="B50">
            <v>8189</v>
          </cell>
        </row>
      </sheetData>
      <sheetData sheetId="1">
        <row r="83">
          <cell r="B83">
            <v>0</v>
          </cell>
          <cell r="C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77"/>
  <sheetViews>
    <sheetView zoomScalePageLayoutView="0" workbookViewId="0" topLeftCell="A37">
      <selection activeCell="L12" sqref="L12"/>
    </sheetView>
  </sheetViews>
  <sheetFormatPr defaultColWidth="9.140625" defaultRowHeight="15"/>
  <cols>
    <col min="1" max="1" width="91.140625" style="2" customWidth="1"/>
    <col min="2" max="2" width="23.8515625" style="36" customWidth="1"/>
    <col min="3" max="3" width="22.7109375" style="1" customWidth="1"/>
    <col min="4" max="4" width="18.7109375" style="2" hidden="1" customWidth="1"/>
    <col min="5" max="5" width="19.57421875" style="2" customWidth="1"/>
    <col min="6" max="6" width="21.00390625" style="2" customWidth="1"/>
    <col min="7" max="7" width="9.140625" style="2" customWidth="1"/>
    <col min="8" max="8" width="12.140625" style="2" bestFit="1" customWidth="1"/>
    <col min="9" max="16384" width="9.140625" style="2" customWidth="1"/>
  </cols>
  <sheetData>
    <row r="1" spans="1:3" ht="18.75">
      <c r="A1" s="132" t="s">
        <v>130</v>
      </c>
      <c r="B1" s="133" t="s">
        <v>153</v>
      </c>
      <c r="C1" s="275" t="s">
        <v>198</v>
      </c>
    </row>
    <row r="2" ht="18.75">
      <c r="A2" s="134" t="s">
        <v>131</v>
      </c>
    </row>
    <row r="3" ht="18.75">
      <c r="A3" s="134" t="s">
        <v>132</v>
      </c>
    </row>
    <row r="4" ht="18.75">
      <c r="A4" s="134" t="s">
        <v>133</v>
      </c>
    </row>
    <row r="5" ht="18.75" customHeight="1">
      <c r="A5" s="135" t="s">
        <v>134</v>
      </c>
    </row>
    <row r="7" spans="1:3" ht="18.75">
      <c r="A7" s="277" t="s">
        <v>0</v>
      </c>
      <c r="B7" s="277"/>
      <c r="C7" s="277"/>
    </row>
    <row r="8" spans="1:3" ht="18.75">
      <c r="A8" s="277" t="s">
        <v>1</v>
      </c>
      <c r="B8" s="277"/>
      <c r="C8" s="277"/>
    </row>
    <row r="9" spans="1:3" ht="18.75">
      <c r="A9" s="277" t="s">
        <v>2</v>
      </c>
      <c r="B9" s="277"/>
      <c r="C9" s="277"/>
    </row>
    <row r="10" spans="1:3" ht="18.75">
      <c r="A10" s="277" t="s">
        <v>191</v>
      </c>
      <c r="B10" s="277"/>
      <c r="C10" s="277"/>
    </row>
    <row r="11" ht="19.5" thickBot="1">
      <c r="C11" s="263" t="s">
        <v>87</v>
      </c>
    </row>
    <row r="12" spans="1:3" ht="18.75" customHeight="1" thickBot="1">
      <c r="A12" s="3"/>
      <c r="B12" s="4" t="s">
        <v>192</v>
      </c>
      <c r="C12" s="5" t="s">
        <v>161</v>
      </c>
    </row>
    <row r="13" spans="1:3" ht="18.75">
      <c r="A13" s="6" t="s">
        <v>4</v>
      </c>
      <c r="B13" s="270"/>
      <c r="C13" s="136"/>
    </row>
    <row r="14" spans="1:3" ht="18.75">
      <c r="A14" s="7" t="s">
        <v>5</v>
      </c>
      <c r="B14" s="271">
        <v>109710182</v>
      </c>
      <c r="C14" s="137">
        <v>142148716</v>
      </c>
    </row>
    <row r="15" spans="1:4" ht="18.75">
      <c r="A15" s="7" t="s">
        <v>6</v>
      </c>
      <c r="B15" s="271">
        <v>21019745</v>
      </c>
      <c r="C15" s="137">
        <v>13011071</v>
      </c>
      <c r="D15" s="13">
        <f>C15-B15</f>
        <v>-8008674</v>
      </c>
    </row>
    <row r="16" spans="1:3" ht="37.5">
      <c r="A16" s="7" t="s">
        <v>154</v>
      </c>
      <c r="B16" s="271"/>
      <c r="C16" s="137"/>
    </row>
    <row r="17" spans="1:4" ht="18.75">
      <c r="A17" s="138" t="s">
        <v>7</v>
      </c>
      <c r="B17" s="271">
        <v>66797313</v>
      </c>
      <c r="C17" s="137">
        <v>8333940</v>
      </c>
      <c r="D17" s="13">
        <f>C17-B17</f>
        <v>-58463373</v>
      </c>
    </row>
    <row r="18" spans="1:4" ht="18.75">
      <c r="A18" s="138" t="s">
        <v>155</v>
      </c>
      <c r="B18" s="272">
        <v>0</v>
      </c>
      <c r="C18" s="140">
        <v>0</v>
      </c>
      <c r="D18"/>
    </row>
    <row r="19" spans="1:9" ht="18.75">
      <c r="A19" s="139" t="s">
        <v>8</v>
      </c>
      <c r="B19" s="271"/>
      <c r="C19" s="137"/>
      <c r="D19"/>
      <c r="E19"/>
      <c r="F19"/>
      <c r="G19"/>
      <c r="H19"/>
      <c r="I19"/>
    </row>
    <row r="20" spans="1:9" ht="18.75">
      <c r="A20" s="138" t="s">
        <v>7</v>
      </c>
      <c r="B20" s="271">
        <v>9248956</v>
      </c>
      <c r="C20" s="137">
        <v>9362119</v>
      </c>
      <c r="D20" s="13">
        <f>C20-B20</f>
        <v>113163</v>
      </c>
      <c r="E20"/>
      <c r="F20"/>
      <c r="G20"/>
      <c r="H20"/>
      <c r="I20"/>
    </row>
    <row r="21" spans="1:9" ht="18.75">
      <c r="A21" s="138" t="s">
        <v>155</v>
      </c>
      <c r="B21" s="272">
        <v>1005171</v>
      </c>
      <c r="C21" s="140">
        <v>0</v>
      </c>
      <c r="D21"/>
      <c r="E21"/>
      <c r="F21"/>
      <c r="G21"/>
      <c r="H21"/>
      <c r="I21"/>
    </row>
    <row r="22" spans="1:9" ht="18.75">
      <c r="A22" s="139" t="s">
        <v>9</v>
      </c>
      <c r="B22" s="271">
        <v>1318839870</v>
      </c>
      <c r="C22" s="137">
        <v>1060248934</v>
      </c>
      <c r="D22" s="13">
        <f>C22-B22</f>
        <v>-258590936</v>
      </c>
      <c r="E22"/>
      <c r="F22"/>
      <c r="G22"/>
      <c r="H22"/>
      <c r="I22"/>
    </row>
    <row r="23" spans="1:9" ht="18.75">
      <c r="A23" s="139" t="s">
        <v>10</v>
      </c>
      <c r="B23" s="271"/>
      <c r="C23" s="140"/>
      <c r="D23"/>
      <c r="E23"/>
      <c r="F23"/>
      <c r="G23"/>
      <c r="H23"/>
      <c r="I23"/>
    </row>
    <row r="24" spans="1:9" ht="18.75">
      <c r="A24" s="138" t="s">
        <v>7</v>
      </c>
      <c r="B24" s="271">
        <v>7830426</v>
      </c>
      <c r="C24" s="137">
        <v>34728989</v>
      </c>
      <c r="D24" s="13">
        <f>C24-B24</f>
        <v>26898563</v>
      </c>
      <c r="E24"/>
      <c r="F24"/>
      <c r="G24"/>
      <c r="H24"/>
      <c r="I24"/>
    </row>
    <row r="25" spans="1:9" ht="18.75">
      <c r="A25" s="138" t="s">
        <v>155</v>
      </c>
      <c r="B25" s="272">
        <v>17069334</v>
      </c>
      <c r="C25" s="140">
        <v>0</v>
      </c>
      <c r="D25"/>
      <c r="E25"/>
      <c r="F25"/>
      <c r="G25"/>
      <c r="H25"/>
      <c r="I25"/>
    </row>
    <row r="26" spans="1:9" ht="18.75">
      <c r="A26" s="138" t="s">
        <v>105</v>
      </c>
      <c r="B26" s="272">
        <v>0</v>
      </c>
      <c r="C26" s="137">
        <v>380002</v>
      </c>
      <c r="D26" s="13">
        <f>C26-B26</f>
        <v>380002</v>
      </c>
      <c r="E26"/>
      <c r="F26"/>
      <c r="G26"/>
      <c r="H26"/>
      <c r="I26"/>
    </row>
    <row r="27" spans="1:3" ht="18.75">
      <c r="A27" s="7" t="s">
        <v>11</v>
      </c>
      <c r="B27" s="271">
        <v>38613266</v>
      </c>
      <c r="C27" s="137">
        <v>26112447</v>
      </c>
    </row>
    <row r="28" spans="1:3" ht="18.75">
      <c r="A28" s="7" t="s">
        <v>12</v>
      </c>
      <c r="B28" s="272">
        <v>1496707</v>
      </c>
      <c r="C28" s="140">
        <v>1241153</v>
      </c>
    </row>
    <row r="29" spans="1:4" ht="18.75">
      <c r="A29" s="127" t="s">
        <v>136</v>
      </c>
      <c r="B29" s="271">
        <v>2438400</v>
      </c>
      <c r="C29" s="141">
        <v>2469935</v>
      </c>
      <c r="D29" s="13">
        <f>C29-B29</f>
        <v>31535</v>
      </c>
    </row>
    <row r="30" spans="1:3" ht="18.75">
      <c r="A30" s="7" t="s">
        <v>135</v>
      </c>
      <c r="B30" s="272">
        <v>457480</v>
      </c>
      <c r="C30" s="140">
        <v>124019</v>
      </c>
    </row>
    <row r="31" spans="1:4" ht="18.75">
      <c r="A31" s="7" t="s">
        <v>13</v>
      </c>
      <c r="B31" s="271">
        <v>2595191</v>
      </c>
      <c r="C31" s="137">
        <v>187790</v>
      </c>
      <c r="D31"/>
    </row>
    <row r="32" spans="1:3" ht="18.75">
      <c r="A32" s="7" t="s">
        <v>156</v>
      </c>
      <c r="B32" s="271">
        <v>32363</v>
      </c>
      <c r="C32" s="137">
        <v>28692</v>
      </c>
    </row>
    <row r="33" spans="1:4" ht="19.5" thickBot="1">
      <c r="A33" s="8" t="s">
        <v>14</v>
      </c>
      <c r="B33" s="271">
        <v>17548924</v>
      </c>
      <c r="C33" s="142">
        <v>23117267</v>
      </c>
      <c r="D33" s="13">
        <f>C33-B33</f>
        <v>5568343</v>
      </c>
    </row>
    <row r="34" spans="1:3" ht="19.5" thickBot="1">
      <c r="A34" s="9" t="s">
        <v>157</v>
      </c>
      <c r="B34" s="10">
        <f>SUM(B14:B33)</f>
        <v>1614703328</v>
      </c>
      <c r="C34" s="10">
        <f>SUM(C14:C33)</f>
        <v>1321495074</v>
      </c>
    </row>
    <row r="35" spans="1:3" ht="19.5" thickBot="1">
      <c r="A35" s="15" t="s">
        <v>15</v>
      </c>
      <c r="B35" s="143"/>
      <c r="C35" s="143"/>
    </row>
    <row r="36" spans="1:4" ht="18.75">
      <c r="A36" s="144" t="s">
        <v>137</v>
      </c>
      <c r="B36" s="137">
        <v>51196432</v>
      </c>
      <c r="C36" s="140">
        <v>23526969</v>
      </c>
      <c r="D36" s="163">
        <f>B36-C36</f>
        <v>27669463</v>
      </c>
    </row>
    <row r="37" spans="1:4" ht="18.75">
      <c r="A37" s="7" t="s">
        <v>16</v>
      </c>
      <c r="B37" s="137">
        <v>97175775</v>
      </c>
      <c r="C37" s="137">
        <v>62876779</v>
      </c>
      <c r="D37" s="163">
        <f aca="true" t="shared" si="0" ref="D37:D46">B37-C37</f>
        <v>34298996</v>
      </c>
    </row>
    <row r="38" spans="1:4" ht="37.5">
      <c r="A38" s="7" t="s">
        <v>154</v>
      </c>
      <c r="B38" s="137">
        <v>5629178</v>
      </c>
      <c r="C38" s="140">
        <v>0</v>
      </c>
      <c r="D38" s="163">
        <f t="shared" si="0"/>
        <v>5629178</v>
      </c>
    </row>
    <row r="39" spans="1:4" ht="18.75">
      <c r="A39" s="7" t="s">
        <v>17</v>
      </c>
      <c r="B39" s="137">
        <v>1197914453</v>
      </c>
      <c r="C39" s="137">
        <v>1010115876</v>
      </c>
      <c r="D39" s="163">
        <f t="shared" si="0"/>
        <v>187798577</v>
      </c>
    </row>
    <row r="40" spans="1:4" ht="18.75">
      <c r="A40" s="7" t="s">
        <v>31</v>
      </c>
      <c r="B40" s="137">
        <v>47595160</v>
      </c>
      <c r="C40" s="137">
        <v>46690990</v>
      </c>
      <c r="D40" s="163">
        <f t="shared" si="0"/>
        <v>904170</v>
      </c>
    </row>
    <row r="41" spans="1:4" ht="18.75">
      <c r="A41" s="7" t="s">
        <v>18</v>
      </c>
      <c r="B41" s="137">
        <v>56356286</v>
      </c>
      <c r="C41" s="137">
        <v>55634631</v>
      </c>
      <c r="D41" s="163">
        <f t="shared" si="0"/>
        <v>721655</v>
      </c>
    </row>
    <row r="42" spans="1:4" ht="18.75">
      <c r="A42" s="127" t="s">
        <v>19</v>
      </c>
      <c r="B42" s="140">
        <v>16920044</v>
      </c>
      <c r="C42" s="140">
        <v>0</v>
      </c>
      <c r="D42" s="163">
        <f t="shared" si="0"/>
        <v>16920044</v>
      </c>
    </row>
    <row r="43" spans="1:4" ht="18.75">
      <c r="A43" s="127" t="s">
        <v>158</v>
      </c>
      <c r="B43" s="140">
        <v>5857831</v>
      </c>
      <c r="C43" s="140">
        <v>6229239</v>
      </c>
      <c r="D43" s="163">
        <f t="shared" si="0"/>
        <v>-371408</v>
      </c>
    </row>
    <row r="44" spans="1:4" ht="18.75">
      <c r="A44" s="145" t="s">
        <v>159</v>
      </c>
      <c r="B44" s="140">
        <v>6960885</v>
      </c>
      <c r="C44" s="140">
        <v>3901562</v>
      </c>
      <c r="D44" s="163">
        <f t="shared" si="0"/>
        <v>3059323</v>
      </c>
    </row>
    <row r="45" spans="1:4" ht="18.75">
      <c r="A45" s="127" t="s">
        <v>88</v>
      </c>
      <c r="B45" s="140">
        <v>234516</v>
      </c>
      <c r="C45" s="140">
        <v>43572</v>
      </c>
      <c r="D45" s="163">
        <f t="shared" si="0"/>
        <v>190944</v>
      </c>
    </row>
    <row r="46" spans="1:4" ht="18.75" customHeight="1" thickBot="1">
      <c r="A46" s="146" t="s">
        <v>20</v>
      </c>
      <c r="B46" s="137">
        <v>7110735</v>
      </c>
      <c r="C46" s="137">
        <v>5052244</v>
      </c>
      <c r="D46" s="163">
        <f t="shared" si="0"/>
        <v>2058491</v>
      </c>
    </row>
    <row r="47" spans="1:3" ht="18.75" customHeight="1" thickBot="1">
      <c r="A47" s="15" t="s">
        <v>160</v>
      </c>
      <c r="B47" s="10">
        <f>SUM(B36:B46)</f>
        <v>1492951295</v>
      </c>
      <c r="C47" s="10">
        <f>SUM(C36:C46)</f>
        <v>1214071862</v>
      </c>
    </row>
    <row r="48" spans="1:3" ht="18.75">
      <c r="A48" s="6" t="s">
        <v>21</v>
      </c>
      <c r="B48" s="12"/>
      <c r="C48" s="12"/>
    </row>
    <row r="49" spans="1:5" ht="18.75">
      <c r="A49" s="7" t="s">
        <v>22</v>
      </c>
      <c r="B49" s="137">
        <v>61376877</v>
      </c>
      <c r="C49" s="137">
        <v>61428044</v>
      </c>
      <c r="E49" s="13"/>
    </row>
    <row r="50" spans="1:5" ht="18.75">
      <c r="A50" s="7" t="s">
        <v>23</v>
      </c>
      <c r="B50" s="137">
        <v>44432</v>
      </c>
      <c r="C50" s="137">
        <v>43615</v>
      </c>
      <c r="E50" s="13"/>
    </row>
    <row r="51" spans="1:5" s="222" customFormat="1" ht="18.75" hidden="1">
      <c r="A51" s="220" t="s">
        <v>24</v>
      </c>
      <c r="B51" s="137">
        <f>8189*0</f>
        <v>0</v>
      </c>
      <c r="C51" s="221">
        <v>0</v>
      </c>
      <c r="E51" s="223"/>
    </row>
    <row r="52" spans="1:5" ht="36.75" customHeight="1">
      <c r="A52" s="7" t="s">
        <v>25</v>
      </c>
      <c r="B52" s="14">
        <v>-171883</v>
      </c>
      <c r="C52" s="14">
        <v>-12571</v>
      </c>
      <c r="E52" s="13"/>
    </row>
    <row r="53" spans="1:5" ht="19.5" customHeight="1">
      <c r="A53" s="7" t="s">
        <v>95</v>
      </c>
      <c r="B53" s="137">
        <v>11991541</v>
      </c>
      <c r="C53" s="137">
        <v>12002883</v>
      </c>
      <c r="E53" s="13"/>
    </row>
    <row r="54" spans="1:5" ht="18.75">
      <c r="A54" s="7" t="s">
        <v>106</v>
      </c>
      <c r="B54" s="140">
        <v>16631209</v>
      </c>
      <c r="C54" s="140">
        <v>16631209</v>
      </c>
      <c r="E54" s="13"/>
    </row>
    <row r="55" spans="1:5" ht="19.5" thickBot="1">
      <c r="A55" s="7" t="s">
        <v>30</v>
      </c>
      <c r="B55" s="137">
        <v>31879857</v>
      </c>
      <c r="C55" s="137">
        <v>17330032</v>
      </c>
      <c r="E55" s="13"/>
    </row>
    <row r="56" spans="1:3" ht="19.5" thickBot="1">
      <c r="A56" s="15" t="s">
        <v>26</v>
      </c>
      <c r="B56" s="10">
        <f>SUM(B49:B55)</f>
        <v>121752033</v>
      </c>
      <c r="C56" s="10">
        <f>SUM(C49:C55)</f>
        <v>107423212</v>
      </c>
    </row>
    <row r="57" spans="1:3" ht="19.5" hidden="1" thickBot="1">
      <c r="A57" s="16" t="s">
        <v>27</v>
      </c>
      <c r="B57" s="140">
        <v>0</v>
      </c>
      <c r="C57" s="140">
        <v>0</v>
      </c>
    </row>
    <row r="58" spans="1:3" ht="19.5" hidden="1" thickBot="1">
      <c r="A58" s="15" t="s">
        <v>28</v>
      </c>
      <c r="B58" s="17">
        <f>B56+B57</f>
        <v>121752033</v>
      </c>
      <c r="C58" s="17">
        <f>C56+C57</f>
        <v>107423212</v>
      </c>
    </row>
    <row r="59" spans="1:3" ht="19.5" thickBot="1">
      <c r="A59" s="15" t="s">
        <v>29</v>
      </c>
      <c r="B59" s="10">
        <f>B58+B47</f>
        <v>1614703328</v>
      </c>
      <c r="C59" s="10">
        <f>C58+C47</f>
        <v>1321495074</v>
      </c>
    </row>
    <row r="60" spans="1:3" ht="18.75">
      <c r="A60" s="131"/>
      <c r="B60" s="256"/>
      <c r="C60" s="256"/>
    </row>
    <row r="61" spans="1:6" ht="18.75">
      <c r="A61" s="257" t="s">
        <v>197</v>
      </c>
      <c r="B61" s="256"/>
      <c r="C61" s="256"/>
      <c r="F61" s="13"/>
    </row>
    <row r="62" spans="1:6" ht="18.75">
      <c r="A62" s="257" t="s">
        <v>195</v>
      </c>
      <c r="B62" s="256"/>
      <c r="C62" s="256"/>
      <c r="F62" s="13"/>
    </row>
    <row r="63" spans="1:3" ht="18.75">
      <c r="A63" s="131"/>
      <c r="B63" s="256"/>
      <c r="C63" s="256"/>
    </row>
    <row r="64" spans="2:3" ht="18.75">
      <c r="B64" s="253">
        <f>B34-B59</f>
        <v>0</v>
      </c>
      <c r="C64" s="224">
        <f>C34-C59</f>
        <v>0</v>
      </c>
    </row>
    <row r="65" ht="18.75">
      <c r="A65" s="2" t="s">
        <v>57</v>
      </c>
    </row>
    <row r="66" ht="18.75" hidden="1">
      <c r="A66" s="2" t="s">
        <v>57</v>
      </c>
    </row>
    <row r="68" spans="1:2" ht="18.75">
      <c r="A68" s="147" t="s">
        <v>182</v>
      </c>
      <c r="B68" s="237" t="s">
        <v>183</v>
      </c>
    </row>
    <row r="69" spans="1:9" s="1" customFormat="1" ht="18.75">
      <c r="A69" s="88"/>
      <c r="B69" s="36"/>
      <c r="D69" s="2"/>
      <c r="E69" s="2"/>
      <c r="F69" s="2"/>
      <c r="G69" s="2"/>
      <c r="H69" s="2"/>
      <c r="I69" s="2"/>
    </row>
    <row r="70" spans="1:9" s="1" customFormat="1" ht="18.75">
      <c r="A70" s="89"/>
      <c r="B70" s="36"/>
      <c r="D70" s="2"/>
      <c r="E70" s="2"/>
      <c r="F70" s="2"/>
      <c r="G70" s="2"/>
      <c r="H70" s="2"/>
      <c r="I70" s="2"/>
    </row>
    <row r="71" spans="1:9" s="1" customFormat="1" ht="18.75">
      <c r="A71" s="90" t="s">
        <v>193</v>
      </c>
      <c r="B71" s="273" t="s">
        <v>194</v>
      </c>
      <c r="D71" s="2"/>
      <c r="E71" s="2"/>
      <c r="F71" s="2"/>
      <c r="G71" s="2"/>
      <c r="H71" s="2"/>
      <c r="I71" s="2"/>
    </row>
    <row r="72" spans="1:9" s="1" customFormat="1" ht="20.25">
      <c r="A72" s="18"/>
      <c r="B72" s="36"/>
      <c r="D72" s="2"/>
      <c r="E72" s="2"/>
      <c r="F72" s="2"/>
      <c r="G72" s="2"/>
      <c r="H72" s="2"/>
      <c r="I72" s="2"/>
    </row>
    <row r="73" spans="1:9" s="1" customFormat="1" ht="18.75">
      <c r="A73" s="19"/>
      <c r="B73" s="36"/>
      <c r="D73" s="2"/>
      <c r="E73" s="2"/>
      <c r="F73" s="2"/>
      <c r="G73" s="2"/>
      <c r="H73" s="2"/>
      <c r="I73" s="2"/>
    </row>
    <row r="74" spans="1:9" s="1" customFormat="1" ht="18.75">
      <c r="A74" s="148" t="s">
        <v>138</v>
      </c>
      <c r="B74" s="36"/>
      <c r="D74" s="2"/>
      <c r="E74" s="2"/>
      <c r="F74" s="2"/>
      <c r="G74" s="2"/>
      <c r="H74" s="2"/>
      <c r="I74" s="2"/>
    </row>
    <row r="75" spans="1:9" s="1" customFormat="1" ht="19.5">
      <c r="A75" s="149" t="s">
        <v>139</v>
      </c>
      <c r="B75" s="36"/>
      <c r="D75" s="2"/>
      <c r="E75" s="2"/>
      <c r="F75" s="2"/>
      <c r="G75" s="2"/>
      <c r="H75" s="2"/>
      <c r="I75" s="2"/>
    </row>
    <row r="76" spans="1:9" s="1" customFormat="1" ht="18.75">
      <c r="A76" s="150" t="s">
        <v>140</v>
      </c>
      <c r="B76" s="36"/>
      <c r="D76" s="2"/>
      <c r="E76" s="2"/>
      <c r="F76" s="2"/>
      <c r="G76" s="2"/>
      <c r="H76" s="2"/>
      <c r="I76" s="2"/>
    </row>
    <row r="77" spans="1:9" s="1" customFormat="1" ht="18.75">
      <c r="A77" s="21"/>
      <c r="B77" s="36"/>
      <c r="D77" s="2"/>
      <c r="E77" s="2"/>
      <c r="F77" s="2"/>
      <c r="G77" s="2"/>
      <c r="H77" s="2"/>
      <c r="I77" s="2"/>
    </row>
  </sheetData>
  <sheetProtection/>
  <mergeCells count="4"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53" r:id="rId1"/>
  <rowBreaks count="1" manualBreakCount="1">
    <brk id="76" max="2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12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1.140625" style="155" customWidth="1"/>
    <col min="2" max="2" width="27.8515625" style="36" bestFit="1" customWidth="1"/>
    <col min="3" max="3" width="28.140625" style="36" customWidth="1"/>
    <col min="4" max="4" width="12.00390625" style="155" customWidth="1"/>
    <col min="5" max="5" width="19.7109375" style="155" hidden="1" customWidth="1"/>
    <col min="6" max="7" width="19.421875" style="156" bestFit="1" customWidth="1"/>
    <col min="8" max="9" width="9.140625" style="155" customWidth="1"/>
    <col min="10" max="10" width="13.421875" style="155" bestFit="1" customWidth="1"/>
    <col min="11" max="16384" width="9.140625" style="155" customWidth="1"/>
  </cols>
  <sheetData>
    <row r="1" spans="1:7" s="134" customFormat="1" ht="18.75">
      <c r="A1" s="132" t="str">
        <f>'[2]ф.1 конс.'!A1</f>
        <v>БИН                920140000084</v>
      </c>
      <c r="B1" s="36"/>
      <c r="C1" s="275" t="str">
        <f>'ф.1'!C1</f>
        <v>НБРК</v>
      </c>
      <c r="F1" s="151"/>
      <c r="G1" s="151"/>
    </row>
    <row r="2" spans="1:7" s="134" customFormat="1" ht="18.75">
      <c r="A2" s="134" t="str">
        <f>'[2]ф.1 конс.'!A2</f>
        <v>Код ОКПО             19924793</v>
      </c>
      <c r="B2" s="36"/>
      <c r="C2" s="36"/>
      <c r="F2" s="151"/>
      <c r="G2" s="151"/>
    </row>
    <row r="3" spans="1:7" s="134" customFormat="1" ht="18.75">
      <c r="A3" s="134" t="str">
        <f>'[2]ф.1 конс.'!A3</f>
        <v>БИК                   TSESKZKA</v>
      </c>
      <c r="B3" s="36"/>
      <c r="C3" s="36"/>
      <c r="F3" s="151"/>
      <c r="G3" s="151"/>
    </row>
    <row r="4" spans="1:7" s="134" customFormat="1" ht="18.75">
      <c r="A4" s="134" t="str">
        <f>'[2]ф.1 конс.'!A4</f>
        <v>ИИК KZ48125KZT1001300336 в НБ РК</v>
      </c>
      <c r="B4" s="36"/>
      <c r="C4" s="36"/>
      <c r="F4" s="151"/>
      <c r="G4" s="151"/>
    </row>
    <row r="5" spans="1:7" s="134" customFormat="1" ht="18.75">
      <c r="A5" s="132" t="str">
        <f>'[2]ф.1 конс.'!A5</f>
        <v>Место нахождения головного банка: г.Астана, район Есиль, ул. Сығанақ, д. 24</v>
      </c>
      <c r="B5" s="36"/>
      <c r="C5" s="36"/>
      <c r="F5" s="151"/>
      <c r="G5" s="151"/>
    </row>
    <row r="6" spans="1:7" s="153" customFormat="1" ht="16.5">
      <c r="A6" s="152"/>
      <c r="B6" s="36"/>
      <c r="C6" s="36"/>
      <c r="F6" s="154"/>
      <c r="G6" s="154"/>
    </row>
    <row r="7" spans="1:7" s="153" customFormat="1" ht="19.5">
      <c r="A7" s="278" t="s">
        <v>32</v>
      </c>
      <c r="B7" s="278"/>
      <c r="C7" s="278"/>
      <c r="F7" s="154"/>
      <c r="G7" s="154"/>
    </row>
    <row r="8" spans="1:7" s="153" customFormat="1" ht="19.5">
      <c r="A8" s="278" t="s">
        <v>1</v>
      </c>
      <c r="B8" s="278"/>
      <c r="C8" s="278"/>
      <c r="F8" s="154"/>
      <c r="G8" s="154"/>
    </row>
    <row r="9" spans="1:7" s="153" customFormat="1" ht="19.5">
      <c r="A9" s="278" t="s">
        <v>2</v>
      </c>
      <c r="B9" s="278"/>
      <c r="C9" s="278"/>
      <c r="F9" s="154"/>
      <c r="G9" s="154"/>
    </row>
    <row r="10" spans="1:7" s="153" customFormat="1" ht="19.5">
      <c r="A10" s="278" t="s">
        <v>184</v>
      </c>
      <c r="B10" s="278"/>
      <c r="C10" s="278"/>
      <c r="F10" s="154"/>
      <c r="G10" s="154"/>
    </row>
    <row r="11" spans="1:3" ht="19.5" customHeight="1">
      <c r="A11" s="279"/>
      <c r="B11" s="279"/>
      <c r="C11" s="279"/>
    </row>
    <row r="12" spans="1:3" ht="17.25" thickBot="1">
      <c r="A12" s="157"/>
      <c r="B12" s="232"/>
      <c r="C12" s="263" t="s">
        <v>3</v>
      </c>
    </row>
    <row r="13" spans="1:10" s="2" customFormat="1" ht="24.75" customHeight="1" thickBot="1">
      <c r="A13" s="158"/>
      <c r="B13" s="233" t="s">
        <v>185</v>
      </c>
      <c r="C13" s="233" t="s">
        <v>186</v>
      </c>
      <c r="F13" s="159"/>
      <c r="G13" s="159"/>
      <c r="J13" s="160"/>
    </row>
    <row r="14" spans="1:7" s="2" customFormat="1" ht="18.75">
      <c r="A14" s="161"/>
      <c r="B14" s="234"/>
      <c r="C14" s="235"/>
      <c r="F14" s="159"/>
      <c r="G14" s="159"/>
    </row>
    <row r="15" spans="1:7" s="2" customFormat="1" ht="18.75">
      <c r="A15" s="162" t="s">
        <v>33</v>
      </c>
      <c r="B15" s="23">
        <v>91220465</v>
      </c>
      <c r="C15" s="24">
        <v>80574591</v>
      </c>
      <c r="E15" s="163"/>
      <c r="F15" s="159"/>
      <c r="G15" s="159"/>
    </row>
    <row r="16" spans="1:7" s="2" customFormat="1" ht="18.75">
      <c r="A16" s="164"/>
      <c r="B16" s="25"/>
      <c r="C16" s="26"/>
      <c r="E16" s="163"/>
      <c r="F16" s="159"/>
      <c r="G16" s="159"/>
    </row>
    <row r="17" spans="1:7" s="2" customFormat="1" ht="18.75">
      <c r="A17" s="164" t="s">
        <v>34</v>
      </c>
      <c r="B17" s="23">
        <v>-44265629</v>
      </c>
      <c r="C17" s="26">
        <v>-40321900</v>
      </c>
      <c r="F17" s="159"/>
      <c r="G17" s="159"/>
    </row>
    <row r="18" spans="1:7" s="2" customFormat="1" ht="19.5" thickBot="1">
      <c r="A18" s="145"/>
      <c r="B18" s="27"/>
      <c r="C18" s="24"/>
      <c r="F18" s="159"/>
      <c r="G18" s="159"/>
    </row>
    <row r="19" spans="1:7" s="2" customFormat="1" ht="19.5" hidden="1" thickBot="1">
      <c r="A19" s="145" t="s">
        <v>141</v>
      </c>
      <c r="B19" s="27"/>
      <c r="C19" s="24"/>
      <c r="F19" s="159"/>
      <c r="G19" s="159"/>
    </row>
    <row r="20" spans="1:7" s="2" customFormat="1" ht="19.5" hidden="1" thickBot="1">
      <c r="A20" s="165"/>
      <c r="B20" s="166"/>
      <c r="C20" s="166"/>
      <c r="F20" s="159"/>
      <c r="G20" s="159"/>
    </row>
    <row r="21" spans="1:7" s="2" customFormat="1" ht="19.5" thickBot="1">
      <c r="A21" s="11" t="s">
        <v>35</v>
      </c>
      <c r="B21" s="167">
        <f>B15+B17</f>
        <v>46954836</v>
      </c>
      <c r="C21" s="167">
        <f>C15+C17</f>
        <v>40252691</v>
      </c>
      <c r="F21" s="159"/>
      <c r="G21" s="159"/>
    </row>
    <row r="22" spans="1:7" s="2" customFormat="1" ht="18.75">
      <c r="A22" s="168"/>
      <c r="B22" s="169"/>
      <c r="C22" s="169"/>
      <c r="F22" s="159"/>
      <c r="G22" s="159"/>
    </row>
    <row r="23" spans="1:7" s="2" customFormat="1" ht="18.75">
      <c r="A23" s="164" t="s">
        <v>36</v>
      </c>
      <c r="B23" s="23">
        <v>6325001</v>
      </c>
      <c r="C23" s="28">
        <v>7133685</v>
      </c>
      <c r="F23" s="159"/>
      <c r="G23" s="159"/>
    </row>
    <row r="24" spans="1:7" s="2" customFormat="1" ht="18.75">
      <c r="A24" s="164"/>
      <c r="B24" s="25"/>
      <c r="C24" s="26"/>
      <c r="F24" s="159"/>
      <c r="G24" s="159"/>
    </row>
    <row r="25" spans="1:7" s="2" customFormat="1" ht="18.75">
      <c r="A25" s="164" t="s">
        <v>37</v>
      </c>
      <c r="B25" s="23">
        <v>-1045425</v>
      </c>
      <c r="C25" s="26">
        <v>-1252405</v>
      </c>
      <c r="F25" s="159"/>
      <c r="G25" s="159"/>
    </row>
    <row r="26" spans="1:7" s="2" customFormat="1" ht="19.5" thickBot="1">
      <c r="A26" s="165"/>
      <c r="B26" s="166"/>
      <c r="C26" s="166"/>
      <c r="F26" s="159"/>
      <c r="G26" s="159"/>
    </row>
    <row r="27" spans="1:7" s="2" customFormat="1" ht="19.5" thickBot="1">
      <c r="A27" s="11" t="s">
        <v>38</v>
      </c>
      <c r="B27" s="167">
        <f>SUM(B22:B26)</f>
        <v>5279576</v>
      </c>
      <c r="C27" s="167">
        <f>SUM(C22:C26)</f>
        <v>5881280</v>
      </c>
      <c r="F27" s="159"/>
      <c r="G27" s="159"/>
    </row>
    <row r="28" spans="1:7" s="2" customFormat="1" ht="18.75">
      <c r="A28" s="162"/>
      <c r="B28" s="169"/>
      <c r="C28" s="169"/>
      <c r="F28" s="159"/>
      <c r="G28" s="159"/>
    </row>
    <row r="29" spans="1:7" s="2" customFormat="1" ht="18.75">
      <c r="A29" s="22" t="s">
        <v>118</v>
      </c>
      <c r="B29" s="170">
        <v>5796899</v>
      </c>
      <c r="C29" s="170">
        <v>6978710</v>
      </c>
      <c r="E29" s="2">
        <v>32853</v>
      </c>
      <c r="F29" s="159"/>
      <c r="G29" s="159"/>
    </row>
    <row r="30" spans="1:7" s="2" customFormat="1" ht="18.75">
      <c r="A30" s="162"/>
      <c r="B30" s="170"/>
      <c r="C30" s="170"/>
      <c r="F30" s="159"/>
      <c r="G30" s="159"/>
    </row>
    <row r="31" spans="1:7" s="2" customFormat="1" ht="18.75">
      <c r="A31" s="22" t="s">
        <v>142</v>
      </c>
      <c r="B31" s="170">
        <v>-1323448</v>
      </c>
      <c r="C31" s="170">
        <v>-132632</v>
      </c>
      <c r="F31" s="159"/>
      <c r="G31" s="159"/>
    </row>
    <row r="32" spans="1:7" s="2" customFormat="1" ht="18.75">
      <c r="A32" s="162"/>
      <c r="B32" s="170"/>
      <c r="C32" s="170"/>
      <c r="F32" s="159"/>
      <c r="G32" s="159"/>
    </row>
    <row r="33" spans="1:7" s="2" customFormat="1" ht="18.75">
      <c r="A33" s="162" t="s">
        <v>143</v>
      </c>
      <c r="B33" s="170">
        <f>B29+B31</f>
        <v>4473451</v>
      </c>
      <c r="C33" s="170">
        <f>C29+C31</f>
        <v>6846078</v>
      </c>
      <c r="F33" s="159"/>
      <c r="G33" s="159"/>
    </row>
    <row r="34" spans="1:7" s="2" customFormat="1" ht="18.75">
      <c r="A34" s="162"/>
      <c r="B34" s="170"/>
      <c r="C34" s="170"/>
      <c r="F34" s="159"/>
      <c r="G34" s="159"/>
    </row>
    <row r="35" spans="1:7" s="2" customFormat="1" ht="18.75">
      <c r="A35" s="162" t="s">
        <v>144</v>
      </c>
      <c r="B35" s="170">
        <v>462024</v>
      </c>
      <c r="C35" s="170">
        <v>-440591</v>
      </c>
      <c r="F35" s="159"/>
      <c r="G35" s="159"/>
    </row>
    <row r="36" spans="1:7" s="2" customFormat="1" ht="18.75">
      <c r="A36" s="162"/>
      <c r="B36" s="170"/>
      <c r="C36" s="170"/>
      <c r="F36" s="159"/>
      <c r="G36" s="159"/>
    </row>
    <row r="37" spans="1:7" s="2" customFormat="1" ht="37.5">
      <c r="A37" s="274" t="s">
        <v>145</v>
      </c>
      <c r="B37" s="170">
        <v>653520</v>
      </c>
      <c r="C37" s="170">
        <v>-1038823</v>
      </c>
      <c r="F37" s="159"/>
      <c r="G37" s="159"/>
    </row>
    <row r="38" spans="1:7" s="2" customFormat="1" ht="19.5" thickBot="1">
      <c r="A38" s="162"/>
      <c r="B38" s="170"/>
      <c r="C38" s="170"/>
      <c r="F38" s="159"/>
      <c r="G38" s="159"/>
    </row>
    <row r="39" spans="1:7" s="2" customFormat="1" ht="19.5" thickBot="1">
      <c r="A39" s="11" t="s">
        <v>146</v>
      </c>
      <c r="B39" s="167">
        <f>B33+B35+B37</f>
        <v>5588995</v>
      </c>
      <c r="C39" s="167">
        <f>C33+C35+C37</f>
        <v>5366664</v>
      </c>
      <c r="F39" s="159"/>
      <c r="G39" s="159"/>
    </row>
    <row r="40" spans="1:7" s="2" customFormat="1" ht="18.75">
      <c r="A40" s="168"/>
      <c r="B40" s="169"/>
      <c r="C40" s="169"/>
      <c r="F40" s="159"/>
      <c r="G40" s="159"/>
    </row>
    <row r="41" spans="1:7" s="2" customFormat="1" ht="18.75">
      <c r="A41" s="162" t="s">
        <v>114</v>
      </c>
      <c r="B41" s="169">
        <v>-3175074</v>
      </c>
      <c r="C41" s="169">
        <v>-3155981</v>
      </c>
      <c r="F41" s="159"/>
      <c r="G41" s="159"/>
    </row>
    <row r="42" spans="1:7" s="2" customFormat="1" ht="18.75">
      <c r="A42" s="162"/>
      <c r="B42" s="169"/>
      <c r="C42" s="169"/>
      <c r="F42" s="159"/>
      <c r="G42" s="159"/>
    </row>
    <row r="43" spans="1:7" s="2" customFormat="1" ht="18.75">
      <c r="A43" s="162" t="s">
        <v>115</v>
      </c>
      <c r="B43" s="169">
        <v>49996</v>
      </c>
      <c r="C43" s="169">
        <v>26174</v>
      </c>
      <c r="F43" s="159"/>
      <c r="G43" s="159"/>
    </row>
    <row r="44" spans="1:7" s="2" customFormat="1" ht="18.75">
      <c r="A44" s="162"/>
      <c r="B44" s="169"/>
      <c r="C44" s="169"/>
      <c r="F44" s="159"/>
      <c r="G44" s="159"/>
    </row>
    <row r="45" spans="1:7" s="2" customFormat="1" ht="18.75">
      <c r="A45" s="162" t="s">
        <v>116</v>
      </c>
      <c r="B45" s="169">
        <f>B41+B43</f>
        <v>-3125078</v>
      </c>
      <c r="C45" s="169">
        <f>C41+C43</f>
        <v>-3129807</v>
      </c>
      <c r="F45" s="159"/>
      <c r="G45" s="159"/>
    </row>
    <row r="46" spans="1:7" s="2" customFormat="1" ht="18.75">
      <c r="A46" s="162"/>
      <c r="B46" s="169"/>
      <c r="C46" s="169"/>
      <c r="F46" s="159"/>
      <c r="G46" s="159"/>
    </row>
    <row r="47" spans="1:7" s="2" customFormat="1" ht="18.75">
      <c r="A47" s="162" t="s">
        <v>162</v>
      </c>
      <c r="B47" s="171">
        <v>-90616</v>
      </c>
      <c r="C47" s="169">
        <v>46243</v>
      </c>
      <c r="F47" s="159"/>
      <c r="G47" s="159"/>
    </row>
    <row r="48" spans="1:7" s="2" customFormat="1" ht="18.75">
      <c r="A48" s="162"/>
      <c r="B48" s="171"/>
      <c r="C48" s="169"/>
      <c r="F48" s="159"/>
      <c r="G48" s="159"/>
    </row>
    <row r="49" spans="1:7" s="2" customFormat="1" ht="18.75">
      <c r="A49" s="162" t="s">
        <v>163</v>
      </c>
      <c r="B49" s="171">
        <v>11035</v>
      </c>
      <c r="C49" s="169">
        <v>5981</v>
      </c>
      <c r="F49" s="159"/>
      <c r="G49" s="159"/>
    </row>
    <row r="50" spans="1:7" s="2" customFormat="1" ht="19.5" thickBot="1">
      <c r="A50" s="162"/>
      <c r="B50" s="171"/>
      <c r="C50" s="169"/>
      <c r="F50" s="159"/>
      <c r="G50" s="159"/>
    </row>
    <row r="51" spans="1:7" s="2" customFormat="1" ht="19.5" thickBot="1">
      <c r="A51" s="11" t="s">
        <v>117</v>
      </c>
      <c r="B51" s="167">
        <f>B45+B47+B49</f>
        <v>-3204659</v>
      </c>
      <c r="C51" s="167">
        <f>C45+C47+C49</f>
        <v>-3077583</v>
      </c>
      <c r="F51" s="159"/>
      <c r="G51" s="159"/>
    </row>
    <row r="52" spans="1:7" s="2" customFormat="1" ht="18.75" customHeight="1">
      <c r="A52" s="162"/>
      <c r="B52" s="169"/>
      <c r="C52" s="169"/>
      <c r="F52" s="159"/>
      <c r="G52" s="159"/>
    </row>
    <row r="53" spans="1:7" s="2" customFormat="1" ht="59.25" customHeight="1">
      <c r="A53" s="164" t="s">
        <v>179</v>
      </c>
      <c r="B53" s="170">
        <v>50809971</v>
      </c>
      <c r="C53" s="170">
        <v>-15571</v>
      </c>
      <c r="F53" s="159"/>
      <c r="G53" s="159"/>
    </row>
    <row r="54" spans="1:7" s="2" customFormat="1" ht="18.75">
      <c r="A54" s="164"/>
      <c r="B54" s="172"/>
      <c r="C54" s="172"/>
      <c r="F54" s="159"/>
      <c r="G54" s="159"/>
    </row>
    <row r="55" spans="1:7" s="2" customFormat="1" ht="21" customHeight="1">
      <c r="A55" s="164" t="s">
        <v>39</v>
      </c>
      <c r="B55" s="170">
        <v>-41532469</v>
      </c>
      <c r="C55" s="170">
        <v>6226246</v>
      </c>
      <c r="F55" s="159"/>
      <c r="G55" s="159"/>
    </row>
    <row r="56" spans="1:7" s="2" customFormat="1" ht="24" customHeight="1">
      <c r="A56" s="164"/>
      <c r="B56" s="172"/>
      <c r="C56" s="172"/>
      <c r="F56" s="159"/>
      <c r="G56" s="159"/>
    </row>
    <row r="57" spans="1:7" s="2" customFormat="1" ht="36" customHeight="1">
      <c r="A57" s="164" t="s">
        <v>40</v>
      </c>
      <c r="B57" s="172">
        <v>20017</v>
      </c>
      <c r="C57" s="172">
        <v>0</v>
      </c>
      <c r="F57" s="159"/>
      <c r="G57" s="159"/>
    </row>
    <row r="58" spans="1:7" s="2" customFormat="1" ht="18.75" customHeight="1">
      <c r="A58" s="164"/>
      <c r="B58" s="172"/>
      <c r="C58" s="172"/>
      <c r="F58" s="159"/>
      <c r="G58" s="159"/>
    </row>
    <row r="59" spans="1:7" s="2" customFormat="1" ht="18.75" customHeight="1" hidden="1">
      <c r="A59" s="164" t="s">
        <v>41</v>
      </c>
      <c r="B59" s="172"/>
      <c r="C59" s="172"/>
      <c r="F59" s="159"/>
      <c r="G59" s="159"/>
    </row>
    <row r="60" spans="1:7" s="2" customFormat="1" ht="18.75" hidden="1">
      <c r="A60" s="164"/>
      <c r="B60" s="172"/>
      <c r="C60" s="172"/>
      <c r="F60" s="159"/>
      <c r="G60" s="159"/>
    </row>
    <row r="61" spans="1:7" s="2" customFormat="1" ht="18.75">
      <c r="A61" s="164" t="s">
        <v>42</v>
      </c>
      <c r="B61" s="170">
        <v>415</v>
      </c>
      <c r="C61" s="170">
        <v>5365</v>
      </c>
      <c r="F61" s="159"/>
      <c r="G61" s="159"/>
    </row>
    <row r="62" spans="1:7" s="2" customFormat="1" ht="17.25" customHeight="1">
      <c r="A62" s="164"/>
      <c r="B62" s="172"/>
      <c r="C62" s="172"/>
      <c r="F62" s="159"/>
      <c r="G62" s="159"/>
    </row>
    <row r="63" spans="1:7" s="2" customFormat="1" ht="22.5" customHeight="1">
      <c r="A63" s="7" t="s">
        <v>147</v>
      </c>
      <c r="B63" s="170">
        <v>236889</v>
      </c>
      <c r="C63" s="170">
        <v>160935</v>
      </c>
      <c r="F63" s="159"/>
      <c r="G63" s="159"/>
    </row>
    <row r="64" spans="1:7" s="2" customFormat="1" ht="15.75" customHeight="1" thickBot="1">
      <c r="A64" s="164"/>
      <c r="B64" s="172"/>
      <c r="C64" s="172"/>
      <c r="F64" s="159"/>
      <c r="G64" s="159"/>
    </row>
    <row r="65" spans="1:7" s="2" customFormat="1" ht="19.5" thickBot="1">
      <c r="A65" s="11" t="s">
        <v>111</v>
      </c>
      <c r="B65" s="173">
        <f>B53+B55+B61+B63+B57</f>
        <v>9534823</v>
      </c>
      <c r="C65" s="173">
        <f>C53+C55+C61+C63+C57</f>
        <v>6376975</v>
      </c>
      <c r="F65" s="159"/>
      <c r="G65" s="159"/>
    </row>
    <row r="66" spans="1:7" s="2" customFormat="1" ht="18.75">
      <c r="A66" s="162"/>
      <c r="B66" s="169"/>
      <c r="C66" s="169"/>
      <c r="F66" s="159"/>
      <c r="G66" s="159"/>
    </row>
    <row r="67" spans="1:7" s="2" customFormat="1" ht="18.75">
      <c r="A67" s="164" t="s">
        <v>43</v>
      </c>
      <c r="B67" s="170">
        <v>-20338158</v>
      </c>
      <c r="C67" s="170">
        <v>-13299780</v>
      </c>
      <c r="F67" s="159"/>
      <c r="G67" s="159"/>
    </row>
    <row r="68" spans="1:7" s="2" customFormat="1" ht="18.75">
      <c r="A68" s="164"/>
      <c r="B68" s="172"/>
      <c r="C68" s="172"/>
      <c r="F68" s="159"/>
      <c r="G68" s="159"/>
    </row>
    <row r="69" spans="1:7" s="2" customFormat="1" ht="18.75">
      <c r="A69" s="7" t="s">
        <v>148</v>
      </c>
      <c r="B69" s="170">
        <v>-12178743</v>
      </c>
      <c r="C69" s="170">
        <v>-11696024</v>
      </c>
      <c r="F69" s="159"/>
      <c r="G69" s="159"/>
    </row>
    <row r="70" spans="1:7" s="2" customFormat="1" ht="18.75">
      <c r="A70" s="164"/>
      <c r="B70" s="172"/>
      <c r="C70" s="172"/>
      <c r="F70" s="159"/>
      <c r="G70" s="159"/>
    </row>
    <row r="71" spans="1:7" s="2" customFormat="1" ht="18.75">
      <c r="A71" s="164" t="s">
        <v>149</v>
      </c>
      <c r="B71" s="170">
        <v>-13549276</v>
      </c>
      <c r="C71" s="170">
        <v>-13897614</v>
      </c>
      <c r="E71" s="172">
        <v>-1447085</v>
      </c>
      <c r="F71" s="159"/>
      <c r="G71" s="159"/>
    </row>
    <row r="72" spans="1:7" s="2" customFormat="1" ht="19.5" thickBot="1">
      <c r="A72" s="174"/>
      <c r="B72" s="166"/>
      <c r="C72" s="166"/>
      <c r="F72" s="159"/>
      <c r="G72" s="159"/>
    </row>
    <row r="73" spans="1:7" s="2" customFormat="1" ht="19.5" thickBot="1">
      <c r="A73" s="11" t="s">
        <v>44</v>
      </c>
      <c r="B73" s="173">
        <f>SUM(B66:B72)</f>
        <v>-46066177</v>
      </c>
      <c r="C73" s="173">
        <f>SUM(C66:C72)</f>
        <v>-38893418</v>
      </c>
      <c r="F73" s="159"/>
      <c r="G73" s="159"/>
    </row>
    <row r="74" spans="1:7" s="2" customFormat="1" ht="18.75">
      <c r="A74" s="175"/>
      <c r="B74" s="29"/>
      <c r="C74" s="29"/>
      <c r="F74" s="159"/>
      <c r="G74" s="159"/>
    </row>
    <row r="75" spans="1:7" s="2" customFormat="1" ht="18.75">
      <c r="A75" s="176" t="s">
        <v>45</v>
      </c>
      <c r="B75" s="30">
        <f>B21+B27+B39+B51+B65+B73</f>
        <v>18087394</v>
      </c>
      <c r="C75" s="30">
        <f>C21+C27+C39+C51+C65+C73</f>
        <v>15906609</v>
      </c>
      <c r="F75" s="159"/>
      <c r="G75" s="159"/>
    </row>
    <row r="76" spans="1:7" s="2" customFormat="1" ht="18.75">
      <c r="A76" s="177"/>
      <c r="B76" s="30"/>
      <c r="C76" s="30"/>
      <c r="F76" s="159"/>
      <c r="G76" s="159"/>
    </row>
    <row r="77" spans="1:7" s="2" customFormat="1" ht="18.75">
      <c r="A77" s="164" t="s">
        <v>46</v>
      </c>
      <c r="B77" s="170">
        <v>-3370803</v>
      </c>
      <c r="C77" s="170">
        <v>-3367587</v>
      </c>
      <c r="F77" s="159"/>
      <c r="G77" s="159"/>
    </row>
    <row r="78" spans="1:7" s="2" customFormat="1" ht="19.5" thickBot="1">
      <c r="A78" s="178"/>
      <c r="B78" s="31"/>
      <c r="C78" s="31"/>
      <c r="F78" s="159"/>
      <c r="G78" s="159"/>
    </row>
    <row r="79" spans="1:7" s="2" customFormat="1" ht="21.75" customHeight="1" thickBot="1">
      <c r="A79" s="11" t="s">
        <v>47</v>
      </c>
      <c r="B79" s="236">
        <f>SUM(B74:B78)</f>
        <v>14716591</v>
      </c>
      <c r="C79" s="116">
        <f>SUM(C74:C78)</f>
        <v>12539022</v>
      </c>
      <c r="F79" s="159"/>
      <c r="G79" s="159"/>
    </row>
    <row r="80" spans="1:7" s="2" customFormat="1" ht="21.75" customHeight="1" thickBot="1">
      <c r="A80" s="179"/>
      <c r="B80" s="180"/>
      <c r="C80" s="181"/>
      <c r="F80" s="159"/>
      <c r="G80" s="159"/>
    </row>
    <row r="81" spans="1:7" s="2" customFormat="1" ht="21.75" customHeight="1" hidden="1">
      <c r="A81" s="182" t="s">
        <v>48</v>
      </c>
      <c r="B81" s="183"/>
      <c r="C81" s="184"/>
      <c r="F81" s="159"/>
      <c r="G81" s="159"/>
    </row>
    <row r="82" spans="1:7" s="2" customFormat="1" ht="21.75" customHeight="1" hidden="1">
      <c r="A82" s="185" t="s">
        <v>49</v>
      </c>
      <c r="B82" s="186">
        <f>B79</f>
        <v>14716591</v>
      </c>
      <c r="C82" s="187">
        <f>C79</f>
        <v>12539022</v>
      </c>
      <c r="F82" s="159"/>
      <c r="G82" s="159"/>
    </row>
    <row r="83" spans="1:7" s="2" customFormat="1" ht="21.75" customHeight="1" hidden="1" thickBot="1">
      <c r="A83" s="185" t="s">
        <v>50</v>
      </c>
      <c r="B83" s="188">
        <v>0</v>
      </c>
      <c r="C83" s="189">
        <v>0</v>
      </c>
      <c r="F83" s="159"/>
      <c r="G83" s="159"/>
    </row>
    <row r="84" spans="1:7" s="2" customFormat="1" ht="21.75" customHeight="1" hidden="1" thickBot="1">
      <c r="A84" s="190"/>
      <c r="B84" s="191"/>
      <c r="C84" s="192"/>
      <c r="F84" s="159"/>
      <c r="G84" s="159"/>
    </row>
    <row r="85" spans="1:7" s="2" customFormat="1" ht="21.75" customHeight="1" hidden="1" thickBot="1">
      <c r="A85" s="15" t="s">
        <v>47</v>
      </c>
      <c r="B85" s="114">
        <f>B82+B83</f>
        <v>14716591</v>
      </c>
      <c r="C85" s="116">
        <f>C82+C83</f>
        <v>12539022</v>
      </c>
      <c r="F85" s="159"/>
      <c r="G85" s="159"/>
    </row>
    <row r="86" spans="1:7" s="194" customFormat="1" ht="19.5" hidden="1" thickBot="1">
      <c r="A86" s="193"/>
      <c r="B86" s="113"/>
      <c r="C86" s="184"/>
      <c r="F86" s="195"/>
      <c r="G86" s="195"/>
    </row>
    <row r="87" spans="1:7" s="194" customFormat="1" ht="19.5" thickBot="1">
      <c r="A87" s="15" t="s">
        <v>98</v>
      </c>
      <c r="B87" s="114"/>
      <c r="C87" s="116"/>
      <c r="F87" s="195"/>
      <c r="G87" s="195"/>
    </row>
    <row r="88" spans="1:7" s="194" customFormat="1" ht="15.75" customHeight="1">
      <c r="A88" s="6"/>
      <c r="B88" s="196"/>
      <c r="C88" s="196"/>
      <c r="F88" s="195"/>
      <c r="G88" s="195"/>
    </row>
    <row r="89" spans="1:3" ht="37.5" customHeight="1" hidden="1">
      <c r="A89" s="7" t="s">
        <v>51</v>
      </c>
      <c r="B89" s="197" t="e">
        <v>#REF!</v>
      </c>
      <c r="C89" s="197" t="e">
        <v>#REF!</v>
      </c>
    </row>
    <row r="90" spans="1:3" ht="37.5" customHeight="1">
      <c r="A90" s="198" t="s">
        <v>112</v>
      </c>
      <c r="B90" s="197"/>
      <c r="C90" s="197"/>
    </row>
    <row r="91" spans="1:3" ht="16.5" customHeight="1">
      <c r="A91" s="7"/>
      <c r="B91" s="197"/>
      <c r="C91" s="197"/>
    </row>
    <row r="92" spans="1:3" ht="37.5" customHeight="1">
      <c r="A92" s="7" t="s">
        <v>51</v>
      </c>
      <c r="B92" s="197"/>
      <c r="C92" s="197"/>
    </row>
    <row r="93" spans="1:3" ht="18.75">
      <c r="A93" s="199"/>
      <c r="B93" s="200"/>
      <c r="C93" s="200"/>
    </row>
    <row r="94" spans="1:3" ht="18.75">
      <c r="A94" s="7" t="s">
        <v>52</v>
      </c>
      <c r="B94" s="23">
        <v>-139295</v>
      </c>
      <c r="C94" s="201">
        <v>9297</v>
      </c>
    </row>
    <row r="95" spans="1:3" ht="18.75" customHeight="1">
      <c r="A95" s="7"/>
      <c r="B95" s="33"/>
      <c r="C95" s="33"/>
    </row>
    <row r="96" spans="1:3" ht="37.5" customHeight="1">
      <c r="A96" s="202" t="s">
        <v>53</v>
      </c>
      <c r="B96" s="187">
        <v>-20017</v>
      </c>
      <c r="C96" s="187">
        <v>0</v>
      </c>
    </row>
    <row r="97" spans="1:3" ht="18.75" hidden="1">
      <c r="A97" s="202"/>
      <c r="B97" s="203"/>
      <c r="C97" s="203"/>
    </row>
    <row r="98" spans="1:3" ht="37.5" hidden="1">
      <c r="A98" s="202" t="s">
        <v>54</v>
      </c>
      <c r="B98" s="23">
        <v>0</v>
      </c>
      <c r="C98" s="201">
        <v>0</v>
      </c>
    </row>
    <row r="99" spans="1:3" ht="18.75">
      <c r="A99" s="204"/>
      <c r="B99" s="115"/>
      <c r="C99" s="32"/>
    </row>
    <row r="100" spans="1:3" ht="37.5">
      <c r="A100" s="205" t="s">
        <v>108</v>
      </c>
      <c r="B100" s="32">
        <f>B94+B96+B98</f>
        <v>-159312</v>
      </c>
      <c r="C100" s="32">
        <f>C94+C96+C98</f>
        <v>9297</v>
      </c>
    </row>
    <row r="101" spans="1:3" ht="19.5" thickBot="1">
      <c r="A101" s="205"/>
      <c r="B101" s="32"/>
      <c r="C101" s="32"/>
    </row>
    <row r="102" spans="1:3" ht="21" customHeight="1" thickBot="1">
      <c r="A102" s="15" t="s">
        <v>113</v>
      </c>
      <c r="B102" s="206">
        <f>B100</f>
        <v>-159312</v>
      </c>
      <c r="C102" s="206">
        <f>C100</f>
        <v>9297</v>
      </c>
    </row>
    <row r="103" spans="1:3" ht="19.5" hidden="1" thickBot="1">
      <c r="A103" s="15" t="s">
        <v>150</v>
      </c>
      <c r="B103" s="206">
        <f>B85+B102</f>
        <v>14557279</v>
      </c>
      <c r="C103" s="206">
        <f>C85+C102</f>
        <v>12548319</v>
      </c>
    </row>
    <row r="104" spans="1:3" ht="19.5" hidden="1" thickBot="1">
      <c r="A104" s="205"/>
      <c r="B104" s="32"/>
      <c r="C104" s="32"/>
    </row>
    <row r="105" spans="1:3" ht="19.5" hidden="1" thickBot="1">
      <c r="A105" s="207" t="s">
        <v>55</v>
      </c>
      <c r="B105" s="32"/>
      <c r="C105" s="32"/>
    </row>
    <row r="106" spans="1:3" ht="19.5" hidden="1" thickBot="1">
      <c r="A106" s="208" t="s">
        <v>49</v>
      </c>
      <c r="B106" s="32">
        <f>B103</f>
        <v>14557279</v>
      </c>
      <c r="C106" s="32">
        <f>C103-C107</f>
        <v>12548319</v>
      </c>
    </row>
    <row r="107" spans="1:3" ht="19.5" hidden="1" thickBot="1">
      <c r="A107" s="208" t="s">
        <v>50</v>
      </c>
      <c r="B107" s="14">
        <v>0</v>
      </c>
      <c r="C107" s="201">
        <v>0</v>
      </c>
    </row>
    <row r="108" spans="1:3" ht="19.5" hidden="1" thickBot="1">
      <c r="A108" s="182"/>
      <c r="B108" s="209"/>
      <c r="C108" s="209"/>
    </row>
    <row r="109" spans="1:3" ht="19.5" thickBot="1">
      <c r="A109" s="15" t="s">
        <v>180</v>
      </c>
      <c r="B109" s="210">
        <f>B106+B107</f>
        <v>14557279</v>
      </c>
      <c r="C109" s="210">
        <f>C106+C107</f>
        <v>12548319</v>
      </c>
    </row>
    <row r="110" ht="18.75">
      <c r="A110" s="131"/>
    </row>
    <row r="111" spans="1:7" s="261" customFormat="1" ht="18.75">
      <c r="A111" s="258" t="s">
        <v>196</v>
      </c>
      <c r="B111" s="259"/>
      <c r="C111" s="260"/>
      <c r="D111" s="259"/>
      <c r="F111" s="262"/>
      <c r="G111" s="262"/>
    </row>
    <row r="112" ht="18.75">
      <c r="A112" s="131"/>
    </row>
    <row r="113" ht="16.5">
      <c r="A113" s="194"/>
    </row>
    <row r="114" ht="18.75">
      <c r="A114" s="211" t="s">
        <v>57</v>
      </c>
    </row>
    <row r="115" ht="19.5">
      <c r="A115" s="34"/>
    </row>
    <row r="116" spans="1:4" ht="18.75">
      <c r="A116" s="147" t="str">
        <f>'ф.1'!A68</f>
        <v>Председатель Правления                                              </v>
      </c>
      <c r="B116" s="237" t="str">
        <f>'ф.1'!B68</f>
        <v>Жақсыбек Д.Ә.</v>
      </c>
      <c r="D116" s="87"/>
    </row>
    <row r="117" spans="1:4" ht="18.75">
      <c r="A117" s="88"/>
      <c r="D117" s="87"/>
    </row>
    <row r="118" spans="1:4" ht="18.75">
      <c r="A118" s="89"/>
      <c r="D118" s="87"/>
    </row>
    <row r="119" spans="1:4" ht="18.75" customHeight="1">
      <c r="A119" s="90" t="str">
        <f>'ф.1'!A71</f>
        <v>Главный бухгалтер                                                        </v>
      </c>
      <c r="B119" s="237" t="str">
        <f>'ф.1'!B71</f>
        <v>Багаутдинова Н.М.</v>
      </c>
      <c r="D119" s="90"/>
    </row>
    <row r="120" ht="20.25">
      <c r="A120" s="18"/>
    </row>
    <row r="121" ht="18.75">
      <c r="A121" s="35"/>
    </row>
    <row r="122" ht="16.5">
      <c r="A122" s="148" t="s">
        <v>138</v>
      </c>
    </row>
    <row r="123" ht="19.5">
      <c r="A123" s="149" t="s">
        <v>139</v>
      </c>
    </row>
    <row r="124" ht="16.5">
      <c r="A124" s="150" t="s">
        <v>140</v>
      </c>
    </row>
    <row r="126" ht="16.5">
      <c r="A126" s="21"/>
    </row>
  </sheetData>
  <sheetProtection/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79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8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73.421875" style="0" customWidth="1"/>
    <col min="2" max="2" width="24.140625" style="240" customWidth="1"/>
    <col min="3" max="3" width="23.8515625" style="240" customWidth="1"/>
  </cols>
  <sheetData>
    <row r="1" spans="1:3" ht="15.75">
      <c r="A1" s="130" t="str">
        <f>'[1]ф.1 конс.'!A1</f>
        <v>БИН                920140000084</v>
      </c>
      <c r="B1" s="227"/>
      <c r="C1" s="276" t="str">
        <f>'ф.1'!C1</f>
        <v>НБРК</v>
      </c>
    </row>
    <row r="2" spans="1:3" ht="15.75">
      <c r="A2" s="130" t="str">
        <f>'[1]ф.1 конс.'!A2</f>
        <v>Код ОКПО             19924793</v>
      </c>
      <c r="B2" s="227"/>
      <c r="C2" s="239"/>
    </row>
    <row r="3" spans="1:3" ht="15.75">
      <c r="A3" s="130" t="str">
        <f>'[1]ф.1 конс.'!A3</f>
        <v>БИК                   TSESKZKA</v>
      </c>
      <c r="B3" s="227"/>
      <c r="C3" s="239"/>
    </row>
    <row r="4" spans="1:3" ht="15.75">
      <c r="A4" s="285" t="str">
        <f>'[1]ф.1 конс.'!A4</f>
        <v>ИИК KZ48125KZT1001300336 в НБ РК</v>
      </c>
      <c r="B4" s="285"/>
      <c r="C4" s="239"/>
    </row>
    <row r="5" spans="1:3" ht="15.75">
      <c r="A5" s="285" t="str">
        <f>'[1]ф.1 конс.'!A5</f>
        <v>Место нахождения головного банка: г.Астана, район Есиль, ул. Сығанақ, д. 24</v>
      </c>
      <c r="B5" s="285"/>
      <c r="C5" s="239"/>
    </row>
    <row r="6" spans="1:3" ht="15">
      <c r="A6" s="36"/>
      <c r="B6" s="239"/>
      <c r="C6" s="239"/>
    </row>
    <row r="7" spans="1:3" ht="15">
      <c r="A7" s="280" t="s">
        <v>83</v>
      </c>
      <c r="B7" s="281"/>
      <c r="C7" s="281"/>
    </row>
    <row r="8" spans="1:3" s="264" customFormat="1" ht="15">
      <c r="A8" s="282" t="s">
        <v>90</v>
      </c>
      <c r="B8" s="281"/>
      <c r="C8" s="281"/>
    </row>
    <row r="9" spans="1:3" ht="15">
      <c r="A9" s="282" t="s">
        <v>2</v>
      </c>
      <c r="B9" s="281"/>
      <c r="C9" s="281"/>
    </row>
    <row r="10" spans="1:3" ht="15.75">
      <c r="A10" s="283" t="s">
        <v>184</v>
      </c>
      <c r="B10" s="284"/>
      <c r="C10" s="284"/>
    </row>
    <row r="12" ht="15.75" thickBot="1">
      <c r="C12" s="241" t="s">
        <v>87</v>
      </c>
    </row>
    <row r="13" spans="1:3" ht="15.75" thickBot="1">
      <c r="A13" s="42"/>
      <c r="B13" s="242" t="s">
        <v>185</v>
      </c>
      <c r="C13" s="242" t="s">
        <v>188</v>
      </c>
    </row>
    <row r="14" spans="1:3" ht="28.5">
      <c r="A14" s="110" t="s">
        <v>58</v>
      </c>
      <c r="B14" s="243"/>
      <c r="C14" s="244"/>
    </row>
    <row r="15" spans="1:3" ht="15">
      <c r="A15" s="43" t="s">
        <v>33</v>
      </c>
      <c r="B15" s="245">
        <v>73599598</v>
      </c>
      <c r="C15" s="245">
        <v>69319604</v>
      </c>
    </row>
    <row r="16" spans="1:3" ht="15">
      <c r="A16" s="43" t="s">
        <v>34</v>
      </c>
      <c r="B16" s="245">
        <v>-40927948</v>
      </c>
      <c r="C16" s="245">
        <v>-35755056</v>
      </c>
    </row>
    <row r="17" spans="1:3" ht="15">
      <c r="A17" s="43" t="s">
        <v>36</v>
      </c>
      <c r="B17" s="245">
        <v>6276341</v>
      </c>
      <c r="C17" s="245">
        <v>7141036</v>
      </c>
    </row>
    <row r="18" spans="1:3" ht="15">
      <c r="A18" s="43" t="s">
        <v>37</v>
      </c>
      <c r="B18" s="245">
        <v>-1004474</v>
      </c>
      <c r="C18" s="245">
        <v>-1248654</v>
      </c>
    </row>
    <row r="19" spans="1:3" ht="15">
      <c r="A19" s="43" t="s">
        <v>119</v>
      </c>
      <c r="B19" s="245">
        <v>6492989</v>
      </c>
      <c r="C19" s="245">
        <v>6354477</v>
      </c>
    </row>
    <row r="20" spans="1:3" ht="15">
      <c r="A20" s="43" t="s">
        <v>120</v>
      </c>
      <c r="B20" s="245">
        <v>-1228769</v>
      </c>
      <c r="C20" s="245">
        <v>-129023</v>
      </c>
    </row>
    <row r="21" spans="1:3" ht="15">
      <c r="A21" s="43" t="s">
        <v>164</v>
      </c>
      <c r="B21" s="245">
        <v>-3091572</v>
      </c>
      <c r="C21" s="245">
        <v>-3149083</v>
      </c>
    </row>
    <row r="22" spans="1:3" ht="45">
      <c r="A22" s="43" t="s">
        <v>165</v>
      </c>
      <c r="B22" s="245">
        <v>266213</v>
      </c>
      <c r="C22" s="245">
        <v>4061</v>
      </c>
    </row>
    <row r="23" spans="1:3" ht="15">
      <c r="A23" s="43" t="s">
        <v>59</v>
      </c>
      <c r="B23" s="245">
        <v>8977876</v>
      </c>
      <c r="C23" s="245">
        <v>6312743</v>
      </c>
    </row>
    <row r="24" spans="1:3" ht="15">
      <c r="A24" s="43" t="s">
        <v>60</v>
      </c>
      <c r="B24" s="245">
        <v>418</v>
      </c>
      <c r="C24" s="245">
        <v>5340</v>
      </c>
    </row>
    <row r="25" spans="1:3" ht="15">
      <c r="A25" s="43" t="s">
        <v>61</v>
      </c>
      <c r="B25" s="245">
        <v>196611</v>
      </c>
      <c r="C25" s="245">
        <v>190373</v>
      </c>
    </row>
    <row r="26" spans="1:3" ht="15">
      <c r="A26" s="43" t="s">
        <v>62</v>
      </c>
      <c r="B26" s="245">
        <v>-21038399</v>
      </c>
      <c r="C26" s="245">
        <v>-24823358</v>
      </c>
    </row>
    <row r="27" spans="1:3" ht="15">
      <c r="A27" s="44"/>
      <c r="B27" s="246"/>
      <c r="C27" s="245"/>
    </row>
    <row r="28" spans="1:3" ht="15">
      <c r="A28" s="44" t="s">
        <v>63</v>
      </c>
      <c r="B28" s="247"/>
      <c r="C28" s="245"/>
    </row>
    <row r="29" spans="1:3" ht="15">
      <c r="A29" s="43" t="s">
        <v>6</v>
      </c>
      <c r="B29" s="245">
        <v>-6926926</v>
      </c>
      <c r="C29" s="245">
        <v>-7385289</v>
      </c>
    </row>
    <row r="30" spans="1:3" ht="15">
      <c r="A30" s="43" t="s">
        <v>110</v>
      </c>
      <c r="B30" s="245">
        <v>359770</v>
      </c>
      <c r="C30" s="245">
        <v>-2424003</v>
      </c>
    </row>
    <row r="31" spans="1:3" ht="30">
      <c r="A31" s="43" t="s">
        <v>166</v>
      </c>
      <c r="B31" s="245">
        <v>-1597567</v>
      </c>
      <c r="C31" s="245">
        <v>14812028</v>
      </c>
    </row>
    <row r="32" spans="1:3" ht="15">
      <c r="A32" s="43" t="s">
        <v>9</v>
      </c>
      <c r="B32" s="245">
        <v>-27984473</v>
      </c>
      <c r="C32" s="245">
        <v>-212240572</v>
      </c>
    </row>
    <row r="33" spans="1:3" ht="15">
      <c r="A33" s="43" t="s">
        <v>14</v>
      </c>
      <c r="B33" s="245">
        <v>-1647588</v>
      </c>
      <c r="C33" s="245">
        <v>-6972180</v>
      </c>
    </row>
    <row r="34" spans="1:3" ht="15">
      <c r="A34" s="44"/>
      <c r="B34" s="246"/>
      <c r="C34" s="245"/>
    </row>
    <row r="35" spans="1:3" ht="15">
      <c r="A35" s="44" t="s">
        <v>64</v>
      </c>
      <c r="B35" s="247"/>
      <c r="C35" s="245"/>
    </row>
    <row r="36" spans="1:3" ht="15">
      <c r="A36" s="43" t="s">
        <v>137</v>
      </c>
      <c r="B36" s="245">
        <v>27272488</v>
      </c>
      <c r="C36" s="245">
        <v>34835020</v>
      </c>
    </row>
    <row r="37" spans="1:3" ht="15">
      <c r="A37" s="43" t="s">
        <v>16</v>
      </c>
      <c r="B37" s="245">
        <v>25457165</v>
      </c>
      <c r="C37" s="245">
        <v>18712529</v>
      </c>
    </row>
    <row r="38" spans="1:3" ht="15">
      <c r="A38" s="43" t="s">
        <v>65</v>
      </c>
      <c r="B38" s="245">
        <v>-123200409</v>
      </c>
      <c r="C38" s="245">
        <v>172371022</v>
      </c>
    </row>
    <row r="39" spans="1:3" ht="15">
      <c r="A39" s="43" t="s">
        <v>66</v>
      </c>
      <c r="B39" s="245">
        <v>16901006</v>
      </c>
      <c r="C39" s="245">
        <v>-15944006</v>
      </c>
    </row>
    <row r="40" spans="1:3" ht="15">
      <c r="A40" s="43" t="s">
        <v>67</v>
      </c>
      <c r="B40" s="245">
        <v>-701970</v>
      </c>
      <c r="C40" s="245">
        <v>1979127</v>
      </c>
    </row>
    <row r="41" spans="1:3" ht="28.5">
      <c r="A41" s="44" t="s">
        <v>68</v>
      </c>
      <c r="B41" s="248">
        <f>SUM(B15:B40)</f>
        <v>-63549620</v>
      </c>
      <c r="C41" s="265">
        <f>SUM(C15:C40)</f>
        <v>21966136</v>
      </c>
    </row>
    <row r="42" spans="1:3" ht="15">
      <c r="A42" s="43" t="s">
        <v>69</v>
      </c>
      <c r="B42" s="245">
        <v>-2514027</v>
      </c>
      <c r="C42" s="266">
        <v>-1590109</v>
      </c>
    </row>
    <row r="43" spans="1:3" ht="28.5">
      <c r="A43" s="44" t="s">
        <v>167</v>
      </c>
      <c r="B43" s="248">
        <f>B41+B42</f>
        <v>-66063647</v>
      </c>
      <c r="C43" s="265">
        <f>C41+C42</f>
        <v>20376027</v>
      </c>
    </row>
    <row r="44" spans="1:3" ht="28.5">
      <c r="A44" s="44" t="s">
        <v>70</v>
      </c>
      <c r="B44" s="247"/>
      <c r="C44" s="267"/>
    </row>
    <row r="45" spans="1:3" ht="15">
      <c r="A45" s="43" t="s">
        <v>178</v>
      </c>
      <c r="B45" s="245">
        <v>-1297212</v>
      </c>
      <c r="C45" s="266">
        <v>-3048777</v>
      </c>
    </row>
    <row r="46" spans="1:3" ht="30">
      <c r="A46" s="43" t="s">
        <v>71</v>
      </c>
      <c r="B46" s="245">
        <v>583657</v>
      </c>
      <c r="C46" s="266">
        <v>0</v>
      </c>
    </row>
    <row r="47" spans="1:3" ht="15">
      <c r="A47" s="43" t="s">
        <v>72</v>
      </c>
      <c r="B47" s="245">
        <v>-141360</v>
      </c>
      <c r="C47" s="266">
        <v>-7943535</v>
      </c>
    </row>
    <row r="48" spans="1:3" ht="15">
      <c r="A48" s="43" t="s">
        <v>73</v>
      </c>
      <c r="B48" s="245">
        <v>9876926</v>
      </c>
      <c r="C48" s="266">
        <v>3027694</v>
      </c>
    </row>
    <row r="49" spans="1:3" ht="15" hidden="1">
      <c r="A49" s="43" t="s">
        <v>168</v>
      </c>
      <c r="B49" s="245">
        <v>0</v>
      </c>
      <c r="C49" s="266">
        <v>0</v>
      </c>
    </row>
    <row r="50" spans="1:3" ht="15">
      <c r="A50" s="43" t="s">
        <v>74</v>
      </c>
      <c r="B50" s="245">
        <v>-8294819</v>
      </c>
      <c r="C50" s="266">
        <v>-7321918</v>
      </c>
    </row>
    <row r="51" spans="1:3" ht="15" hidden="1">
      <c r="A51" s="45" t="s">
        <v>169</v>
      </c>
      <c r="B51" s="245">
        <f>15285*0</f>
        <v>0</v>
      </c>
      <c r="C51" s="266">
        <v>0</v>
      </c>
    </row>
    <row r="52" spans="1:3" ht="15" hidden="1">
      <c r="A52" s="43" t="s">
        <v>76</v>
      </c>
      <c r="B52" s="245">
        <v>0</v>
      </c>
      <c r="C52" s="266">
        <v>0</v>
      </c>
    </row>
    <row r="53" spans="1:3" ht="15" hidden="1">
      <c r="A53" s="45" t="s">
        <v>75</v>
      </c>
      <c r="B53" s="245">
        <v>0</v>
      </c>
      <c r="C53" s="266">
        <v>0</v>
      </c>
    </row>
    <row r="54" spans="1:3" ht="28.5">
      <c r="A54" s="44" t="s">
        <v>170</v>
      </c>
      <c r="B54" s="248">
        <f>SUM(B45:B53)</f>
        <v>727192</v>
      </c>
      <c r="C54" s="265">
        <f>SUM(C45:C53)</f>
        <v>-15286536</v>
      </c>
    </row>
    <row r="55" spans="1:3" ht="15">
      <c r="A55" s="41"/>
      <c r="B55" s="249"/>
      <c r="C55" s="268"/>
    </row>
    <row r="56" spans="1:3" ht="28.5">
      <c r="A56" s="44" t="s">
        <v>77</v>
      </c>
      <c r="B56" s="247"/>
      <c r="C56" s="267"/>
    </row>
    <row r="57" spans="1:3" ht="15">
      <c r="A57" s="43" t="s">
        <v>121</v>
      </c>
      <c r="B57" s="245">
        <v>0</v>
      </c>
      <c r="C57" s="266">
        <v>16268965</v>
      </c>
    </row>
    <row r="58" spans="1:3" ht="15">
      <c r="A58" s="43" t="s">
        <v>187</v>
      </c>
      <c r="B58" s="245">
        <v>0</v>
      </c>
      <c r="C58" s="266">
        <v>-3000000</v>
      </c>
    </row>
    <row r="59" spans="1:3" ht="15">
      <c r="A59" s="43" t="s">
        <v>79</v>
      </c>
      <c r="B59" s="245">
        <v>0</v>
      </c>
      <c r="C59" s="266">
        <v>31036821</v>
      </c>
    </row>
    <row r="60" spans="1:3" ht="15">
      <c r="A60" s="43" t="s">
        <v>78</v>
      </c>
      <c r="B60" s="245">
        <v>-37411</v>
      </c>
      <c r="C60" s="266">
        <v>-6017434</v>
      </c>
    </row>
    <row r="61" spans="1:3" ht="15">
      <c r="A61" s="43" t="s">
        <v>80</v>
      </c>
      <c r="B61" s="245">
        <v>0</v>
      </c>
      <c r="C61" s="266">
        <v>15000000</v>
      </c>
    </row>
    <row r="62" spans="1:3" ht="15">
      <c r="A62" s="43" t="s">
        <v>81</v>
      </c>
      <c r="B62" s="245">
        <v>-51167</v>
      </c>
      <c r="C62" s="266">
        <v>-16284</v>
      </c>
    </row>
    <row r="63" spans="1:3" ht="15">
      <c r="A63" s="44" t="s">
        <v>171</v>
      </c>
      <c r="B63" s="248">
        <f>SUM(B57:B62)</f>
        <v>-88578</v>
      </c>
      <c r="C63" s="265">
        <f>SUM(C57:C62)</f>
        <v>53272068</v>
      </c>
    </row>
    <row r="64" spans="1:3" ht="15">
      <c r="A64" s="44"/>
      <c r="B64" s="247"/>
      <c r="C64" s="267"/>
    </row>
    <row r="65" spans="1:3" ht="15">
      <c r="A65" s="44" t="s">
        <v>122</v>
      </c>
      <c r="B65" s="248">
        <f>B63+B54+B43</f>
        <v>-65425033</v>
      </c>
      <c r="C65" s="265">
        <f>C63+C54+C43</f>
        <v>58361559</v>
      </c>
    </row>
    <row r="66" spans="1:3" ht="15">
      <c r="A66" s="43" t="s">
        <v>82</v>
      </c>
      <c r="B66" s="245">
        <v>32986499</v>
      </c>
      <c r="C66" s="266">
        <v>8147341</v>
      </c>
    </row>
    <row r="67" spans="1:3" ht="15">
      <c r="A67" s="43" t="s">
        <v>172</v>
      </c>
      <c r="B67" s="245">
        <v>142148716</v>
      </c>
      <c r="C67" s="266">
        <v>96822331</v>
      </c>
    </row>
    <row r="68" spans="1:3" ht="15.75" thickBot="1">
      <c r="A68" s="46" t="s">
        <v>123</v>
      </c>
      <c r="B68" s="250">
        <f>B65+B66+B67</f>
        <v>109710182</v>
      </c>
      <c r="C68" s="269">
        <f>C65+C66+C67</f>
        <v>163331231</v>
      </c>
    </row>
    <row r="69" spans="2:3" ht="21" customHeight="1" hidden="1">
      <c r="B69" s="240">
        <v>154379008</v>
      </c>
      <c r="C69" s="240">
        <v>34668857</v>
      </c>
    </row>
    <row r="70" spans="2:3" ht="15" hidden="1">
      <c r="B70" s="251">
        <v>95422331</v>
      </c>
      <c r="C70" s="240">
        <v>42282426</v>
      </c>
    </row>
    <row r="71" spans="2:3" ht="15" hidden="1">
      <c r="B71" s="251">
        <f>B68-B70</f>
        <v>14287851</v>
      </c>
      <c r="C71" s="251">
        <f>C68-C70</f>
        <v>121048805</v>
      </c>
    </row>
    <row r="72" spans="1:2" ht="15" hidden="1">
      <c r="A72" s="39" t="s">
        <v>85</v>
      </c>
      <c r="B72" s="252"/>
    </row>
    <row r="73" spans="1:3" ht="15" hidden="1">
      <c r="A73" s="37"/>
      <c r="B73" s="252">
        <f>B68-B69</f>
        <v>-44668826</v>
      </c>
      <c r="C73" s="252">
        <f>C68-C69</f>
        <v>128662374</v>
      </c>
    </row>
    <row r="74" spans="1:3" ht="15">
      <c r="A74" s="37"/>
      <c r="B74" s="253">
        <f>'ф.1'!B14</f>
        <v>109710182</v>
      </c>
      <c r="C74" s="253">
        <v>163331231</v>
      </c>
    </row>
    <row r="75" spans="1:3" ht="15">
      <c r="A75" s="128" t="s">
        <v>85</v>
      </c>
      <c r="B75" s="253">
        <f>B68-B74</f>
        <v>0</v>
      </c>
      <c r="C75" s="253">
        <f>C68-C74</f>
        <v>0</v>
      </c>
    </row>
    <row r="76" spans="1:3" ht="15">
      <c r="A76" s="37"/>
      <c r="B76" s="252"/>
      <c r="C76" s="252"/>
    </row>
    <row r="77" spans="1:3" ht="15.75" customHeight="1">
      <c r="A77" s="37"/>
      <c r="B77" s="252"/>
      <c r="C77" s="252"/>
    </row>
    <row r="78" spans="1:2" ht="15">
      <c r="A78" s="38" t="str">
        <f>'ф.1'!A68</f>
        <v>Председатель Правления                                              </v>
      </c>
      <c r="B78" s="38" t="str">
        <f>'ф.1'!B68</f>
        <v>Жақсыбек Д.Ә.</v>
      </c>
    </row>
    <row r="79" spans="1:2" ht="15">
      <c r="A79" s="38"/>
      <c r="B79" s="254"/>
    </row>
    <row r="80" spans="1:2" ht="15">
      <c r="A80" s="38" t="s">
        <v>86</v>
      </c>
      <c r="B80" s="254"/>
    </row>
    <row r="81" spans="1:2" ht="15">
      <c r="A81" s="38" t="str">
        <f>'ф.1'!A71</f>
        <v>Главный бухгалтер                                                        </v>
      </c>
      <c r="B81" s="38" t="str">
        <f>'ф.1'!B71</f>
        <v>Багаутдинова Н.М.</v>
      </c>
    </row>
    <row r="82" spans="1:2" ht="15">
      <c r="A82" s="40"/>
      <c r="B82" s="255"/>
    </row>
    <row r="83" spans="1:2" ht="15">
      <c r="A83" s="36"/>
      <c r="B83" s="239"/>
    </row>
    <row r="84" spans="1:7" s="155" customFormat="1" ht="16.5">
      <c r="A84" s="148" t="s">
        <v>138</v>
      </c>
      <c r="B84" s="36"/>
      <c r="C84" s="36"/>
      <c r="F84" s="156"/>
      <c r="G84" s="156"/>
    </row>
    <row r="85" spans="1:7" s="155" customFormat="1" ht="19.5">
      <c r="A85" s="149" t="s">
        <v>139</v>
      </c>
      <c r="B85" s="36"/>
      <c r="C85" s="36"/>
      <c r="F85" s="156"/>
      <c r="G85" s="156"/>
    </row>
    <row r="86" spans="1:7" s="155" customFormat="1" ht="16.5">
      <c r="A86" s="150" t="s">
        <v>140</v>
      </c>
      <c r="B86" s="36"/>
      <c r="C86" s="36"/>
      <c r="F86" s="156"/>
      <c r="G86" s="156"/>
    </row>
  </sheetData>
  <sheetProtection/>
  <mergeCells count="6">
    <mergeCell ref="A7:C7"/>
    <mergeCell ref="A9:C9"/>
    <mergeCell ref="A10:C10"/>
    <mergeCell ref="A4:B4"/>
    <mergeCell ref="A5:B5"/>
    <mergeCell ref="A8:C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72"/>
  <sheetViews>
    <sheetView tabSelected="1" workbookViewId="0" topLeftCell="A1">
      <selection activeCell="L1" sqref="L1"/>
    </sheetView>
  </sheetViews>
  <sheetFormatPr defaultColWidth="9.140625" defaultRowHeight="15"/>
  <cols>
    <col min="1" max="1" width="68.28125" style="93" customWidth="1"/>
    <col min="2" max="2" width="18.7109375" style="87" customWidth="1"/>
    <col min="3" max="3" width="23.140625" style="87" customWidth="1"/>
    <col min="4" max="4" width="17.28125" style="230" hidden="1" customWidth="1"/>
    <col min="5" max="5" width="31.00390625" style="87" customWidth="1"/>
    <col min="6" max="6" width="17.8515625" style="87" hidden="1" customWidth="1"/>
    <col min="7" max="7" width="21.7109375" style="87" customWidth="1"/>
    <col min="8" max="8" width="20.00390625" style="87" customWidth="1"/>
    <col min="9" max="9" width="24.421875" style="87" customWidth="1"/>
    <col min="10" max="10" width="16.28125" style="87" hidden="1" customWidth="1"/>
    <col min="11" max="11" width="26.8515625" style="87" hidden="1" customWidth="1"/>
    <col min="12" max="12" width="23.421875" style="48" customWidth="1"/>
    <col min="13" max="13" width="13.7109375" style="48" bestFit="1" customWidth="1"/>
    <col min="14" max="16384" width="9.140625" style="48" customWidth="1"/>
  </cols>
  <sheetData>
    <row r="1" spans="1:12" ht="15.75">
      <c r="A1" s="130" t="str">
        <f>'[2]ф.1 конс.'!A1</f>
        <v>БИН                920140000084</v>
      </c>
      <c r="B1" s="47"/>
      <c r="C1" s="47"/>
      <c r="D1" s="227"/>
      <c r="E1" s="47"/>
      <c r="F1" s="47"/>
      <c r="G1" s="47"/>
      <c r="H1" s="47"/>
      <c r="I1" s="47"/>
      <c r="J1" s="47"/>
      <c r="K1" s="47"/>
      <c r="L1" s="289" t="str">
        <f>'ф.1'!C1</f>
        <v>НБРК</v>
      </c>
    </row>
    <row r="2" spans="1:11" ht="15.75">
      <c r="A2" s="130" t="str">
        <f>'[2]ф.1 конс.'!A2</f>
        <v>Код ОКПО             19924793</v>
      </c>
      <c r="B2" s="47"/>
      <c r="C2" s="47"/>
      <c r="D2" s="227"/>
      <c r="E2" s="47"/>
      <c r="F2" s="47"/>
      <c r="G2" s="47"/>
      <c r="H2" s="47"/>
      <c r="I2" s="47"/>
      <c r="J2" s="47"/>
      <c r="K2" s="47"/>
    </row>
    <row r="3" spans="1:11" ht="15.75">
      <c r="A3" s="130" t="str">
        <f>'[2]ф.1 конс.'!A3</f>
        <v>БИК                   TSESKZKA</v>
      </c>
      <c r="B3" s="47"/>
      <c r="C3" s="47"/>
      <c r="D3" s="227"/>
      <c r="E3" s="47"/>
      <c r="F3" s="47"/>
      <c r="G3" s="47"/>
      <c r="H3" s="47"/>
      <c r="I3" s="47"/>
      <c r="J3" s="47"/>
      <c r="K3" s="47"/>
    </row>
    <row r="4" spans="1:11" ht="21" customHeight="1">
      <c r="A4" s="285" t="str">
        <f>'[2]ф.1 конс.'!A4</f>
        <v>ИИК KZ48125KZT1001300336 в НБ РК</v>
      </c>
      <c r="B4" s="285"/>
      <c r="C4" s="47"/>
      <c r="D4" s="227"/>
      <c r="E4" s="47"/>
      <c r="F4" s="47"/>
      <c r="G4" s="47"/>
      <c r="H4" s="47"/>
      <c r="I4" s="47"/>
      <c r="J4" s="47"/>
      <c r="K4" s="47"/>
    </row>
    <row r="5" spans="1:11" ht="18.75" customHeight="1">
      <c r="A5" s="285" t="str">
        <f>'[2]ф.1 конс.'!A5</f>
        <v>Место нахождения головного банка: г.Астана, район Есиль, ул. Сығанақ, д. 24</v>
      </c>
      <c r="B5" s="285"/>
      <c r="C5" s="47"/>
      <c r="D5" s="227"/>
      <c r="E5" s="47"/>
      <c r="F5" s="47"/>
      <c r="G5" s="47"/>
      <c r="H5" s="47"/>
      <c r="I5" s="47"/>
      <c r="J5" s="47"/>
      <c r="K5" s="47"/>
    </row>
    <row r="6" spans="1:11" ht="15.75">
      <c r="A6" s="49"/>
      <c r="B6" s="50"/>
      <c r="C6" s="47"/>
      <c r="D6" s="227"/>
      <c r="E6" s="47"/>
      <c r="F6" s="47"/>
      <c r="G6" s="47"/>
      <c r="H6" s="47"/>
      <c r="I6" s="47"/>
      <c r="J6" s="47"/>
      <c r="K6" s="47"/>
    </row>
    <row r="7" spans="1:12" s="51" customFormat="1" ht="15.75">
      <c r="A7" s="287" t="s">
        <v>89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</row>
    <row r="8" spans="1:12" s="51" customFormat="1" ht="15.75">
      <c r="A8" s="287" t="s">
        <v>90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</row>
    <row r="9" spans="1:12" ht="15.75">
      <c r="A9" s="288" t="s">
        <v>91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</row>
    <row r="10" spans="1:12" ht="15.75">
      <c r="A10" s="286" t="s">
        <v>189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</row>
    <row r="11" spans="1:12" ht="16.5" thickBot="1">
      <c r="A11" s="52"/>
      <c r="B11" s="53"/>
      <c r="C11" s="53"/>
      <c r="D11" s="227"/>
      <c r="E11" s="53"/>
      <c r="F11" s="53"/>
      <c r="G11" s="53"/>
      <c r="H11" s="53"/>
      <c r="I11" s="53"/>
      <c r="J11" s="53"/>
      <c r="K11" s="53"/>
      <c r="L11" s="241" t="s">
        <v>87</v>
      </c>
    </row>
    <row r="12" spans="1:12" ht="99.75" customHeight="1" thickBot="1">
      <c r="A12" s="94"/>
      <c r="B12" s="95" t="s">
        <v>92</v>
      </c>
      <c r="C12" s="96" t="s">
        <v>23</v>
      </c>
      <c r="D12" s="228" t="s">
        <v>93</v>
      </c>
      <c r="E12" s="95" t="s">
        <v>151</v>
      </c>
      <c r="F12" s="95" t="s">
        <v>94</v>
      </c>
      <c r="G12" s="95" t="s">
        <v>95</v>
      </c>
      <c r="H12" s="95" t="s">
        <v>106</v>
      </c>
      <c r="I12" s="212" t="s">
        <v>30</v>
      </c>
      <c r="J12" s="213" t="s">
        <v>96</v>
      </c>
      <c r="K12" s="213" t="s">
        <v>27</v>
      </c>
      <c r="L12" s="97" t="s">
        <v>28</v>
      </c>
    </row>
    <row r="13" spans="1:12" s="54" customFormat="1" ht="15.75">
      <c r="A13" s="98">
        <v>1</v>
      </c>
      <c r="B13" s="99">
        <v>2</v>
      </c>
      <c r="C13" s="99">
        <v>3</v>
      </c>
      <c r="D13" s="229">
        <v>4</v>
      </c>
      <c r="E13" s="99" t="s">
        <v>176</v>
      </c>
      <c r="F13" s="99">
        <v>6</v>
      </c>
      <c r="G13" s="99" t="s">
        <v>177</v>
      </c>
      <c r="H13" s="99" t="s">
        <v>126</v>
      </c>
      <c r="I13" s="99" t="s">
        <v>127</v>
      </c>
      <c r="J13" s="99" t="s">
        <v>128</v>
      </c>
      <c r="K13" s="100" t="s">
        <v>129</v>
      </c>
      <c r="L13" s="101" t="s">
        <v>128</v>
      </c>
    </row>
    <row r="14" spans="1:12" s="59" customFormat="1" ht="15.75">
      <c r="A14" s="55" t="s">
        <v>104</v>
      </c>
      <c r="B14" s="56">
        <v>41124480</v>
      </c>
      <c r="C14" s="56">
        <v>49082</v>
      </c>
      <c r="D14" s="56">
        <f>12191*0</f>
        <v>0</v>
      </c>
      <c r="E14" s="56">
        <v>-24958</v>
      </c>
      <c r="F14" s="56">
        <v>0</v>
      </c>
      <c r="G14" s="56">
        <v>12131875</v>
      </c>
      <c r="H14" s="56">
        <v>16631209</v>
      </c>
      <c r="I14" s="56">
        <f>1294829+8487</f>
        <v>1303316</v>
      </c>
      <c r="J14" s="56">
        <f>I14+G14+F14+E14+D14+C14+B14+H14</f>
        <v>71215004</v>
      </c>
      <c r="K14" s="56">
        <v>0</v>
      </c>
      <c r="L14" s="58">
        <f>J14+K14</f>
        <v>71215004</v>
      </c>
    </row>
    <row r="15" spans="1:12" s="59" customFormat="1" ht="15.75">
      <c r="A15" s="60" t="s">
        <v>97</v>
      </c>
      <c r="B15" s="56"/>
      <c r="C15" s="56"/>
      <c r="D15" s="56"/>
      <c r="E15" s="56"/>
      <c r="F15" s="56"/>
      <c r="G15" s="56"/>
      <c r="H15" s="56"/>
      <c r="I15" s="56"/>
      <c r="J15" s="57"/>
      <c r="K15" s="56"/>
      <c r="L15" s="58"/>
    </row>
    <row r="16" spans="1:12" s="59" customFormat="1" ht="15.75">
      <c r="A16" s="61" t="s">
        <v>47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f>'ф.2'!C79</f>
        <v>12539022</v>
      </c>
      <c r="J16" s="57">
        <f>I16</f>
        <v>12539022</v>
      </c>
      <c r="K16" s="57">
        <f>'[2]ф.2 конс.'!C83</f>
        <v>0</v>
      </c>
      <c r="L16" s="58">
        <f>K16+J16</f>
        <v>12539022</v>
      </c>
    </row>
    <row r="17" spans="1:12" s="59" customFormat="1" ht="15.75">
      <c r="A17" s="60" t="s">
        <v>98</v>
      </c>
      <c r="B17" s="57"/>
      <c r="C17" s="57"/>
      <c r="D17" s="57"/>
      <c r="E17" s="57"/>
      <c r="F17" s="57"/>
      <c r="G17" s="57"/>
      <c r="H17" s="57"/>
      <c r="I17" s="56"/>
      <c r="J17" s="57"/>
      <c r="K17" s="56"/>
      <c r="L17" s="58"/>
    </row>
    <row r="18" spans="1:12" s="59" customFormat="1" ht="31.5">
      <c r="A18" s="62" t="s">
        <v>107</v>
      </c>
      <c r="B18" s="57"/>
      <c r="C18" s="57"/>
      <c r="D18" s="57"/>
      <c r="E18" s="57"/>
      <c r="F18" s="57"/>
      <c r="G18" s="57"/>
      <c r="H18" s="57"/>
      <c r="I18" s="56"/>
      <c r="J18" s="57"/>
      <c r="K18" s="56"/>
      <c r="L18" s="58"/>
    </row>
    <row r="19" spans="1:12" s="59" customFormat="1" ht="31.5">
      <c r="A19" s="61" t="s">
        <v>99</v>
      </c>
      <c r="B19" s="57">
        <v>0</v>
      </c>
      <c r="C19" s="57">
        <v>0</v>
      </c>
      <c r="D19" s="57">
        <v>0</v>
      </c>
      <c r="E19" s="57">
        <f>'ф.2'!C94</f>
        <v>9297</v>
      </c>
      <c r="F19" s="63">
        <v>0</v>
      </c>
      <c r="G19" s="63">
        <v>0</v>
      </c>
      <c r="H19" s="63">
        <v>0</v>
      </c>
      <c r="I19" s="56">
        <v>0</v>
      </c>
      <c r="J19" s="57">
        <f>E19</f>
        <v>9297</v>
      </c>
      <c r="K19" s="57">
        <v>0</v>
      </c>
      <c r="L19" s="58">
        <f>J19+K19</f>
        <v>9297</v>
      </c>
    </row>
    <row r="20" spans="1:12" s="59" customFormat="1" ht="31.5">
      <c r="A20" s="61" t="s">
        <v>125</v>
      </c>
      <c r="B20" s="57">
        <v>0</v>
      </c>
      <c r="C20" s="57">
        <v>0</v>
      </c>
      <c r="D20" s="57">
        <v>0</v>
      </c>
      <c r="E20" s="63">
        <f>'ф.2'!C96</f>
        <v>0</v>
      </c>
      <c r="F20" s="63">
        <v>0</v>
      </c>
      <c r="G20" s="63">
        <v>0</v>
      </c>
      <c r="H20" s="63">
        <v>0</v>
      </c>
      <c r="I20" s="56">
        <v>0</v>
      </c>
      <c r="J20" s="57">
        <f>E20</f>
        <v>0</v>
      </c>
      <c r="K20" s="56">
        <v>0</v>
      </c>
      <c r="L20" s="58">
        <f>J20+K20</f>
        <v>0</v>
      </c>
    </row>
    <row r="21" spans="1:12" s="59" customFormat="1" ht="30.75" customHeight="1" hidden="1">
      <c r="A21" s="64" t="s">
        <v>100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63">
        <v>0</v>
      </c>
      <c r="H21" s="63">
        <v>0</v>
      </c>
      <c r="I21" s="56">
        <v>0</v>
      </c>
      <c r="J21" s="57">
        <f>F21</f>
        <v>0</v>
      </c>
      <c r="K21" s="56">
        <v>0</v>
      </c>
      <c r="L21" s="58">
        <f>J21+K21</f>
        <v>0</v>
      </c>
    </row>
    <row r="22" spans="1:12" s="59" customFormat="1" ht="33.75" customHeight="1" thickBot="1">
      <c r="A22" s="65" t="s">
        <v>108</v>
      </c>
      <c r="B22" s="57">
        <v>0</v>
      </c>
      <c r="C22" s="57">
        <v>0</v>
      </c>
      <c r="D22" s="57">
        <v>0</v>
      </c>
      <c r="E22" s="66">
        <f>E19+E21+E20</f>
        <v>9297</v>
      </c>
      <c r="F22" s="66">
        <f aca="true" t="shared" si="0" ref="F22:K22">F19+F21+F20</f>
        <v>0</v>
      </c>
      <c r="G22" s="66">
        <f t="shared" si="0"/>
        <v>0</v>
      </c>
      <c r="H22" s="66">
        <f t="shared" si="0"/>
        <v>0</v>
      </c>
      <c r="I22" s="66">
        <f t="shared" si="0"/>
        <v>0</v>
      </c>
      <c r="J22" s="66">
        <f t="shared" si="0"/>
        <v>9297</v>
      </c>
      <c r="K22" s="66">
        <f t="shared" si="0"/>
        <v>0</v>
      </c>
      <c r="L22" s="58">
        <f>J22+K22</f>
        <v>9297</v>
      </c>
    </row>
    <row r="23" spans="1:12" s="59" customFormat="1" ht="21.75" customHeight="1" thickBot="1">
      <c r="A23" s="68" t="s">
        <v>109</v>
      </c>
      <c r="B23" s="69">
        <v>0</v>
      </c>
      <c r="C23" s="69">
        <v>0</v>
      </c>
      <c r="D23" s="69">
        <v>0</v>
      </c>
      <c r="E23" s="69">
        <f aca="true" t="shared" si="1" ref="E23:L23">E22</f>
        <v>9297</v>
      </c>
      <c r="F23" s="69">
        <f t="shared" si="1"/>
        <v>0</v>
      </c>
      <c r="G23" s="69">
        <f t="shared" si="1"/>
        <v>0</v>
      </c>
      <c r="H23" s="69">
        <f t="shared" si="1"/>
        <v>0</v>
      </c>
      <c r="I23" s="69">
        <f t="shared" si="1"/>
        <v>0</v>
      </c>
      <c r="J23" s="69">
        <f t="shared" si="1"/>
        <v>9297</v>
      </c>
      <c r="K23" s="69">
        <f t="shared" si="1"/>
        <v>0</v>
      </c>
      <c r="L23" s="70">
        <f t="shared" si="1"/>
        <v>9297</v>
      </c>
    </row>
    <row r="24" spans="1:12" s="59" customFormat="1" ht="16.5" customHeight="1" thickBot="1">
      <c r="A24" s="71" t="s">
        <v>56</v>
      </c>
      <c r="B24" s="72">
        <v>0</v>
      </c>
      <c r="C24" s="72">
        <v>0</v>
      </c>
      <c r="D24" s="72">
        <v>0</v>
      </c>
      <c r="E24" s="72">
        <f>E23</f>
        <v>9297</v>
      </c>
      <c r="F24" s="72">
        <f>F23</f>
        <v>0</v>
      </c>
      <c r="G24" s="72">
        <f>G23</f>
        <v>0</v>
      </c>
      <c r="H24" s="72">
        <f>H23</f>
        <v>0</v>
      </c>
      <c r="I24" s="72">
        <f>I23+I16</f>
        <v>12539022</v>
      </c>
      <c r="J24" s="72">
        <f>J23+J16</f>
        <v>12548319</v>
      </c>
      <c r="K24" s="72">
        <f>K23+K16</f>
        <v>0</v>
      </c>
      <c r="L24" s="70">
        <f>L23+L16</f>
        <v>12548319</v>
      </c>
    </row>
    <row r="25" spans="1:12" s="59" customFormat="1" ht="31.5">
      <c r="A25" s="104" t="s">
        <v>101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6">
        <v>0</v>
      </c>
    </row>
    <row r="26" spans="1:12" s="59" customFormat="1" ht="15.75">
      <c r="A26" s="73" t="s">
        <v>84</v>
      </c>
      <c r="B26" s="57">
        <v>15000000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f>I26+H26+G26+F26+E26+D26+C26+B26</f>
        <v>15000000</v>
      </c>
      <c r="K26" s="56">
        <v>0</v>
      </c>
      <c r="L26" s="58">
        <f aca="true" t="shared" si="2" ref="L26:L32">J26+K26</f>
        <v>15000000</v>
      </c>
    </row>
    <row r="27" spans="1:12" s="59" customFormat="1" ht="16.5" customHeight="1">
      <c r="A27" s="73" t="s">
        <v>102</v>
      </c>
      <c r="B27" s="57">
        <v>-16284</v>
      </c>
      <c r="C27" s="57">
        <v>-5617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f>B27+I27+G27+F27+E27+D27+C27</f>
        <v>-21901</v>
      </c>
      <c r="K27" s="56">
        <v>0</v>
      </c>
      <c r="L27" s="58">
        <f t="shared" si="2"/>
        <v>-21901</v>
      </c>
    </row>
    <row r="28" spans="1:12" s="59" customFormat="1" ht="15.75">
      <c r="A28" s="73" t="s">
        <v>173</v>
      </c>
      <c r="B28" s="57">
        <v>0</v>
      </c>
      <c r="C28" s="57">
        <v>0</v>
      </c>
      <c r="D28" s="57"/>
      <c r="E28" s="57">
        <v>0</v>
      </c>
      <c r="F28" s="57"/>
      <c r="G28" s="57">
        <v>0</v>
      </c>
      <c r="H28" s="57">
        <v>0</v>
      </c>
      <c r="I28" s="57">
        <v>-185185</v>
      </c>
      <c r="J28" s="57">
        <f>I28+H28+G28+F28+E28+D28+C28+B28</f>
        <v>-185185</v>
      </c>
      <c r="K28" s="56">
        <v>0</v>
      </c>
      <c r="L28" s="58">
        <f>J28+K28</f>
        <v>-185185</v>
      </c>
    </row>
    <row r="29" spans="1:12" s="59" customFormat="1" ht="16.5" customHeight="1" hidden="1">
      <c r="A29" s="61" t="s">
        <v>76</v>
      </c>
      <c r="B29" s="56">
        <v>0</v>
      </c>
      <c r="C29" s="57">
        <v>0</v>
      </c>
      <c r="D29" s="56">
        <v>0</v>
      </c>
      <c r="E29" s="57">
        <v>0</v>
      </c>
      <c r="F29" s="56">
        <v>0</v>
      </c>
      <c r="G29" s="57">
        <v>0</v>
      </c>
      <c r="H29" s="57">
        <v>0</v>
      </c>
      <c r="I29" s="57">
        <v>0</v>
      </c>
      <c r="J29" s="57">
        <f>B29+I29+G29+F29+E29+D29+C29</f>
        <v>0</v>
      </c>
      <c r="K29" s="57">
        <v>0</v>
      </c>
      <c r="L29" s="58">
        <f t="shared" si="2"/>
        <v>0</v>
      </c>
    </row>
    <row r="30" spans="1:12" s="59" customFormat="1" ht="15.75">
      <c r="A30" s="111" t="s">
        <v>124</v>
      </c>
      <c r="B30" s="112">
        <f aca="true" t="shared" si="3" ref="B30:H30">B26+B27+B29</f>
        <v>14983716</v>
      </c>
      <c r="C30" s="112">
        <f t="shared" si="3"/>
        <v>-5617</v>
      </c>
      <c r="D30" s="112">
        <f t="shared" si="3"/>
        <v>0</v>
      </c>
      <c r="E30" s="112">
        <f t="shared" si="3"/>
        <v>0</v>
      </c>
      <c r="F30" s="112">
        <f t="shared" si="3"/>
        <v>0</v>
      </c>
      <c r="G30" s="112">
        <f t="shared" si="3"/>
        <v>0</v>
      </c>
      <c r="H30" s="112">
        <f t="shared" si="3"/>
        <v>0</v>
      </c>
      <c r="I30" s="112">
        <f>I26+I27+I29+I28</f>
        <v>-185185</v>
      </c>
      <c r="J30" s="112">
        <f>J26+J27+J29+J28</f>
        <v>14792914</v>
      </c>
      <c r="K30" s="112">
        <f>K26+K27+K29</f>
        <v>0</v>
      </c>
      <c r="L30" s="123">
        <f t="shared" si="2"/>
        <v>14792914</v>
      </c>
    </row>
    <row r="31" spans="1:12" s="226" customFormat="1" ht="15.75" hidden="1">
      <c r="A31" s="225" t="s">
        <v>103</v>
      </c>
      <c r="B31" s="56">
        <v>0</v>
      </c>
      <c r="C31" s="56">
        <v>0</v>
      </c>
      <c r="D31" s="57">
        <f>-3704*0</f>
        <v>0</v>
      </c>
      <c r="E31" s="56">
        <v>0</v>
      </c>
      <c r="F31" s="56">
        <v>0</v>
      </c>
      <c r="G31" s="56">
        <v>0</v>
      </c>
      <c r="H31" s="56">
        <v>0</v>
      </c>
      <c r="I31" s="57">
        <f>-D31</f>
        <v>0</v>
      </c>
      <c r="J31" s="56">
        <f>I31+G31+E31+F31+D31+C31+B31</f>
        <v>0</v>
      </c>
      <c r="K31" s="56">
        <v>0</v>
      </c>
      <c r="L31" s="58">
        <f t="shared" si="2"/>
        <v>0</v>
      </c>
    </row>
    <row r="32" spans="1:12" s="59" customFormat="1" ht="15.75">
      <c r="A32" s="214" t="s">
        <v>174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7">
        <v>-128992</v>
      </c>
      <c r="H32" s="57"/>
      <c r="I32" s="57">
        <f>-G32</f>
        <v>128992</v>
      </c>
      <c r="J32" s="56">
        <f>G32+I32</f>
        <v>0</v>
      </c>
      <c r="K32" s="56">
        <v>0</v>
      </c>
      <c r="L32" s="56">
        <f t="shared" si="2"/>
        <v>0</v>
      </c>
    </row>
    <row r="33" spans="1:12" s="59" customFormat="1" ht="15.75" hidden="1">
      <c r="A33" s="214" t="s">
        <v>152</v>
      </c>
      <c r="B33" s="56">
        <v>0</v>
      </c>
      <c r="C33" s="56">
        <v>0</v>
      </c>
      <c r="D33" s="56">
        <v>0</v>
      </c>
      <c r="E33" s="56">
        <v>0</v>
      </c>
      <c r="F33" s="56"/>
      <c r="G33" s="57">
        <v>0</v>
      </c>
      <c r="H33" s="57">
        <v>0</v>
      </c>
      <c r="I33" s="57">
        <f>-H33</f>
        <v>0</v>
      </c>
      <c r="J33" s="56">
        <f>G33+I33+H33</f>
        <v>0</v>
      </c>
      <c r="K33" s="56">
        <v>0</v>
      </c>
      <c r="L33" s="56">
        <f>J33+K33</f>
        <v>0</v>
      </c>
    </row>
    <row r="34" spans="1:12" s="59" customFormat="1" ht="15.75" customHeight="1" thickBot="1">
      <c r="A34" s="107" t="s">
        <v>199</v>
      </c>
      <c r="B34" s="108">
        <f>B14+B24+B30+B33</f>
        <v>56108196</v>
      </c>
      <c r="C34" s="108">
        <f>C14+C24+C30</f>
        <v>43465</v>
      </c>
      <c r="D34" s="108">
        <f>D14+D24+D30+D31</f>
        <v>0</v>
      </c>
      <c r="E34" s="108">
        <f>E14+E24+E30</f>
        <v>-15661</v>
      </c>
      <c r="F34" s="108">
        <f>F14+F24+F30</f>
        <v>0</v>
      </c>
      <c r="G34" s="108">
        <f>G14+G24+G30+G32</f>
        <v>12002883</v>
      </c>
      <c r="H34" s="108">
        <f>H14+H24+H30+H33</f>
        <v>16631209</v>
      </c>
      <c r="I34" s="108">
        <f>I14+I24+I30+I31+I32+I33</f>
        <v>13786145</v>
      </c>
      <c r="J34" s="108">
        <f>J14+J24+J30</f>
        <v>98556237</v>
      </c>
      <c r="K34" s="108">
        <f>K14+K24+K30</f>
        <v>0</v>
      </c>
      <c r="L34" s="109">
        <f>L14+L24+L30</f>
        <v>98556237</v>
      </c>
    </row>
    <row r="35" spans="1:12" s="59" customFormat="1" ht="15.75" customHeight="1" hidden="1" thickBot="1">
      <c r="A35" s="117"/>
      <c r="B35" s="103">
        <v>32393107</v>
      </c>
      <c r="C35" s="103">
        <v>27481</v>
      </c>
      <c r="D35" s="103">
        <v>11973</v>
      </c>
      <c r="E35" s="103">
        <v>-39437</v>
      </c>
      <c r="F35" s="103"/>
      <c r="G35" s="103">
        <f>6989704+102395</f>
        <v>7092099</v>
      </c>
      <c r="H35" s="103"/>
      <c r="I35" s="103">
        <v>11850811</v>
      </c>
      <c r="J35" s="103">
        <v>51336034</v>
      </c>
      <c r="K35" s="103">
        <v>251623</v>
      </c>
      <c r="L35" s="118">
        <v>51587657</v>
      </c>
    </row>
    <row r="36" spans="1:12" s="59" customFormat="1" ht="15.75" customHeight="1" hidden="1">
      <c r="A36" s="215"/>
      <c r="B36" s="216">
        <f>B34-B35</f>
        <v>23715089</v>
      </c>
      <c r="C36" s="216">
        <f aca="true" t="shared" si="4" ref="C36:L36">C34-C35</f>
        <v>15984</v>
      </c>
      <c r="D36" s="216">
        <f t="shared" si="4"/>
        <v>-11973</v>
      </c>
      <c r="E36" s="216">
        <f t="shared" si="4"/>
        <v>23776</v>
      </c>
      <c r="F36" s="216">
        <f t="shared" si="4"/>
        <v>0</v>
      </c>
      <c r="G36" s="216">
        <f t="shared" si="4"/>
        <v>4910784</v>
      </c>
      <c r="H36" s="216">
        <f t="shared" si="4"/>
        <v>16631209</v>
      </c>
      <c r="I36" s="216">
        <f t="shared" si="4"/>
        <v>1935334</v>
      </c>
      <c r="J36" s="216">
        <f t="shared" si="4"/>
        <v>47220203</v>
      </c>
      <c r="K36" s="216">
        <f t="shared" si="4"/>
        <v>-251623</v>
      </c>
      <c r="L36" s="216">
        <f t="shared" si="4"/>
        <v>46968580</v>
      </c>
    </row>
    <row r="37" spans="1:12" s="59" customFormat="1" ht="15.75" customHeight="1" hidden="1">
      <c r="A37" s="215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7"/>
    </row>
    <row r="38" spans="1:12" s="59" customFormat="1" ht="15.75" customHeight="1" thickBot="1">
      <c r="A38" s="215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7"/>
    </row>
    <row r="39" spans="1:12" s="59" customFormat="1" ht="15.75">
      <c r="A39" s="119" t="s">
        <v>181</v>
      </c>
      <c r="B39" s="105">
        <v>61428044</v>
      </c>
      <c r="C39" s="105">
        <v>43615</v>
      </c>
      <c r="D39" s="105">
        <f>8487*0</f>
        <v>0</v>
      </c>
      <c r="E39" s="105">
        <v>-12571</v>
      </c>
      <c r="F39" s="105">
        <v>0</v>
      </c>
      <c r="G39" s="105">
        <v>12002883</v>
      </c>
      <c r="H39" s="105">
        <v>16631209</v>
      </c>
      <c r="I39" s="105">
        <v>17330032</v>
      </c>
      <c r="J39" s="105">
        <f>I39+G39+F39+E39+D39+C39+B39+H39</f>
        <v>107423212</v>
      </c>
      <c r="K39" s="105">
        <v>0</v>
      </c>
      <c r="L39" s="106">
        <f>K39+J39</f>
        <v>107423212</v>
      </c>
    </row>
    <row r="40" spans="1:12" s="59" customFormat="1" ht="15.75">
      <c r="A40" s="60" t="s">
        <v>97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8">
        <v>0</v>
      </c>
    </row>
    <row r="41" spans="1:12" s="59" customFormat="1" ht="15.75">
      <c r="A41" s="61" t="s">
        <v>47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f>'ф.2'!B79</f>
        <v>14716591</v>
      </c>
      <c r="J41" s="57">
        <f>I41</f>
        <v>14716591</v>
      </c>
      <c r="K41" s="57">
        <f>'[2]ф.2 конс.'!B83</f>
        <v>0</v>
      </c>
      <c r="L41" s="58">
        <f>J41+K41</f>
        <v>14716591</v>
      </c>
    </row>
    <row r="42" spans="1:12" s="59" customFormat="1" ht="15.75">
      <c r="A42" s="75" t="s">
        <v>98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8">
        <v>0</v>
      </c>
    </row>
    <row r="43" spans="1:12" s="59" customFormat="1" ht="31.5">
      <c r="A43" s="62" t="s">
        <v>107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8"/>
    </row>
    <row r="44" spans="1:12" s="59" customFormat="1" ht="31.5">
      <c r="A44" s="61" t="s">
        <v>99</v>
      </c>
      <c r="B44" s="57">
        <v>0</v>
      </c>
      <c r="C44" s="57">
        <v>0</v>
      </c>
      <c r="D44" s="57">
        <v>0</v>
      </c>
      <c r="E44" s="63">
        <f>'ф.2'!B94</f>
        <v>-139295</v>
      </c>
      <c r="F44" s="63">
        <v>0</v>
      </c>
      <c r="G44" s="57">
        <v>0</v>
      </c>
      <c r="H44" s="57">
        <v>0</v>
      </c>
      <c r="I44" s="57">
        <v>0</v>
      </c>
      <c r="J44" s="57">
        <f>I44+H44+G44+E44+D44+C44+B44</f>
        <v>-139295</v>
      </c>
      <c r="K44" s="57">
        <v>0</v>
      </c>
      <c r="L44" s="58">
        <f>J44+K44</f>
        <v>-139295</v>
      </c>
    </row>
    <row r="45" spans="1:12" s="59" customFormat="1" ht="31.5">
      <c r="A45" s="61" t="s">
        <v>125</v>
      </c>
      <c r="B45" s="57">
        <v>0</v>
      </c>
      <c r="C45" s="57">
        <v>0</v>
      </c>
      <c r="D45" s="57">
        <v>0</v>
      </c>
      <c r="E45" s="63">
        <f>'ф.2'!B96</f>
        <v>-20017</v>
      </c>
      <c r="F45" s="63">
        <v>0</v>
      </c>
      <c r="G45" s="57">
        <v>0</v>
      </c>
      <c r="H45" s="63">
        <v>0</v>
      </c>
      <c r="I45" s="57">
        <v>0</v>
      </c>
      <c r="J45" s="57">
        <f>I45+H45+G45+E45+D45+C45+B45</f>
        <v>-20017</v>
      </c>
      <c r="K45" s="57">
        <v>0</v>
      </c>
      <c r="L45" s="58">
        <f>J45+K45</f>
        <v>-20017</v>
      </c>
    </row>
    <row r="46" spans="1:12" s="59" customFormat="1" ht="32.25" thickBot="1">
      <c r="A46" s="65" t="s">
        <v>108</v>
      </c>
      <c r="B46" s="120">
        <f>B44+B45</f>
        <v>0</v>
      </c>
      <c r="C46" s="120">
        <f aca="true" t="shared" si="5" ref="C46:L46">C44+C45</f>
        <v>0</v>
      </c>
      <c r="D46" s="120">
        <f t="shared" si="5"/>
        <v>0</v>
      </c>
      <c r="E46" s="120">
        <f t="shared" si="5"/>
        <v>-159312</v>
      </c>
      <c r="F46" s="120">
        <f t="shared" si="5"/>
        <v>0</v>
      </c>
      <c r="G46" s="120">
        <f t="shared" si="5"/>
        <v>0</v>
      </c>
      <c r="H46" s="120">
        <f t="shared" si="5"/>
        <v>0</v>
      </c>
      <c r="I46" s="120">
        <f t="shared" si="5"/>
        <v>0</v>
      </c>
      <c r="J46" s="120">
        <f t="shared" si="5"/>
        <v>-159312</v>
      </c>
      <c r="K46" s="120">
        <f t="shared" si="5"/>
        <v>0</v>
      </c>
      <c r="L46" s="121">
        <f t="shared" si="5"/>
        <v>-159312</v>
      </c>
    </row>
    <row r="47" spans="1:12" s="59" customFormat="1" ht="16.5" thickBot="1">
      <c r="A47" s="68" t="s">
        <v>109</v>
      </c>
      <c r="B47" s="69">
        <v>0</v>
      </c>
      <c r="C47" s="69">
        <v>0</v>
      </c>
      <c r="D47" s="69">
        <f aca="true" t="shared" si="6" ref="D47:L47">D46</f>
        <v>0</v>
      </c>
      <c r="E47" s="69">
        <f t="shared" si="6"/>
        <v>-159312</v>
      </c>
      <c r="F47" s="69">
        <f t="shared" si="6"/>
        <v>0</v>
      </c>
      <c r="G47" s="69">
        <f t="shared" si="6"/>
        <v>0</v>
      </c>
      <c r="H47" s="69">
        <f t="shared" si="6"/>
        <v>0</v>
      </c>
      <c r="I47" s="69">
        <f t="shared" si="6"/>
        <v>0</v>
      </c>
      <c r="J47" s="69">
        <f t="shared" si="6"/>
        <v>-159312</v>
      </c>
      <c r="K47" s="69">
        <f t="shared" si="6"/>
        <v>0</v>
      </c>
      <c r="L47" s="124">
        <f t="shared" si="6"/>
        <v>-159312</v>
      </c>
    </row>
    <row r="48" spans="1:12" s="76" customFormat="1" ht="16.5" thickBot="1">
      <c r="A48" s="126" t="s">
        <v>56</v>
      </c>
      <c r="B48" s="72">
        <v>0</v>
      </c>
      <c r="C48" s="72">
        <v>0</v>
      </c>
      <c r="D48" s="72">
        <f aca="true" t="shared" si="7" ref="D48:L48">D47+D41</f>
        <v>0</v>
      </c>
      <c r="E48" s="72">
        <f t="shared" si="7"/>
        <v>-159312</v>
      </c>
      <c r="F48" s="72">
        <f t="shared" si="7"/>
        <v>0</v>
      </c>
      <c r="G48" s="72">
        <f t="shared" si="7"/>
        <v>0</v>
      </c>
      <c r="H48" s="72">
        <f t="shared" si="7"/>
        <v>0</v>
      </c>
      <c r="I48" s="72">
        <f t="shared" si="7"/>
        <v>14716591</v>
      </c>
      <c r="J48" s="72">
        <f t="shared" si="7"/>
        <v>14557279</v>
      </c>
      <c r="K48" s="72">
        <f t="shared" si="7"/>
        <v>0</v>
      </c>
      <c r="L48" s="70">
        <f t="shared" si="7"/>
        <v>14557279</v>
      </c>
    </row>
    <row r="49" spans="1:12" s="59" customFormat="1" ht="31.5">
      <c r="A49" s="122" t="s">
        <v>101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3">
        <v>0</v>
      </c>
    </row>
    <row r="50" spans="1:12" s="59" customFormat="1" ht="15.75">
      <c r="A50" s="61" t="s">
        <v>84</v>
      </c>
      <c r="B50" s="57">
        <v>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7">
        <f>I50+G50+F50+E50+D50+C50+B50</f>
        <v>0</v>
      </c>
      <c r="K50" s="56">
        <v>0</v>
      </c>
      <c r="L50" s="58">
        <f>J50+K50</f>
        <v>0</v>
      </c>
    </row>
    <row r="51" spans="1:12" s="59" customFormat="1" ht="15.75">
      <c r="A51" s="61" t="s">
        <v>102</v>
      </c>
      <c r="B51" s="57">
        <v>-51167</v>
      </c>
      <c r="C51" s="57">
        <v>817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7">
        <v>0</v>
      </c>
      <c r="J51" s="57">
        <f>I51+G51+F51+E51+D51+C51+B51</f>
        <v>-50350</v>
      </c>
      <c r="K51" s="56">
        <v>0</v>
      </c>
      <c r="L51" s="58">
        <f>J51+K51</f>
        <v>-50350</v>
      </c>
    </row>
    <row r="52" spans="1:12" s="59" customFormat="1" ht="15.75" customHeight="1">
      <c r="A52" s="61" t="s">
        <v>173</v>
      </c>
      <c r="B52" s="57">
        <v>0</v>
      </c>
      <c r="C52" s="57">
        <v>0</v>
      </c>
      <c r="D52" s="56">
        <v>0</v>
      </c>
      <c r="E52" s="56">
        <v>0</v>
      </c>
      <c r="F52" s="56"/>
      <c r="G52" s="56">
        <v>0</v>
      </c>
      <c r="H52" s="56">
        <v>0</v>
      </c>
      <c r="I52" s="57">
        <v>-178108</v>
      </c>
      <c r="J52" s="57">
        <f>I52+G52+F52+E52+D52+C52+B52</f>
        <v>-178108</v>
      </c>
      <c r="K52" s="56">
        <v>0</v>
      </c>
      <c r="L52" s="58">
        <f>J52+K52</f>
        <v>-178108</v>
      </c>
    </row>
    <row r="53" spans="1:12" s="59" customFormat="1" ht="15.75" hidden="1">
      <c r="A53" s="73" t="s">
        <v>76</v>
      </c>
      <c r="B53" s="7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/>
      <c r="I53" s="57">
        <v>0</v>
      </c>
      <c r="J53" s="57">
        <f>I53+G53+F53+E53+D53+C53+B53</f>
        <v>0</v>
      </c>
      <c r="K53" s="57">
        <v>0</v>
      </c>
      <c r="L53" s="58">
        <f>J53+K53</f>
        <v>0</v>
      </c>
    </row>
    <row r="54" spans="1:12" s="59" customFormat="1" ht="15.75" customHeight="1">
      <c r="A54" s="111" t="s">
        <v>124</v>
      </c>
      <c r="B54" s="56">
        <f aca="true" t="shared" si="8" ref="B54:L54">B50+B51+B53+B52</f>
        <v>-51167</v>
      </c>
      <c r="C54" s="56">
        <f t="shared" si="8"/>
        <v>817</v>
      </c>
      <c r="D54" s="56">
        <f t="shared" si="8"/>
        <v>0</v>
      </c>
      <c r="E54" s="56">
        <f t="shared" si="8"/>
        <v>0</v>
      </c>
      <c r="F54" s="56">
        <f t="shared" si="8"/>
        <v>0</v>
      </c>
      <c r="G54" s="56">
        <f t="shared" si="8"/>
        <v>0</v>
      </c>
      <c r="H54" s="56">
        <f t="shared" si="8"/>
        <v>0</v>
      </c>
      <c r="I54" s="56">
        <f t="shared" si="8"/>
        <v>-178108</v>
      </c>
      <c r="J54" s="56">
        <f t="shared" si="8"/>
        <v>-228458</v>
      </c>
      <c r="K54" s="56">
        <f t="shared" si="8"/>
        <v>0</v>
      </c>
      <c r="L54" s="58">
        <f t="shared" si="8"/>
        <v>-228458</v>
      </c>
    </row>
    <row r="55" spans="1:12" s="59" customFormat="1" ht="15.75" customHeight="1" hidden="1">
      <c r="A55" s="61" t="s">
        <v>175</v>
      </c>
      <c r="B55" s="74">
        <v>0</v>
      </c>
      <c r="C55" s="74">
        <v>0</v>
      </c>
      <c r="D55" s="103">
        <f>-298*0</f>
        <v>0</v>
      </c>
      <c r="E55" s="74">
        <v>0</v>
      </c>
      <c r="F55" s="74">
        <v>0</v>
      </c>
      <c r="G55" s="57">
        <v>0</v>
      </c>
      <c r="H55" s="57">
        <v>0</v>
      </c>
      <c r="I55" s="57">
        <v>0</v>
      </c>
      <c r="J55" s="74">
        <f>I55+G55+F55+E55+D55+C55+B55</f>
        <v>0</v>
      </c>
      <c r="K55" s="74">
        <v>0</v>
      </c>
      <c r="L55" s="58">
        <f>K55+J55</f>
        <v>0</v>
      </c>
    </row>
    <row r="56" spans="1:12" s="59" customFormat="1" ht="15.75">
      <c r="A56" s="102" t="s">
        <v>174</v>
      </c>
      <c r="B56" s="74">
        <v>0</v>
      </c>
      <c r="C56" s="74">
        <v>0</v>
      </c>
      <c r="D56" s="103">
        <v>0</v>
      </c>
      <c r="E56" s="74">
        <v>0</v>
      </c>
      <c r="F56" s="74">
        <v>0</v>
      </c>
      <c r="G56" s="57">
        <v>-11342</v>
      </c>
      <c r="H56" s="57">
        <v>0</v>
      </c>
      <c r="I56" s="57">
        <f>-G56</f>
        <v>11342</v>
      </c>
      <c r="J56" s="74">
        <f>I56+G56</f>
        <v>0</v>
      </c>
      <c r="K56" s="74">
        <v>0</v>
      </c>
      <c r="L56" s="67">
        <f>K56+J56</f>
        <v>0</v>
      </c>
    </row>
    <row r="57" spans="1:12" s="59" customFormat="1" ht="18.75" customHeight="1" thickBot="1">
      <c r="A57" s="78" t="s">
        <v>190</v>
      </c>
      <c r="B57" s="79">
        <f>B39+B48+B54</f>
        <v>61376877</v>
      </c>
      <c r="C57" s="79">
        <f>C39+C48+C54</f>
        <v>44432</v>
      </c>
      <c r="D57" s="79">
        <f>D39+D48+D54+D55</f>
        <v>0</v>
      </c>
      <c r="E57" s="79">
        <f>E39+E48+E54</f>
        <v>-171883</v>
      </c>
      <c r="F57" s="79">
        <f>F39+F48+F54</f>
        <v>0</v>
      </c>
      <c r="G57" s="79">
        <f>G39+G48+G54+G56</f>
        <v>11991541</v>
      </c>
      <c r="H57" s="79">
        <f>H39+H48+H54</f>
        <v>16631209</v>
      </c>
      <c r="I57" s="79">
        <f>I39+I48+I54+I55+I56</f>
        <v>31879857</v>
      </c>
      <c r="J57" s="79">
        <f>J39+J48+J54+J55</f>
        <v>121752033</v>
      </c>
      <c r="K57" s="79">
        <f>K39+K48+K54</f>
        <v>0</v>
      </c>
      <c r="L57" s="80">
        <f>L39+L48+L54+L55</f>
        <v>121752033</v>
      </c>
    </row>
    <row r="58" spans="1:12" s="59" customFormat="1" ht="16.5" customHeight="1">
      <c r="A58" s="82"/>
      <c r="B58" s="218">
        <f>B57-'ф.1'!B49</f>
        <v>0</v>
      </c>
      <c r="C58" s="218">
        <f>C57-'ф.1'!B50</f>
        <v>0</v>
      </c>
      <c r="D58" s="218">
        <f>D57-'[2]ф.1 конс.'!B50</f>
        <v>-8189</v>
      </c>
      <c r="E58" s="218">
        <f>E57-'ф.1'!B52</f>
        <v>0</v>
      </c>
      <c r="F58" s="218"/>
      <c r="G58" s="218">
        <f>G57-'ф.1'!B53</f>
        <v>0</v>
      </c>
      <c r="H58" s="218">
        <f>H57-'ф.1'!B54</f>
        <v>0</v>
      </c>
      <c r="I58" s="218">
        <f>I57-'ф.1'!B55</f>
        <v>0</v>
      </c>
      <c r="J58" s="218">
        <f>J57-'ф.1'!B56</f>
        <v>0</v>
      </c>
      <c r="K58" s="218">
        <v>0</v>
      </c>
      <c r="L58" s="218">
        <f>L57-'ф.1'!B56</f>
        <v>0</v>
      </c>
    </row>
    <row r="59" spans="1:12" ht="21" customHeight="1" hidden="1">
      <c r="A59" s="83"/>
      <c r="B59" s="84">
        <f>B57-B58</f>
        <v>61376877</v>
      </c>
      <c r="C59" s="84">
        <f aca="true" t="shared" si="9" ref="C59:L59">C57-C58</f>
        <v>44432</v>
      </c>
      <c r="D59" s="81">
        <f t="shared" si="9"/>
        <v>8189</v>
      </c>
      <c r="E59" s="84">
        <f t="shared" si="9"/>
        <v>-171883</v>
      </c>
      <c r="F59" s="84">
        <f t="shared" si="9"/>
        <v>0</v>
      </c>
      <c r="G59" s="84">
        <f t="shared" si="9"/>
        <v>11991541</v>
      </c>
      <c r="H59" s="84">
        <f t="shared" si="9"/>
        <v>16631209</v>
      </c>
      <c r="I59" s="84">
        <f t="shared" si="9"/>
        <v>31879857</v>
      </c>
      <c r="J59" s="84">
        <f t="shared" si="9"/>
        <v>121752033</v>
      </c>
      <c r="K59" s="84">
        <f t="shared" si="9"/>
        <v>0</v>
      </c>
      <c r="L59" s="84">
        <f t="shared" si="9"/>
        <v>121752033</v>
      </c>
    </row>
    <row r="60" spans="1:12" ht="19.5" customHeight="1">
      <c r="A60" s="129" t="s">
        <v>57</v>
      </c>
      <c r="B60" s="84"/>
      <c r="C60" s="84"/>
      <c r="D60" s="81"/>
      <c r="E60" s="84"/>
      <c r="F60" s="84"/>
      <c r="G60" s="84"/>
      <c r="H60" s="84"/>
      <c r="I60" s="84"/>
      <c r="J60" s="84"/>
      <c r="K60" s="84"/>
      <c r="L60" s="84"/>
    </row>
    <row r="61" spans="1:12" ht="19.5" customHeight="1" hidden="1">
      <c r="A61" s="129" t="s">
        <v>85</v>
      </c>
      <c r="B61" s="84"/>
      <c r="C61" s="84"/>
      <c r="D61" s="81"/>
      <c r="E61" s="84"/>
      <c r="F61" s="84"/>
      <c r="G61" s="84"/>
      <c r="H61" s="84"/>
      <c r="I61" s="84"/>
      <c r="J61" s="84"/>
      <c r="K61" s="84"/>
      <c r="L61" s="84"/>
    </row>
    <row r="62" spans="1:12" ht="19.5" customHeight="1" hidden="1">
      <c r="A62" s="83"/>
      <c r="B62" s="84"/>
      <c r="C62" s="84"/>
      <c r="D62" s="81"/>
      <c r="E62" s="84"/>
      <c r="F62" s="84"/>
      <c r="G62" s="84"/>
      <c r="H62" s="84"/>
      <c r="I62" s="84"/>
      <c r="J62" s="84"/>
      <c r="K62" s="84"/>
      <c r="L62" s="84"/>
    </row>
    <row r="63" spans="1:12" ht="11.25" customHeight="1">
      <c r="A63" s="83"/>
      <c r="B63" s="84"/>
      <c r="C63" s="84"/>
      <c r="D63" s="81"/>
      <c r="E63" s="84"/>
      <c r="F63" s="84"/>
      <c r="G63" s="84"/>
      <c r="H63" s="84"/>
      <c r="I63" s="84"/>
      <c r="J63" s="84"/>
      <c r="K63" s="84"/>
      <c r="L63" s="84"/>
    </row>
    <row r="64" spans="1:9" ht="19.5" customHeight="1">
      <c r="A64" s="238" t="str">
        <f>'ф.1'!A68</f>
        <v>Председатель Правления                                              </v>
      </c>
      <c r="B64" s="85"/>
      <c r="C64" s="86" t="str">
        <f>'ф.1'!B68</f>
        <v>Жақсыбек Д.Ә.</v>
      </c>
      <c r="I64" s="84"/>
    </row>
    <row r="65" spans="1:3" ht="14.25" customHeight="1">
      <c r="A65" s="88"/>
      <c r="B65" s="88"/>
      <c r="C65" s="88"/>
    </row>
    <row r="66" spans="1:3" ht="16.5" customHeight="1">
      <c r="A66" s="89"/>
      <c r="B66" s="89"/>
      <c r="C66" s="89"/>
    </row>
    <row r="67" spans="1:4" ht="20.25" customHeight="1">
      <c r="A67" s="90" t="str">
        <f>'ф.1'!A71</f>
        <v>Главный бухгалтер                                                        </v>
      </c>
      <c r="B67" s="86"/>
      <c r="C67" s="86" t="str">
        <f>'ф.1'!B71</f>
        <v>Багаутдинова Н.М.</v>
      </c>
      <c r="D67" s="231"/>
    </row>
    <row r="68" spans="1:3" ht="10.5" customHeight="1">
      <c r="A68" s="219"/>
      <c r="B68" s="91"/>
      <c r="C68" s="91"/>
    </row>
    <row r="69" spans="1:11" ht="21" customHeight="1">
      <c r="A69" s="148" t="s">
        <v>138</v>
      </c>
      <c r="B69" s="91"/>
      <c r="C69" s="91"/>
      <c r="H69" s="92"/>
      <c r="I69" s="48"/>
      <c r="J69" s="48"/>
      <c r="K69" s="48"/>
    </row>
    <row r="70" spans="1:11" ht="19.5">
      <c r="A70" s="149" t="s">
        <v>139</v>
      </c>
      <c r="B70" s="91"/>
      <c r="C70" s="91"/>
      <c r="I70" s="48"/>
      <c r="J70" s="48"/>
      <c r="K70" s="48"/>
    </row>
    <row r="71" spans="1:11" ht="15.75">
      <c r="A71" s="150" t="s">
        <v>140</v>
      </c>
      <c r="B71" s="91"/>
      <c r="C71" s="91"/>
      <c r="I71" s="48"/>
      <c r="J71" s="48"/>
      <c r="K71" s="48"/>
    </row>
    <row r="72" spans="1:11" ht="15">
      <c r="A72" s="20"/>
      <c r="I72" s="48"/>
      <c r="J72" s="48"/>
      <c r="K72" s="48"/>
    </row>
  </sheetData>
  <sheetProtection/>
  <mergeCells count="6">
    <mergeCell ref="A10:L10"/>
    <mergeCell ref="A4:B4"/>
    <mergeCell ref="A5:B5"/>
    <mergeCell ref="A7:L7"/>
    <mergeCell ref="A8:L8"/>
    <mergeCell ref="A9:L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Валерьевна</cp:lastModifiedBy>
  <cp:lastPrinted>2015-10-29T11:03:34Z</cp:lastPrinted>
  <dcterms:created xsi:type="dcterms:W3CDTF">2014-03-12T12:50:09Z</dcterms:created>
  <dcterms:modified xsi:type="dcterms:W3CDTF">2015-10-29T13:28:19Z</dcterms:modified>
  <cp:category/>
  <cp:version/>
  <cp:contentType/>
  <cp:contentStatus/>
</cp:coreProperties>
</file>