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2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3" hidden="1">'ф.4'!$D:$D</definedName>
    <definedName name="Z_650DB8ED_FD03_48A1_AF5F_C6A17B786369_.wvu.PrintArea" localSheetId="1" hidden="1">'ф.2'!$A$1:$C$81</definedName>
    <definedName name="Z_650DB8ED_FD03_48A1_AF5F_C6A17B786369_.wvu.Rows" localSheetId="0" hidden="1">'ф.1'!$58:$59</definedName>
    <definedName name="Z_650DB8ED_FD03_48A1_AF5F_C6A17B786369_.wvu.Rows" localSheetId="1" hidden="1">'ф.2'!$17:$18,'ф.2'!$62:$62</definedName>
    <definedName name="Z_650DB8ED_FD03_48A1_AF5F_C6A17B786369_.wvu.Rows" localSheetId="2" hidden="1">'ф.3'!$47:$47,'ф.3'!$49:$49,'ф.3'!$54:$54,'ф.3'!$58:$58,'ф.3'!$60:$60,'ф.3'!$64:$64</definedName>
    <definedName name="Z_650DB8ED_FD03_48A1_AF5F_C6A17B786369_.wvu.Rows" localSheetId="3" hidden="1">'ф.4'!$21:$21,'ф.4'!$32:$32,'ф.4'!$53:$53</definedName>
    <definedName name="_xlnm.Print_Area" localSheetId="1">'ф.2'!$A$1:$C$81</definedName>
  </definedNames>
  <calcPr fullCalcOnLoad="1"/>
</workbook>
</file>

<file path=xl/sharedStrings.xml><?xml version="1.0" encoding="utf-8"?>
<sst xmlns="http://schemas.openxmlformats.org/spreadsheetml/2006/main" count="264" uniqueCount="205">
  <si>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</si>
  <si>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</si>
  <si>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</si>
  <si>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</si>
  <si>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</si>
  <si>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</si>
  <si>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</si>
  <si>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</si>
  <si>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</si>
  <si>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</si>
  <si>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</si>
  <si>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</si>
  <si>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</si>
  <si>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</si>
  <si>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</si>
  <si>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</si>
  <si>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</si>
  <si>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</si>
  <si>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</si>
  <si>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</si>
  <si>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</si>
  <si>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</si>
  <si>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</si>
  <si>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</si>
  <si>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</si>
  <si>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</si>
  <si>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</si>
  <si>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</si>
  <si>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</si>
  <si>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</si>
  <si>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</si>
  <si>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</si>
  <si>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</si>
  <si>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</si>
  <si>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</si>
  <si>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</si>
  <si>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</si>
  <si>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</si>
  <si>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</si>
  <si>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</si>
  <si>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</si>
  <si>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</si>
  <si>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</si>
  <si>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</si>
  <si>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</si>
  <si>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</si>
  <si>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</si>
  <si>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</si>
  <si>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</si>
  <si>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</si>
  <si>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</si>
  <si>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</si>
  <si>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</si>
  <si>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</si>
  <si>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</si>
  <si>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</si>
  <si>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</si>
  <si>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</si>
  <si>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</si>
  <si>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</si>
  <si>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</si>
  <si>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</si>
  <si>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</si>
  <si>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</si>
  <si>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</si>
  <si>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</si>
  <si>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</si>
  <si>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</si>
  <si>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</si>
  <si>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</si>
  <si>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</si>
  <si>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</si>
  <si>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</si>
  <si>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</si>
  <si>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</si>
  <si>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</si>
  <si>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</si>
  <si>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</si>
  <si>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</si>
  <si>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</si>
  <si>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</si>
  <si>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</si>
  <si>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</si>
  <si>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</si>
  <si>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</si>
  <si>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</si>
  <si>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</si>
  <si>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</si>
  <si>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</si>
  <si>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</si>
  <si>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</si>
  <si>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</si>
  <si>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</si>
  <si>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</si>
  <si>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</si>
  <si>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</si>
  <si>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</si>
  <si>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</si>
  <si>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</si>
  <si>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</si>
  <si>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</si>
  <si>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</si>
  <si>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</si>
  <si>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</si>
  <si>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</si>
  <si>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</si>
  <si>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</si>
  <si>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</si>
  <si>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</si>
  <si>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</si>
  <si>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</si>
  <si>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</si>
  <si>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</si>
  <si>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</si>
  <si>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</si>
  <si>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</si>
  <si>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</si>
  <si>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</si>
  <si>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</si>
  <si>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</si>
  <si>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</si>
  <si>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</si>
  <si>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</si>
  <si>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</si>
  <si>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</si>
  <si>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</si>
  <si>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</si>
  <si>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</si>
  <si>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</si>
  <si>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</si>
  <si>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</si>
  <si>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</si>
  <si>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</si>
  <si>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</si>
  <si>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</si>
  <si>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</si>
  <si>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</si>
  <si>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</si>
  <si>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</si>
  <si>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 xml:space="preserve">Председатель Правления                                              </t>
  </si>
  <si>
    <t>Изменения доли перестраховщиков в резервах по договорам страхования</t>
  </si>
  <si>
    <t>Прибыль за год</t>
  </si>
  <si>
    <t>Всего совокупного дохода за год</t>
  </si>
  <si>
    <t>Кредиторская задолженность по сделкам "репо"</t>
  </si>
  <si>
    <t>в т.ч. дивиденды по привилегированным акциям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</si>
  <si>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</si>
  <si>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</si>
  <si>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</si>
  <si>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- курсовые разницы при пересчете показателей иностранных подразделений из других валют</t>
  </si>
  <si>
    <t>Всего совокупного дохода, причитающегося:</t>
  </si>
  <si>
    <t xml:space="preserve"> - акционерам Банка</t>
  </si>
  <si>
    <t>Общий совокупный доход за период</t>
  </si>
  <si>
    <t>11</t>
  </si>
  <si>
    <t>Поступления от продажи долгосрочных активов, предназначенных для продажи</t>
  </si>
  <si>
    <t>Таджияков Е.Б.</t>
  </si>
  <si>
    <t>Чистая прибыль (убыток) от операций с иностранной валютой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</si>
  <si>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Идрисова А.Т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</si>
  <si>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770-855 (вн.4582)</t>
    </r>
  </si>
  <si>
    <t>Поступления от приобретения дочерней компании, за вычетом полученных денежных средств</t>
  </si>
  <si>
    <t>(с учетом заключительных оборотов)</t>
  </si>
  <si>
    <t xml:space="preserve">Главный бухгалтер                                                        </t>
  </si>
  <si>
    <t>Багаутдинова Н.М.</t>
  </si>
  <si>
    <t>млн.тенге</t>
  </si>
  <si>
    <t>млн тенге</t>
  </si>
  <si>
    <t>Продажа привилегированных акций</t>
  </si>
  <si>
    <t xml:space="preserve">Выкуп собственных обыкновенных акций 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</si>
  <si>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</si>
  <si>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>Перевод в обязательный резерв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</si>
  <si>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</si>
  <si>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</si>
  <si>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</si>
  <si>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</si>
  <si>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</si>
  <si>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</si>
  <si>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</si>
  <si>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</si>
  <si>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Выкуп привилегированных акций</t>
  </si>
  <si>
    <t>Приобретение доли неконтролирующих акционеров</t>
  </si>
  <si>
    <t xml:space="preserve">Приобретение доли неконтролирующих акционеров </t>
  </si>
  <si>
    <t>Чистые поступления по операциям с иностранной валютой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</si>
  <si>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</si>
  <si>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</si>
  <si>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</si>
  <si>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</si>
  <si>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</si>
  <si>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</si>
  <si>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</si>
  <si>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- неконтролирующим акционерам</t>
  </si>
  <si>
    <t>Денежные средства и их эквиваленты на конец периода</t>
  </si>
  <si>
    <t>Дивиденды по акциям</t>
  </si>
  <si>
    <t>Остаток по состоянию на 1 января 2016 года*</t>
  </si>
  <si>
    <t>Остаток по состоянию на 1 января 2017 года*</t>
  </si>
  <si>
    <t>31.12.2016г.*</t>
  </si>
  <si>
    <t xml:space="preserve">  по состоянию на 30.06.2017 года</t>
  </si>
  <si>
    <t>30.06.2017г.*</t>
  </si>
  <si>
    <t>Инвестиции в ассоциированные компании</t>
  </si>
  <si>
    <t>за период, закончившийся 30.06.2017 года</t>
  </si>
  <si>
    <t>6 месяцев 2017г.*</t>
  </si>
  <si>
    <t>6 месяцев 2016г.*</t>
  </si>
  <si>
    <t>Доход от инвестиции в ассоциированное предприятие</t>
  </si>
  <si>
    <t>Остаток по состоянию на 30 июня 2016 года*</t>
  </si>
  <si>
    <t>Остаток по состоянию на 30 июня 2017 года*</t>
  </si>
  <si>
    <t>Базовая прибыль на простую акцию (в тенге)</t>
  </si>
  <si>
    <t>Балансовая стоимость одной простой акции по состоянию на 30.06.2017 г. составляет 2903 тенге.</t>
  </si>
  <si>
    <t>Балансовая стоимость одной привилегированной акции по состоянию на 30.06.2017 г. составляет 1050 тенге.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</si>
</sst>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Arial CYR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5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/>
    </border>
    <border>
      <left/>
      <right>
        <color indexed="63"/>
      </right>
      <top style="medium"/>
      <bottom style="thin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0" fillId="28" borderId="0" applyNumberFormat="0" applyBorder="0" applyAlignment="0" applyProtection="0"/>
    <xf numFmtId="0" fontId="34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34" fillId="15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34" fillId="16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34" fillId="25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34" fillId="26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34" fillId="27" borderId="0" applyNumberFormat="0" applyBorder="0" applyAlignment="0" applyProtection="0"/>
    <xf numFmtId="0" fontId="80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45" fillId="3" borderId="0" applyNumberFormat="0" applyBorder="0" applyAlignment="0" applyProtection="0"/>
    <xf numFmtId="0" fontId="57" fillId="0" borderId="0" applyNumberFormat="0" applyFill="0" applyBorder="0" applyAlignment="0" applyProtection="0"/>
    <xf numFmtId="185" fontId="58" fillId="0" borderId="0" applyFill="0" applyBorder="0" applyAlignment="0">
      <protection/>
    </xf>
    <xf numFmtId="0" fontId="37" fillId="38" borderId="1" applyNumberFormat="0" applyAlignment="0" applyProtection="0"/>
    <xf numFmtId="0" fontId="37" fillId="38" borderId="1" applyNumberFormat="0" applyAlignment="0" applyProtection="0"/>
    <xf numFmtId="0" fontId="42" fillId="39" borderId="2" applyNumberFormat="0" applyAlignment="0" applyProtection="0"/>
    <xf numFmtId="172" fontId="3" fillId="0" borderId="0" applyFont="0" applyFill="0" applyBorder="0" applyAlignment="0" applyProtection="0"/>
    <xf numFmtId="0" fontId="59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0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4" borderId="0" applyNumberFormat="0" applyBorder="0" applyAlignment="0" applyProtection="0"/>
    <xf numFmtId="38" fontId="54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5" fillId="7" borderId="1" applyNumberFormat="0" applyAlignment="0" applyProtection="0"/>
    <xf numFmtId="10" fontId="54" fillId="40" borderId="10" applyNumberFormat="0" applyBorder="0" applyAlignment="0" applyProtection="0"/>
    <xf numFmtId="10" fontId="54" fillId="40" borderId="1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38" fontId="53" fillId="0" borderId="0">
      <alignment/>
      <protection/>
    </xf>
    <xf numFmtId="38" fontId="7" fillId="0" borderId="0">
      <alignment/>
      <protection/>
    </xf>
    <xf numFmtId="38" fontId="3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11" applyNumberFormat="0" applyFill="0" applyAlignment="0" applyProtection="0"/>
    <xf numFmtId="0" fontId="44" fillId="41" borderId="0" applyNumberFormat="0" applyBorder="0" applyAlignment="0" applyProtection="0"/>
    <xf numFmtId="186" fontId="61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2" fillId="0" borderId="0" applyNumberFormat="0" applyFill="0" applyBorder="0" applyAlignment="0" applyProtection="0"/>
    <xf numFmtId="40" fontId="63" fillId="0" borderId="0" applyBorder="0">
      <alignment horizontal="right"/>
      <protection/>
    </xf>
    <xf numFmtId="0" fontId="43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0" fillId="42" borderId="0" applyNumberFormat="0" applyBorder="0" applyAlignment="0" applyProtection="0"/>
    <xf numFmtId="0" fontId="34" fillId="34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34" fillId="35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34" fillId="36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34" fillId="25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34" fillId="26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34" fillId="37" borderId="0" applyNumberFormat="0" applyBorder="0" applyAlignment="0" applyProtection="0"/>
    <xf numFmtId="0" fontId="80" fillId="47" borderId="0" applyNumberFormat="0" applyBorder="0" applyAlignment="0" applyProtection="0"/>
    <xf numFmtId="0" fontId="81" fillId="48" borderId="15" applyNumberFormat="0" applyAlignment="0" applyProtection="0"/>
    <xf numFmtId="0" fontId="81" fillId="48" borderId="15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82" fillId="49" borderId="16" applyNumberFormat="0" applyAlignment="0" applyProtection="0"/>
    <xf numFmtId="0" fontId="82" fillId="49" borderId="16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83" fillId="49" borderId="15" applyNumberFormat="0" applyAlignment="0" applyProtection="0"/>
    <xf numFmtId="0" fontId="83" fillId="49" borderId="15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88" fillId="0" borderId="20" applyNumberFormat="0" applyFill="0" applyAlignment="0" applyProtection="0"/>
    <xf numFmtId="0" fontId="41" fillId="0" borderId="14" applyNumberFormat="0" applyFill="0" applyAlignment="0" applyProtection="0"/>
    <xf numFmtId="0" fontId="89" fillId="50" borderId="21" applyNumberFormat="0" applyAlignment="0" applyProtection="0"/>
    <xf numFmtId="0" fontId="42" fillId="39" borderId="2" applyNumberFormat="0" applyAlignment="0" applyProtection="0"/>
    <xf numFmtId="0" fontId="89" fillId="50" borderId="21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4" fillId="0" borderId="0">
      <alignment horizontal="left"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6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3" fillId="0" borderId="0" applyNumberFormat="0" applyFill="0" applyBorder="0" applyAlignment="0" applyProtection="0"/>
    <xf numFmtId="0" fontId="94" fillId="52" borderId="0" applyNumberFormat="0" applyBorder="0" applyAlignment="0" applyProtection="0"/>
    <xf numFmtId="0" fontId="45" fillId="3" borderId="0" applyNumberFormat="0" applyBorder="0" applyAlignment="0" applyProtection="0"/>
    <xf numFmtId="0" fontId="94" fillId="52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8" fillId="54" borderId="0" applyNumberFormat="0" applyBorder="0" applyAlignment="0" applyProtection="0"/>
    <xf numFmtId="0" fontId="49" fillId="4" borderId="0" applyNumberFormat="0" applyBorder="0" applyAlignment="0" applyProtection="0"/>
    <xf numFmtId="0" fontId="98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4" fontId="4" fillId="0" borderId="2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6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75" fontId="4" fillId="0" borderId="28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0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0" fillId="0" borderId="30" xfId="0" applyNumberFormat="1" applyFont="1" applyFill="1" applyBorder="1" applyAlignment="1">
      <alignment horizontal="right" vertical="top"/>
    </xf>
    <xf numFmtId="177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77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77" fontId="18" fillId="0" borderId="34" xfId="0" applyNumberFormat="1" applyFont="1" applyFill="1" applyBorder="1" applyAlignment="1">
      <alignment horizontal="right" vertical="top"/>
    </xf>
    <xf numFmtId="177" fontId="20" fillId="0" borderId="35" xfId="0" applyNumberFormat="1" applyFont="1" applyFill="1" applyBorder="1" applyAlignment="1">
      <alignment horizontal="right" vertical="top"/>
    </xf>
    <xf numFmtId="177" fontId="20" fillId="0" borderId="34" xfId="0" applyNumberFormat="1" applyFont="1" applyFill="1" applyBorder="1" applyAlignment="1">
      <alignment horizontal="right" vertical="top"/>
    </xf>
    <xf numFmtId="177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77" fontId="20" fillId="0" borderId="38" xfId="0" applyNumberFormat="1" applyFont="1" applyFill="1" applyBorder="1" applyAlignment="1">
      <alignment horizontal="right" vertical="top"/>
    </xf>
    <xf numFmtId="177" fontId="20" fillId="0" borderId="39" xfId="0" applyNumberFormat="1" applyFont="1" applyFill="1" applyBorder="1" applyAlignment="1">
      <alignment horizontal="right" vertical="top"/>
    </xf>
    <xf numFmtId="177" fontId="20" fillId="0" borderId="0" xfId="0" applyNumberFormat="1" applyFont="1" applyFill="1" applyBorder="1" applyAlignment="1">
      <alignment horizontal="right" vertical="top"/>
    </xf>
    <xf numFmtId="177" fontId="25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77" fontId="18" fillId="0" borderId="36" xfId="0" applyNumberFormat="1" applyFont="1" applyFill="1" applyBorder="1" applyAlignment="1">
      <alignment horizontal="right" vertical="top"/>
    </xf>
    <xf numFmtId="177" fontId="20" fillId="0" borderId="41" xfId="0" applyNumberFormat="1" applyFont="1" applyFill="1" applyBorder="1" applyAlignment="1">
      <alignment horizontal="right" vertical="top"/>
    </xf>
    <xf numFmtId="177" fontId="20" fillId="0" borderId="42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/>
    </xf>
    <xf numFmtId="175" fontId="4" fillId="0" borderId="26" xfId="0" applyNumberFormat="1" applyFont="1" applyFill="1" applyBorder="1" applyAlignment="1">
      <alignment wrapText="1"/>
    </xf>
    <xf numFmtId="0" fontId="20" fillId="0" borderId="24" xfId="0" applyFont="1" applyFill="1" applyBorder="1" applyAlignment="1">
      <alignment/>
    </xf>
    <xf numFmtId="177" fontId="29" fillId="0" borderId="36" xfId="0" applyNumberFormat="1" applyFont="1" applyFill="1" applyBorder="1" applyAlignment="1">
      <alignment horizontal="right" vertical="top"/>
    </xf>
    <xf numFmtId="177" fontId="32" fillId="0" borderId="32" xfId="0" applyNumberFormat="1" applyFont="1" applyFill="1" applyBorder="1" applyAlignment="1">
      <alignment horizontal="right" vertical="top"/>
    </xf>
    <xf numFmtId="177" fontId="20" fillId="0" borderId="44" xfId="0" applyNumberFormat="1" applyFont="1" applyFill="1" applyBorder="1" applyAlignment="1">
      <alignment horizontal="right" vertical="top"/>
    </xf>
    <xf numFmtId="177" fontId="18" fillId="0" borderId="35" xfId="0" applyNumberFormat="1" applyFont="1" applyFill="1" applyBorder="1" applyAlignment="1">
      <alignment horizontal="right" vertical="top"/>
    </xf>
    <xf numFmtId="177" fontId="18" fillId="0" borderId="45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6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46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26" xfId="553" applyNumberFormat="1" applyFont="1" applyFill="1" applyBorder="1" applyAlignment="1">
      <alignment vertical="center" wrapText="1"/>
    </xf>
    <xf numFmtId="175" fontId="9" fillId="0" borderId="48" xfId="553" applyNumberFormat="1" applyFont="1" applyFill="1" applyBorder="1" applyAlignment="1">
      <alignment vertical="center" wrapText="1"/>
    </xf>
    <xf numFmtId="175" fontId="2" fillId="0" borderId="28" xfId="553" applyNumberFormat="1" applyFont="1" applyFill="1" applyBorder="1" applyAlignment="1">
      <alignment vertical="center"/>
    </xf>
    <xf numFmtId="175" fontId="4" fillId="0" borderId="26" xfId="553" applyNumberFormat="1" applyFont="1" applyFill="1" applyBorder="1" applyAlignment="1">
      <alignment vertical="center"/>
    </xf>
    <xf numFmtId="175" fontId="9" fillId="0" borderId="28" xfId="553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1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175" fontId="5" fillId="0" borderId="26" xfId="55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0" fillId="0" borderId="34" xfId="510" applyNumberFormat="1" applyFont="1" applyFill="1" applyBorder="1" applyAlignment="1">
      <alignment horizontal="center" vertical="center" wrapText="1"/>
      <protection/>
    </xf>
    <xf numFmtId="177" fontId="31" fillId="0" borderId="43" xfId="0" applyNumberFormat="1" applyFont="1" applyFill="1" applyBorder="1" applyAlignment="1">
      <alignment horizontal="left" vertical="top" wrapText="1"/>
    </xf>
    <xf numFmtId="177" fontId="18" fillId="0" borderId="49" xfId="0" applyNumberFormat="1" applyFont="1" applyFill="1" applyBorder="1" applyAlignment="1">
      <alignment horizontal="right" vertical="top"/>
    </xf>
    <xf numFmtId="177" fontId="18" fillId="0" borderId="50" xfId="0" applyNumberFormat="1" applyFont="1" applyFill="1" applyBorder="1" applyAlignment="1">
      <alignment horizontal="right" vertical="top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4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6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26" fillId="0" borderId="26" xfId="0" applyNumberFormat="1" applyFont="1" applyFill="1" applyBorder="1" applyAlignment="1">
      <alignment horizontal="center" vertical="top" wrapText="1"/>
    </xf>
    <xf numFmtId="175" fontId="10" fillId="0" borderId="2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51" xfId="0" applyFill="1" applyBorder="1" applyAlignment="1">
      <alignment/>
    </xf>
    <xf numFmtId="174" fontId="2" fillId="0" borderId="52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36" xfId="0" applyNumberFormat="1" applyFont="1" applyFill="1" applyBorder="1" applyAlignment="1">
      <alignment horizontal="right" vertical="top"/>
    </xf>
    <xf numFmtId="175" fontId="5" fillId="0" borderId="54" xfId="553" applyNumberFormat="1" applyFont="1" applyFill="1" applyBorder="1" applyAlignment="1">
      <alignment vertical="center" wrapText="1"/>
    </xf>
    <xf numFmtId="0" fontId="4" fillId="0" borderId="54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175" fontId="5" fillId="0" borderId="53" xfId="553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174" fontId="2" fillId="0" borderId="28" xfId="0" applyNumberFormat="1" applyFont="1" applyFill="1" applyBorder="1" applyAlignment="1">
      <alignment horizontal="right" wrapText="1" indent="1"/>
    </xf>
    <xf numFmtId="174" fontId="2" fillId="0" borderId="46" xfId="0" applyNumberFormat="1" applyFont="1" applyFill="1" applyBorder="1" applyAlignment="1">
      <alignment horizontal="right" wrapText="1" indent="1"/>
    </xf>
    <xf numFmtId="174" fontId="2" fillId="0" borderId="53" xfId="0" applyNumberFormat="1" applyFont="1" applyFill="1" applyBorder="1" applyAlignment="1">
      <alignment horizontal="right" wrapText="1" indent="1"/>
    </xf>
    <xf numFmtId="175" fontId="2" fillId="0" borderId="28" xfId="0" applyNumberFormat="1" applyFont="1" applyFill="1" applyBorder="1" applyAlignment="1">
      <alignment horizontal="right" wrapText="1" indent="1"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1" fillId="0" borderId="0" xfId="0" applyNumberFormat="1" applyFont="1" applyFill="1" applyAlignment="1">
      <alignment/>
    </xf>
    <xf numFmtId="177" fontId="20" fillId="0" borderId="55" xfId="510" applyNumberFormat="1" applyFont="1" applyFill="1" applyBorder="1" applyAlignment="1">
      <alignment horizontal="center" vertical="center" wrapText="1"/>
      <protection/>
    </xf>
    <xf numFmtId="177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2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173" fontId="2" fillId="0" borderId="0" xfId="553" applyNumberFormat="1" applyFont="1" applyAlignment="1">
      <alignment/>
    </xf>
    <xf numFmtId="173" fontId="2" fillId="0" borderId="0" xfId="553" applyNumberFormat="1" applyFont="1" applyAlignment="1">
      <alignment/>
    </xf>
    <xf numFmtId="173" fontId="12" fillId="0" borderId="0" xfId="553" applyNumberFormat="1" applyFont="1" applyAlignment="1">
      <alignment/>
    </xf>
    <xf numFmtId="173" fontId="12" fillId="0" borderId="0" xfId="553" applyNumberFormat="1" applyFont="1" applyAlignment="1">
      <alignment/>
    </xf>
    <xf numFmtId="173" fontId="4" fillId="0" borderId="0" xfId="553" applyNumberFormat="1" applyFont="1" applyAlignment="1">
      <alignment/>
    </xf>
    <xf numFmtId="173" fontId="7" fillId="0" borderId="0" xfId="553" applyNumberFormat="1" applyFont="1" applyFill="1" applyAlignment="1">
      <alignment/>
    </xf>
    <xf numFmtId="173" fontId="12" fillId="0" borderId="0" xfId="553" applyNumberFormat="1" applyFont="1" applyFill="1" applyAlignment="1">
      <alignment/>
    </xf>
    <xf numFmtId="0" fontId="0" fillId="0" borderId="0" xfId="0" applyAlignment="1">
      <alignment/>
    </xf>
    <xf numFmtId="171" fontId="0" fillId="0" borderId="0" xfId="0" applyNumberFormat="1" applyFill="1" applyAlignment="1">
      <alignment/>
    </xf>
    <xf numFmtId="3" fontId="97" fillId="0" borderId="0" xfId="0" applyNumberFormat="1" applyFont="1" applyFill="1" applyAlignment="1">
      <alignment/>
    </xf>
    <xf numFmtId="0" fontId="97" fillId="0" borderId="0" xfId="0" applyFont="1" applyAlignment="1">
      <alignment/>
    </xf>
    <xf numFmtId="175" fontId="9" fillId="0" borderId="48" xfId="1236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5" fontId="2" fillId="0" borderId="28" xfId="298" applyNumberFormat="1" applyFont="1" applyFill="1" applyBorder="1" applyAlignment="1">
      <alignment horizontal="right" wrapText="1" indent="1"/>
      <protection/>
    </xf>
    <xf numFmtId="177" fontId="99" fillId="0" borderId="0" xfId="0" applyNumberFormat="1" applyFont="1" applyFill="1" applyAlignment="1">
      <alignment/>
    </xf>
    <xf numFmtId="0" fontId="5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0" fontId="2" fillId="55" borderId="48" xfId="0" applyFont="1" applyFill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173" fontId="2" fillId="0" borderId="52" xfId="553" applyNumberFormat="1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wrapText="1"/>
    </xf>
    <xf numFmtId="49" fontId="18" fillId="0" borderId="56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 applyProtection="1">
      <alignment horizontal="center" vertical="center"/>
      <protection locked="0"/>
    </xf>
    <xf numFmtId="49" fontId="18" fillId="0" borderId="44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20" fillId="0" borderId="57" xfId="0" applyFont="1" applyFill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0" fillId="0" borderId="0" xfId="0" applyAlignment="1">
      <alignment/>
    </xf>
    <xf numFmtId="0" fontId="100" fillId="0" borderId="0" xfId="0" applyFont="1" applyFill="1" applyBorder="1" applyAlignment="1">
      <alignment wrapText="1"/>
    </xf>
    <xf numFmtId="177" fontId="101" fillId="0" borderId="0" xfId="0" applyNumberFormat="1" applyFont="1" applyFill="1" applyBorder="1" applyAlignment="1">
      <alignment horizontal="right" vertical="top"/>
    </xf>
    <xf numFmtId="177" fontId="102" fillId="0" borderId="0" xfId="0" applyNumberFormat="1" applyFont="1" applyFill="1" applyAlignment="1">
      <alignment/>
    </xf>
    <xf numFmtId="175" fontId="26" fillId="0" borderId="58" xfId="0" applyNumberFormat="1" applyFont="1" applyFill="1" applyBorder="1" applyAlignment="1">
      <alignment wrapText="1"/>
    </xf>
    <xf numFmtId="175" fontId="26" fillId="0" borderId="59" xfId="0" applyNumberFormat="1" applyFont="1" applyFill="1" applyBorder="1" applyAlignment="1">
      <alignment wrapText="1"/>
    </xf>
    <xf numFmtId="177" fontId="29" fillId="0" borderId="10" xfId="0" applyNumberFormat="1" applyFont="1" applyFill="1" applyBorder="1" applyAlignment="1">
      <alignment horizontal="right" vertical="top"/>
    </xf>
    <xf numFmtId="177" fontId="20" fillId="0" borderId="45" xfId="0" applyNumberFormat="1" applyFont="1" applyFill="1" applyBorder="1" applyAlignment="1">
      <alignment horizontal="right" vertical="top"/>
    </xf>
    <xf numFmtId="177" fontId="20" fillId="0" borderId="60" xfId="0" applyNumberFormat="1" applyFont="1" applyFill="1" applyBorder="1" applyAlignment="1">
      <alignment horizontal="right" vertical="top"/>
    </xf>
    <xf numFmtId="177" fontId="20" fillId="0" borderId="61" xfId="0" applyNumberFormat="1" applyFont="1" applyFill="1" applyBorder="1" applyAlignment="1">
      <alignment horizontal="right" vertical="top"/>
    </xf>
    <xf numFmtId="0" fontId="103" fillId="0" borderId="0" xfId="0" applyFont="1" applyFill="1" applyAlignment="1">
      <alignment horizontal="right"/>
    </xf>
    <xf numFmtId="0" fontId="80" fillId="0" borderId="0" xfId="0" applyFont="1" applyAlignment="1">
      <alignment/>
    </xf>
    <xf numFmtId="175" fontId="9" fillId="0" borderId="62" xfId="1236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horizontal="left" wrapText="1"/>
    </xf>
    <xf numFmtId="175" fontId="9" fillId="0" borderId="6" xfId="1236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175" fontId="9" fillId="0" borderId="28" xfId="1236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wrapText="1"/>
    </xf>
    <xf numFmtId="0" fontId="24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174" fontId="97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63" xfId="0" applyFont="1" applyFill="1" applyBorder="1" applyAlignment="1">
      <alignment wrapText="1"/>
    </xf>
    <xf numFmtId="0" fontId="24" fillId="0" borderId="28" xfId="0" applyFont="1" applyBorder="1" applyAlignment="1">
      <alignment vertical="center" wrapText="1"/>
    </xf>
    <xf numFmtId="0" fontId="104" fillId="0" borderId="28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24" fillId="0" borderId="53" xfId="0" applyFont="1" applyBorder="1" applyAlignment="1">
      <alignment vertical="center" wrapText="1"/>
    </xf>
    <xf numFmtId="175" fontId="9" fillId="0" borderId="6" xfId="553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wrapText="1"/>
    </xf>
    <xf numFmtId="175" fontId="9" fillId="0" borderId="64" xfId="553" applyNumberFormat="1" applyFont="1" applyFill="1" applyBorder="1" applyAlignment="1">
      <alignment vertical="center" wrapText="1"/>
    </xf>
    <xf numFmtId="175" fontId="5" fillId="0" borderId="5" xfId="553" applyNumberFormat="1" applyFont="1" applyFill="1" applyBorder="1" applyAlignment="1">
      <alignment vertical="center" wrapText="1"/>
    </xf>
    <xf numFmtId="175" fontId="5" fillId="0" borderId="65" xfId="553" applyNumberFormat="1" applyFont="1" applyFill="1" applyBorder="1" applyAlignment="1">
      <alignment vertical="center" wrapText="1"/>
    </xf>
    <xf numFmtId="175" fontId="5" fillId="0" borderId="66" xfId="553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177" fontId="105" fillId="0" borderId="0" xfId="0" applyNumberFormat="1" applyFont="1" applyFill="1" applyBorder="1" applyAlignment="1">
      <alignment horizontal="right" vertical="top"/>
    </xf>
    <xf numFmtId="177" fontId="18" fillId="0" borderId="41" xfId="0" applyNumberFormat="1" applyFont="1" applyFill="1" applyBorder="1" applyAlignment="1">
      <alignment horizontal="right" vertical="top"/>
    </xf>
    <xf numFmtId="175" fontId="2" fillId="0" borderId="52" xfId="298" applyNumberFormat="1" applyFont="1" applyFill="1" applyBorder="1" applyAlignment="1">
      <alignment horizontal="right" wrapText="1" inden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5" fillId="0" borderId="48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175" fontId="9" fillId="0" borderId="48" xfId="0" applyNumberFormat="1" applyFont="1" applyFill="1" applyBorder="1" applyAlignment="1">
      <alignment vertical="center" wrapText="1"/>
    </xf>
    <xf numFmtId="175" fontId="9" fillId="0" borderId="62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wrapText="1"/>
    </xf>
    <xf numFmtId="175" fontId="2" fillId="0" borderId="48" xfId="0" applyNumberFormat="1" applyFont="1" applyFill="1" applyBorder="1" applyAlignment="1">
      <alignment wrapText="1"/>
    </xf>
    <xf numFmtId="0" fontId="4" fillId="0" borderId="65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/>
    </xf>
    <xf numFmtId="175" fontId="9" fillId="0" borderId="28" xfId="0" applyNumberFormat="1" applyFont="1" applyFill="1" applyBorder="1" applyAlignment="1">
      <alignment vertical="center"/>
    </xf>
    <xf numFmtId="175" fontId="9" fillId="0" borderId="64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 wrapText="1"/>
    </xf>
    <xf numFmtId="175" fontId="9" fillId="0" borderId="2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68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173" fontId="24" fillId="0" borderId="28" xfId="0" applyNumberFormat="1" applyFont="1" applyFill="1" applyBorder="1" applyAlignment="1">
      <alignment vertical="center" wrapText="1"/>
    </xf>
    <xf numFmtId="173" fontId="23" fillId="0" borderId="6" xfId="0" applyNumberFormat="1" applyFont="1" applyFill="1" applyBorder="1" applyAlignment="1">
      <alignment vertical="center"/>
    </xf>
    <xf numFmtId="173" fontId="23" fillId="0" borderId="28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vertical="center" wrapText="1"/>
    </xf>
    <xf numFmtId="173" fontId="23" fillId="0" borderId="28" xfId="0" applyNumberFormat="1" applyFont="1" applyFill="1" applyBorder="1" applyAlignment="1">
      <alignment vertical="center" wrapText="1"/>
    </xf>
    <xf numFmtId="175" fontId="10" fillId="0" borderId="28" xfId="0" applyNumberFormat="1" applyFont="1" applyFill="1" applyBorder="1" applyAlignment="1">
      <alignment vertical="top" wrapText="1"/>
    </xf>
    <xf numFmtId="175" fontId="97" fillId="0" borderId="0" xfId="0" applyNumberFormat="1" applyFont="1" applyFill="1" applyAlignment="1">
      <alignment/>
    </xf>
    <xf numFmtId="0" fontId="106" fillId="0" borderId="0" xfId="0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 wrapText="1" indent="1"/>
    </xf>
    <xf numFmtId="0" fontId="18" fillId="55" borderId="0" xfId="349" applyFont="1" applyFill="1" applyBorder="1" applyAlignment="1">
      <alignment/>
      <protection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7" fontId="18" fillId="0" borderId="0" xfId="508" applyNumberFormat="1" applyFont="1" applyAlignment="1">
      <alignment horizontal="left" vertical="top" wrapText="1"/>
      <protection/>
    </xf>
    <xf numFmtId="177" fontId="72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7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2.140625" style="2" customWidth="1"/>
    <col min="2" max="2" width="23.8515625" style="20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72" t="s">
        <v>100</v>
      </c>
      <c r="B1" s="73" t="s">
        <v>120</v>
      </c>
      <c r="C1" s="199"/>
    </row>
    <row r="2" ht="18.75">
      <c r="A2" s="74" t="s">
        <v>101</v>
      </c>
    </row>
    <row r="3" ht="18.75">
      <c r="A3" s="74" t="s">
        <v>102</v>
      </c>
    </row>
    <row r="4" ht="18.75">
      <c r="A4" s="74" t="s">
        <v>103</v>
      </c>
    </row>
    <row r="5" ht="18.75" customHeight="1">
      <c r="A5" s="75" t="s">
        <v>104</v>
      </c>
    </row>
    <row r="7" spans="1:3" ht="18.75">
      <c r="A7" s="276" t="s">
        <v>0</v>
      </c>
      <c r="B7" s="276"/>
      <c r="C7" s="276"/>
    </row>
    <row r="8" spans="1:3" ht="18.75">
      <c r="A8" s="276" t="s">
        <v>1</v>
      </c>
      <c r="B8" s="276"/>
      <c r="C8" s="276"/>
    </row>
    <row r="9" spans="1:5" ht="18.75">
      <c r="A9" s="276" t="s">
        <v>69</v>
      </c>
      <c r="B9" s="276"/>
      <c r="C9" s="276"/>
      <c r="D9" s="214"/>
      <c r="E9" s="214"/>
    </row>
    <row r="10" spans="1:3" ht="18.75">
      <c r="A10" s="276" t="s">
        <v>193</v>
      </c>
      <c r="B10" s="276"/>
      <c r="C10" s="276"/>
    </row>
    <row r="11" spans="1:3" ht="18.75">
      <c r="A11" s="277"/>
      <c r="B11" s="277"/>
      <c r="C11" s="277"/>
    </row>
    <row r="12" ht="19.5" thickBot="1">
      <c r="C12" s="220" t="s">
        <v>163</v>
      </c>
    </row>
    <row r="13" spans="1:3" ht="18.75" customHeight="1" thickBot="1">
      <c r="A13" s="3"/>
      <c r="B13" s="4" t="s">
        <v>194</v>
      </c>
      <c r="C13" s="5" t="s">
        <v>192</v>
      </c>
    </row>
    <row r="14" spans="1:3" ht="18.75">
      <c r="A14" s="6" t="s">
        <v>2</v>
      </c>
      <c r="B14" s="117"/>
      <c r="C14" s="136"/>
    </row>
    <row r="15" spans="1:3" s="1" customFormat="1" ht="18.75">
      <c r="A15" s="120" t="s">
        <v>3</v>
      </c>
      <c r="B15" s="118">
        <v>200619</v>
      </c>
      <c r="C15" s="137">
        <v>213793</v>
      </c>
    </row>
    <row r="16" spans="1:6" s="1" customFormat="1" ht="18.75">
      <c r="A16" s="120" t="s">
        <v>4</v>
      </c>
      <c r="B16" s="118">
        <v>6728</v>
      </c>
      <c r="C16" s="137">
        <v>11427</v>
      </c>
      <c r="D16" s="121"/>
      <c r="F16" s="121"/>
    </row>
    <row r="17" spans="1:3" s="1" customFormat="1" ht="37.5">
      <c r="A17" s="120" t="s">
        <v>121</v>
      </c>
      <c r="B17" s="118"/>
      <c r="C17" s="137"/>
    </row>
    <row r="18" spans="1:4" s="1" customFormat="1" ht="18.75">
      <c r="A18" s="122" t="s">
        <v>5</v>
      </c>
      <c r="B18" s="118">
        <v>22457</v>
      </c>
      <c r="C18" s="137">
        <v>27146</v>
      </c>
      <c r="D18" s="121"/>
    </row>
    <row r="19" spans="1:4" s="1" customFormat="1" ht="18.75">
      <c r="A19" s="122" t="s">
        <v>122</v>
      </c>
      <c r="B19" s="118">
        <v>3781</v>
      </c>
      <c r="C19" s="76">
        <v>45713</v>
      </c>
      <c r="D19" s="20"/>
    </row>
    <row r="20" spans="1:9" s="1" customFormat="1" ht="18.75">
      <c r="A20" s="120" t="s">
        <v>6</v>
      </c>
      <c r="B20" s="118"/>
      <c r="C20" s="137"/>
      <c r="D20" s="20"/>
      <c r="E20" s="20"/>
      <c r="F20" s="20"/>
      <c r="G20" s="20"/>
      <c r="H20" s="20"/>
      <c r="I20" s="20"/>
    </row>
    <row r="21" spans="1:9" s="1" customFormat="1" ht="18.75">
      <c r="A21" s="122" t="s">
        <v>5</v>
      </c>
      <c r="B21" s="118">
        <v>24240</v>
      </c>
      <c r="C21" s="137">
        <v>77601</v>
      </c>
      <c r="D21" s="121"/>
      <c r="E21" s="20"/>
      <c r="F21" s="20"/>
      <c r="G21" s="20"/>
      <c r="H21" s="20"/>
      <c r="I21" s="20"/>
    </row>
    <row r="22" spans="1:9" s="1" customFormat="1" ht="18.75">
      <c r="A22" s="122" t="s">
        <v>122</v>
      </c>
      <c r="B22" s="118">
        <v>122902</v>
      </c>
      <c r="C22" s="76">
        <v>2531</v>
      </c>
      <c r="D22" s="20"/>
      <c r="E22" s="20"/>
      <c r="F22" s="129"/>
      <c r="G22" s="20"/>
      <c r="H22" s="20"/>
      <c r="I22" s="20"/>
    </row>
    <row r="23" spans="1:9" s="1" customFormat="1" ht="18.75">
      <c r="A23" s="120" t="s">
        <v>7</v>
      </c>
      <c r="B23" s="118">
        <v>1749472</v>
      </c>
      <c r="C23" s="137">
        <v>1718928</v>
      </c>
      <c r="D23" s="121"/>
      <c r="E23" s="20"/>
      <c r="F23" s="20"/>
      <c r="G23" s="20"/>
      <c r="H23" s="20"/>
      <c r="I23" s="20"/>
    </row>
    <row r="24" spans="1:9" s="1" customFormat="1" ht="18.75">
      <c r="A24" s="120" t="s">
        <v>8</v>
      </c>
      <c r="B24" s="118"/>
      <c r="C24" s="76"/>
      <c r="D24" s="20"/>
      <c r="E24" s="20"/>
      <c r="F24" s="20"/>
      <c r="G24" s="20"/>
      <c r="H24" s="20"/>
      <c r="I24" s="20"/>
    </row>
    <row r="25" spans="1:9" s="1" customFormat="1" ht="18.75">
      <c r="A25" s="122" t="s">
        <v>5</v>
      </c>
      <c r="B25" s="118">
        <v>2745</v>
      </c>
      <c r="C25" s="137">
        <v>16105</v>
      </c>
      <c r="D25" s="121"/>
      <c r="E25" s="20"/>
      <c r="F25" s="20"/>
      <c r="G25" s="20"/>
      <c r="H25" s="20"/>
      <c r="I25" s="20"/>
    </row>
    <row r="26" spans="1:9" s="1" customFormat="1" ht="18.75">
      <c r="A26" s="122" t="s">
        <v>122</v>
      </c>
      <c r="B26" s="168">
        <v>25148</v>
      </c>
      <c r="C26" s="76">
        <v>16167</v>
      </c>
      <c r="D26" s="20"/>
      <c r="E26" s="20"/>
      <c r="F26" s="129"/>
      <c r="G26" s="20"/>
      <c r="H26" s="20"/>
      <c r="I26" s="20"/>
    </row>
    <row r="27" spans="1:9" s="1" customFormat="1" ht="18.75">
      <c r="A27" s="122" t="s">
        <v>195</v>
      </c>
      <c r="B27" s="233">
        <v>16069</v>
      </c>
      <c r="C27" s="76">
        <v>0</v>
      </c>
      <c r="D27" s="20"/>
      <c r="E27" s="20"/>
      <c r="F27" s="129"/>
      <c r="G27" s="20"/>
      <c r="H27" s="20"/>
      <c r="I27" s="20"/>
    </row>
    <row r="28" spans="1:9" s="1" customFormat="1" ht="18.75">
      <c r="A28" s="122" t="s">
        <v>79</v>
      </c>
      <c r="B28" s="118">
        <v>44062</v>
      </c>
      <c r="C28" s="137">
        <v>44341</v>
      </c>
      <c r="D28" s="121"/>
      <c r="E28" s="20"/>
      <c r="F28" s="20"/>
      <c r="G28" s="20"/>
      <c r="H28" s="20"/>
      <c r="I28" s="20"/>
    </row>
    <row r="29" spans="1:3" s="1" customFormat="1" ht="18.75">
      <c r="A29" s="120" t="s">
        <v>9</v>
      </c>
      <c r="B29" s="118">
        <v>48254</v>
      </c>
      <c r="C29" s="137">
        <v>48065</v>
      </c>
    </row>
    <row r="30" spans="1:3" s="1" customFormat="1" ht="18.75">
      <c r="A30" s="120" t="s">
        <v>10</v>
      </c>
      <c r="B30" s="118">
        <v>12774</v>
      </c>
      <c r="C30" s="76">
        <v>3725</v>
      </c>
    </row>
    <row r="31" spans="1:4" s="1" customFormat="1" ht="18.75">
      <c r="A31" s="123" t="s">
        <v>106</v>
      </c>
      <c r="B31" s="118">
        <v>2360</v>
      </c>
      <c r="C31" s="138">
        <v>671</v>
      </c>
      <c r="D31" s="121"/>
    </row>
    <row r="32" spans="1:3" s="1" customFormat="1" ht="18.75">
      <c r="A32" s="120" t="s">
        <v>105</v>
      </c>
      <c r="B32" s="118">
        <v>6457</v>
      </c>
      <c r="C32" s="76">
        <v>5950</v>
      </c>
    </row>
    <row r="33" spans="1:4" s="1" customFormat="1" ht="18.75">
      <c r="A33" s="120" t="s">
        <v>11</v>
      </c>
      <c r="B33" s="118">
        <v>2206</v>
      </c>
      <c r="C33" s="137">
        <v>281</v>
      </c>
      <c r="D33" s="20"/>
    </row>
    <row r="34" spans="1:3" s="1" customFormat="1" ht="18.75">
      <c r="A34" s="120" t="s">
        <v>136</v>
      </c>
      <c r="B34" s="118">
        <v>520</v>
      </c>
      <c r="C34" s="137">
        <v>360</v>
      </c>
    </row>
    <row r="35" spans="1:4" s="1" customFormat="1" ht="19.5" thickBot="1">
      <c r="A35" s="124" t="s">
        <v>12</v>
      </c>
      <c r="B35" s="118">
        <v>20451</v>
      </c>
      <c r="C35" s="139">
        <v>27233</v>
      </c>
      <c r="D35" s="121"/>
    </row>
    <row r="36" spans="1:3" s="1" customFormat="1" ht="19.5" thickBot="1">
      <c r="A36" s="125" t="s">
        <v>123</v>
      </c>
      <c r="B36" s="8">
        <f>SUM(B15:B35)</f>
        <v>2311245</v>
      </c>
      <c r="C36" s="8">
        <f>SUM(C15:C35)</f>
        <v>2260037</v>
      </c>
    </row>
    <row r="37" spans="1:3" ht="19.5" thickBot="1">
      <c r="A37" s="11" t="s">
        <v>13</v>
      </c>
      <c r="B37" s="77"/>
      <c r="C37" s="77"/>
    </row>
    <row r="38" spans="1:7" ht="18.75">
      <c r="A38" s="78" t="s">
        <v>107</v>
      </c>
      <c r="B38" s="118">
        <v>32714</v>
      </c>
      <c r="C38" s="76">
        <v>36078</v>
      </c>
      <c r="D38" s="91"/>
      <c r="G38" s="10"/>
    </row>
    <row r="39" spans="1:7" ht="18.75">
      <c r="A39" s="7" t="s">
        <v>14</v>
      </c>
      <c r="B39" s="118">
        <v>152837</v>
      </c>
      <c r="C39" s="137">
        <v>157105</v>
      </c>
      <c r="D39" s="91"/>
      <c r="E39" s="10"/>
      <c r="G39" s="10"/>
    </row>
    <row r="40" spans="1:7" ht="37.5">
      <c r="A40" s="7" t="s">
        <v>121</v>
      </c>
      <c r="B40" s="118">
        <v>12564</v>
      </c>
      <c r="C40" s="137">
        <v>15186</v>
      </c>
      <c r="D40" s="91"/>
      <c r="G40" s="10"/>
    </row>
    <row r="41" spans="1:7" ht="18.75">
      <c r="A41" s="7" t="s">
        <v>15</v>
      </c>
      <c r="B41" s="118">
        <v>1648675</v>
      </c>
      <c r="C41" s="137">
        <v>1672924</v>
      </c>
      <c r="D41" s="91"/>
      <c r="G41" s="10"/>
    </row>
    <row r="42" spans="1:7" ht="18.75">
      <c r="A42" s="7" t="s">
        <v>27</v>
      </c>
      <c r="B42" s="118">
        <v>25135</v>
      </c>
      <c r="C42" s="137">
        <v>35555</v>
      </c>
      <c r="D42" s="91"/>
      <c r="G42" s="10"/>
    </row>
    <row r="43" spans="1:7" ht="18.75">
      <c r="A43" s="7" t="s">
        <v>16</v>
      </c>
      <c r="B43" s="118">
        <v>57027</v>
      </c>
      <c r="C43" s="137">
        <v>56718</v>
      </c>
      <c r="D43" s="91"/>
      <c r="G43" s="10"/>
    </row>
    <row r="44" spans="1:7" ht="18.75">
      <c r="A44" s="69" t="s">
        <v>143</v>
      </c>
      <c r="B44" s="118">
        <v>183686</v>
      </c>
      <c r="C44" s="76">
        <v>102255</v>
      </c>
      <c r="D44" s="91"/>
      <c r="G44" s="10"/>
    </row>
    <row r="45" spans="1:7" ht="18.75">
      <c r="A45" s="69" t="s">
        <v>124</v>
      </c>
      <c r="B45" s="118">
        <v>4238</v>
      </c>
      <c r="C45" s="76">
        <v>3798</v>
      </c>
      <c r="D45" s="91"/>
      <c r="G45" s="10"/>
    </row>
    <row r="46" spans="1:7" ht="18.75">
      <c r="A46" s="79" t="s">
        <v>137</v>
      </c>
      <c r="B46" s="118">
        <v>4638</v>
      </c>
      <c r="C46" s="76">
        <v>4425</v>
      </c>
      <c r="D46" s="91"/>
      <c r="G46" s="10"/>
    </row>
    <row r="47" spans="1:7" ht="18.75">
      <c r="A47" s="69" t="s">
        <v>66</v>
      </c>
      <c r="B47" s="76">
        <v>0</v>
      </c>
      <c r="C47" s="76">
        <v>287</v>
      </c>
      <c r="D47" s="91"/>
      <c r="G47" s="10"/>
    </row>
    <row r="48" spans="1:7" ht="18.75" customHeight="1" thickBot="1">
      <c r="A48" s="80" t="s">
        <v>17</v>
      </c>
      <c r="B48" s="118">
        <v>9475</v>
      </c>
      <c r="C48" s="137">
        <v>7372</v>
      </c>
      <c r="D48" s="91"/>
      <c r="G48" s="10"/>
    </row>
    <row r="49" spans="1:3" ht="18.75" customHeight="1" thickBot="1">
      <c r="A49" s="11" t="s">
        <v>125</v>
      </c>
      <c r="B49" s="8">
        <f>SUM(B38:B48)</f>
        <v>2130989</v>
      </c>
      <c r="C49" s="8">
        <f>SUM(C38:C48)</f>
        <v>2091703</v>
      </c>
    </row>
    <row r="50" spans="1:3" ht="18.75">
      <c r="A50" s="6" t="s">
        <v>18</v>
      </c>
      <c r="B50" s="9"/>
      <c r="C50" s="9"/>
    </row>
    <row r="51" spans="1:5" ht="18.75">
      <c r="A51" s="7" t="s">
        <v>19</v>
      </c>
      <c r="B51" s="118">
        <v>93158</v>
      </c>
      <c r="C51" s="137">
        <v>91031</v>
      </c>
      <c r="E51" s="10"/>
    </row>
    <row r="52" spans="1:6" ht="18.75">
      <c r="A52" s="7" t="s">
        <v>20</v>
      </c>
      <c r="B52" s="118">
        <v>234</v>
      </c>
      <c r="C52" s="137">
        <v>234</v>
      </c>
      <c r="E52" s="10"/>
      <c r="F52" s="10"/>
    </row>
    <row r="53" spans="1:6" ht="36.75" customHeight="1">
      <c r="A53" s="7" t="s">
        <v>21</v>
      </c>
      <c r="B53" s="140">
        <v>36</v>
      </c>
      <c r="C53" s="140">
        <v>-359</v>
      </c>
      <c r="D53" s="91"/>
      <c r="E53" s="10"/>
      <c r="F53" s="10"/>
    </row>
    <row r="54" spans="1:5" ht="18.75">
      <c r="A54" s="7" t="s">
        <v>145</v>
      </c>
      <c r="B54" s="176">
        <v>1334</v>
      </c>
      <c r="C54" s="76">
        <v>1244</v>
      </c>
      <c r="D54" s="91"/>
      <c r="E54" s="10"/>
    </row>
    <row r="55" spans="1:5" ht="19.5" customHeight="1">
      <c r="A55" s="7" t="s">
        <v>73</v>
      </c>
      <c r="B55" s="118">
        <v>12142</v>
      </c>
      <c r="C55" s="137">
        <v>12241</v>
      </c>
      <c r="E55" s="10"/>
    </row>
    <row r="56" spans="1:5" ht="18.75">
      <c r="A56" s="7" t="s">
        <v>80</v>
      </c>
      <c r="B56" s="118">
        <v>16631</v>
      </c>
      <c r="C56" s="76">
        <v>16631</v>
      </c>
      <c r="E56" s="10"/>
    </row>
    <row r="57" spans="1:5" ht="19.5" thickBot="1">
      <c r="A57" s="7" t="s">
        <v>26</v>
      </c>
      <c r="B57" s="118">
        <v>56721</v>
      </c>
      <c r="C57" s="137">
        <v>47312</v>
      </c>
      <c r="E57" s="10"/>
    </row>
    <row r="58" spans="1:3" ht="19.5" hidden="1" thickBot="1">
      <c r="A58" s="11" t="s">
        <v>22</v>
      </c>
      <c r="B58" s="8">
        <f>SUM(B51:B57)</f>
        <v>180256</v>
      </c>
      <c r="C58" s="8">
        <f>SUM(C51:C57)</f>
        <v>168334</v>
      </c>
    </row>
    <row r="59" spans="1:3" ht="19.5" hidden="1" thickBot="1">
      <c r="A59" s="12" t="s">
        <v>23</v>
      </c>
      <c r="B59" s="76">
        <v>0</v>
      </c>
      <c r="C59" s="76">
        <v>0</v>
      </c>
    </row>
    <row r="60" spans="1:3" ht="19.5" thickBot="1">
      <c r="A60" s="11" t="s">
        <v>24</v>
      </c>
      <c r="B60" s="13">
        <f>B58+B59</f>
        <v>180256</v>
      </c>
      <c r="C60" s="13">
        <f>C58+C59</f>
        <v>168334</v>
      </c>
    </row>
    <row r="61" spans="1:3" ht="19.5" thickBot="1">
      <c r="A61" s="11" t="s">
        <v>25</v>
      </c>
      <c r="B61" s="8">
        <f>B60+B49</f>
        <v>2311245</v>
      </c>
      <c r="C61" s="8">
        <f>C60+C49</f>
        <v>2260037</v>
      </c>
    </row>
    <row r="62" spans="1:3" ht="18.75">
      <c r="A62" s="71"/>
      <c r="B62" s="274"/>
      <c r="C62" s="274"/>
    </row>
    <row r="63" spans="1:6" ht="18.75">
      <c r="A63" s="275" t="s">
        <v>203</v>
      </c>
      <c r="B63" s="274"/>
      <c r="C63" s="274"/>
      <c r="F63" s="10"/>
    </row>
    <row r="64" spans="1:6" ht="18.75">
      <c r="A64" s="275" t="s">
        <v>204</v>
      </c>
      <c r="B64" s="274"/>
      <c r="C64" s="274"/>
      <c r="F64" s="10"/>
    </row>
    <row r="65" spans="1:3" ht="18.75">
      <c r="A65" s="71"/>
      <c r="B65" s="274"/>
      <c r="C65" s="274"/>
    </row>
    <row r="66" spans="1:3" ht="18.75">
      <c r="A66" s="230" t="s">
        <v>43</v>
      </c>
      <c r="B66" s="213">
        <f>B36-B61</f>
        <v>0</v>
      </c>
      <c r="C66" s="213">
        <f>C36-C61</f>
        <v>0</v>
      </c>
    </row>
    <row r="68" spans="1:2" ht="18.75">
      <c r="A68" s="81" t="s">
        <v>139</v>
      </c>
      <c r="B68" s="112" t="s">
        <v>154</v>
      </c>
    </row>
    <row r="69" spans="1:9" s="1" customFormat="1" ht="18.75">
      <c r="A69" s="51"/>
      <c r="B69" s="20"/>
      <c r="D69" s="2"/>
      <c r="E69" s="2"/>
      <c r="F69" s="2"/>
      <c r="G69" s="2"/>
      <c r="H69" s="2"/>
      <c r="I69" s="2"/>
    </row>
    <row r="70" spans="1:9" s="1" customFormat="1" ht="18.75">
      <c r="A70" s="52"/>
      <c r="B70" s="20"/>
      <c r="D70" s="2"/>
      <c r="E70" s="2"/>
      <c r="F70" s="2"/>
      <c r="G70" s="2"/>
      <c r="H70" s="2"/>
      <c r="I70" s="2"/>
    </row>
    <row r="71" spans="1:9" s="1" customFormat="1" ht="18.75">
      <c r="A71" s="53" t="s">
        <v>160</v>
      </c>
      <c r="B71" s="119" t="s">
        <v>161</v>
      </c>
      <c r="D71" s="2"/>
      <c r="E71" s="2"/>
      <c r="F71" s="2"/>
      <c r="G71" s="2"/>
      <c r="H71" s="2"/>
      <c r="I71" s="2"/>
    </row>
    <row r="72" spans="1:9" s="1" customFormat="1" ht="18.75">
      <c r="A72" s="53"/>
      <c r="B72" s="119"/>
      <c r="D72" s="2"/>
      <c r="E72" s="2"/>
      <c r="F72" s="2"/>
      <c r="G72" s="2"/>
      <c r="H72" s="2"/>
      <c r="I72" s="2"/>
    </row>
    <row r="73" spans="1:9" s="1" customFormat="1" ht="18.75">
      <c r="A73" s="53"/>
      <c r="B73" s="119"/>
      <c r="D73" s="2"/>
      <c r="E73" s="2"/>
      <c r="F73" s="2"/>
      <c r="G73" s="2"/>
      <c r="H73" s="2"/>
      <c r="I73" s="2"/>
    </row>
    <row r="74" spans="1:9" s="1" customFormat="1" ht="18.75">
      <c r="A74" s="82" t="s">
        <v>108</v>
      </c>
      <c r="B74" s="20"/>
      <c r="D74" s="2"/>
      <c r="E74" s="2"/>
      <c r="F74" s="2"/>
      <c r="G74" s="2"/>
      <c r="H74" s="2"/>
      <c r="I74" s="2"/>
    </row>
    <row r="75" spans="1:9" s="1" customFormat="1" ht="19.5">
      <c r="A75" s="83" t="s">
        <v>156</v>
      </c>
      <c r="B75" s="20"/>
      <c r="D75" s="2"/>
      <c r="E75" s="2"/>
      <c r="F75" s="2"/>
      <c r="G75" s="2"/>
      <c r="H75" s="2"/>
      <c r="I75" s="2"/>
    </row>
    <row r="76" spans="1:9" s="1" customFormat="1" ht="18.75">
      <c r="A76" s="84" t="s">
        <v>157</v>
      </c>
      <c r="B76" s="20"/>
      <c r="D76" s="2"/>
      <c r="E76" s="2"/>
      <c r="F76" s="2"/>
      <c r="G76" s="2"/>
      <c r="H76" s="2"/>
      <c r="I76" s="2"/>
    </row>
    <row r="77" spans="1:9" s="1" customFormat="1" ht="18.75">
      <c r="A77" s="16"/>
      <c r="B77" s="20"/>
      <c r="D77" s="2"/>
      <c r="E77" s="2"/>
      <c r="F77" s="2"/>
      <c r="G77" s="2"/>
      <c r="H77" s="2"/>
      <c r="I77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2" r:id="rId1"/>
  <colBreaks count="2" manualBreakCount="2">
    <brk id="3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83"/>
  <sheetViews>
    <sheetView view="pageBreakPreview" zoomScale="80" zoomScaleSheetLayoutView="80" zoomScalePageLayoutView="0" workbookViewId="0" topLeftCell="A1">
      <selection activeCell="F59" sqref="F59"/>
    </sheetView>
  </sheetViews>
  <sheetFormatPr defaultColWidth="9.140625" defaultRowHeight="15"/>
  <cols>
    <col min="1" max="1" width="91.140625" style="87" customWidth="1"/>
    <col min="2" max="2" width="29.140625" style="127" customWidth="1"/>
    <col min="3" max="3" width="29.57421875" style="127" customWidth="1"/>
    <col min="4" max="4" width="12.00390625" style="87" customWidth="1"/>
    <col min="5" max="5" width="19.7109375" style="87" customWidth="1"/>
    <col min="6" max="6" width="22.57421875" style="157" bestFit="1" customWidth="1"/>
    <col min="7" max="7" width="19.421875" style="157" bestFit="1" customWidth="1"/>
    <col min="8" max="8" width="9.140625" style="87" customWidth="1"/>
    <col min="9" max="9" width="21.140625" style="87" customWidth="1"/>
    <col min="10" max="10" width="13.421875" style="87" bestFit="1" customWidth="1"/>
    <col min="11" max="16384" width="9.140625" style="87" customWidth="1"/>
  </cols>
  <sheetData>
    <row r="1" spans="1:7" s="74" customFormat="1" ht="18.75">
      <c r="A1" s="72" t="str">
        <f>'[2]ф.1 конс.'!A1</f>
        <v>БИН                920140000084</v>
      </c>
      <c r="B1" s="234"/>
      <c r="C1" s="199"/>
      <c r="F1" s="155"/>
      <c r="G1" s="155"/>
    </row>
    <row r="2" spans="1:7" s="74" customFormat="1" ht="18.75">
      <c r="A2" s="74" t="str">
        <f>'[2]ф.1 конс.'!A2</f>
        <v>Код ОКПО             19924793</v>
      </c>
      <c r="B2" s="235"/>
      <c r="C2" s="235"/>
      <c r="F2" s="155"/>
      <c r="G2" s="155"/>
    </row>
    <row r="3" spans="1:7" s="74" customFormat="1" ht="18.75">
      <c r="A3" s="74" t="str">
        <f>'[2]ф.1 конс.'!A3</f>
        <v>БИК                   TSESKZKA</v>
      </c>
      <c r="B3" s="235"/>
      <c r="C3" s="235"/>
      <c r="F3" s="155"/>
      <c r="G3" s="155"/>
    </row>
    <row r="4" spans="1:7" s="74" customFormat="1" ht="18.75">
      <c r="A4" s="74" t="str">
        <f>'[2]ф.1 конс.'!A4</f>
        <v>ИИК KZ48125KZT1001300336 в НБ РК</v>
      </c>
      <c r="B4" s="235"/>
      <c r="C4" s="235"/>
      <c r="F4" s="155"/>
      <c r="G4" s="155"/>
    </row>
    <row r="5" spans="1:7" s="74" customFormat="1" ht="18.75">
      <c r="A5" s="72" t="str">
        <f>'[2]ф.1 конс.'!A5</f>
        <v>Место нахождения головного банка: г.Астана, район Есиль, ул. Сығанақ, д. 24</v>
      </c>
      <c r="B5" s="234"/>
      <c r="C5" s="234"/>
      <c r="F5" s="155"/>
      <c r="G5" s="155"/>
    </row>
    <row r="6" spans="1:7" s="86" customFormat="1" ht="16.5">
      <c r="A6" s="85"/>
      <c r="B6" s="236"/>
      <c r="C6" s="236"/>
      <c r="F6" s="156"/>
      <c r="G6" s="156"/>
    </row>
    <row r="7" spans="1:7" s="86" customFormat="1" ht="19.5">
      <c r="A7" s="279" t="s">
        <v>28</v>
      </c>
      <c r="B7" s="279"/>
      <c r="C7" s="279"/>
      <c r="F7" s="156"/>
      <c r="G7" s="156"/>
    </row>
    <row r="8" spans="1:7" s="86" customFormat="1" ht="19.5">
      <c r="A8" s="279" t="s">
        <v>1</v>
      </c>
      <c r="B8" s="279"/>
      <c r="C8" s="279"/>
      <c r="F8" s="156"/>
      <c r="G8" s="156"/>
    </row>
    <row r="9" spans="1:7" s="86" customFormat="1" ht="19.5">
      <c r="A9" s="279" t="s">
        <v>69</v>
      </c>
      <c r="B9" s="279"/>
      <c r="C9" s="279"/>
      <c r="F9" s="156"/>
      <c r="G9" s="156"/>
    </row>
    <row r="10" spans="1:7" s="86" customFormat="1" ht="19.5">
      <c r="A10" s="279" t="s">
        <v>196</v>
      </c>
      <c r="B10" s="279"/>
      <c r="C10" s="279"/>
      <c r="F10" s="156"/>
      <c r="G10" s="156"/>
    </row>
    <row r="11" spans="1:3" ht="19.5" customHeight="1">
      <c r="A11" s="278" t="s">
        <v>159</v>
      </c>
      <c r="B11" s="278"/>
      <c r="C11" s="278"/>
    </row>
    <row r="12" spans="1:3" ht="17.25" thickBot="1">
      <c r="A12" s="89"/>
      <c r="B12" s="237"/>
      <c r="C12" s="238" t="str">
        <f>'ф.1'!C12</f>
        <v>млн тенге</v>
      </c>
    </row>
    <row r="13" spans="1:10" s="2" customFormat="1" ht="24.75" customHeight="1" thickBot="1">
      <c r="A13" s="174"/>
      <c r="B13" s="111" t="s">
        <v>197</v>
      </c>
      <c r="C13" s="111" t="s">
        <v>198</v>
      </c>
      <c r="F13" s="154"/>
      <c r="G13" s="154"/>
      <c r="J13" s="90"/>
    </row>
    <row r="14" spans="1:7" s="2" customFormat="1" ht="18.75">
      <c r="A14" s="170"/>
      <c r="B14" s="239"/>
      <c r="C14" s="240"/>
      <c r="F14" s="154"/>
      <c r="G14" s="154"/>
    </row>
    <row r="15" spans="1:7" s="2" customFormat="1" ht="18.75">
      <c r="A15" s="171" t="s">
        <v>29</v>
      </c>
      <c r="B15" s="165">
        <v>99978</v>
      </c>
      <c r="C15" s="165">
        <v>84847</v>
      </c>
      <c r="E15" s="91"/>
      <c r="F15" s="154"/>
      <c r="G15" s="154"/>
    </row>
    <row r="16" spans="1:7" s="2" customFormat="1" ht="19.5" thickBot="1">
      <c r="A16" s="7" t="s">
        <v>30</v>
      </c>
      <c r="B16" s="165">
        <v>-60303</v>
      </c>
      <c r="C16" s="201">
        <v>-50729</v>
      </c>
      <c r="F16" s="154"/>
      <c r="G16" s="154"/>
    </row>
    <row r="17" spans="1:7" s="2" customFormat="1" ht="18.75" hidden="1">
      <c r="A17" s="69" t="s">
        <v>144</v>
      </c>
      <c r="B17" s="241" t="e">
        <f>ROUND(#REF!/1000,0)</f>
        <v>#REF!</v>
      </c>
      <c r="C17" s="242" t="e">
        <f>ROUND(#REF!/1000,0)</f>
        <v>#REF!</v>
      </c>
      <c r="F17" s="154"/>
      <c r="G17" s="154"/>
    </row>
    <row r="18" spans="1:7" s="2" customFormat="1" ht="19.5" hidden="1" thickBot="1">
      <c r="A18" s="69"/>
      <c r="B18" s="123"/>
      <c r="C18" s="243"/>
      <c r="F18" s="154"/>
      <c r="G18" s="154"/>
    </row>
    <row r="19" spans="1:7" s="2" customFormat="1" ht="19.5" thickBot="1">
      <c r="A19" s="11" t="s">
        <v>31</v>
      </c>
      <c r="B19" s="92">
        <f>B15+B16</f>
        <v>39675</v>
      </c>
      <c r="C19" s="92">
        <f>C15+C16</f>
        <v>34118</v>
      </c>
      <c r="F19" s="158"/>
      <c r="G19" s="154"/>
    </row>
    <row r="20" spans="1:7" s="2" customFormat="1" ht="18.75">
      <c r="A20" s="7" t="s">
        <v>32</v>
      </c>
      <c r="B20" s="165">
        <v>8354</v>
      </c>
      <c r="C20" s="201">
        <v>7202</v>
      </c>
      <c r="F20" s="154"/>
      <c r="G20" s="154"/>
    </row>
    <row r="21" spans="1:7" s="2" customFormat="1" ht="19.5" thickBot="1">
      <c r="A21" s="7" t="s">
        <v>33</v>
      </c>
      <c r="B21" s="165">
        <v>-1658</v>
      </c>
      <c r="C21" s="201">
        <v>-1793</v>
      </c>
      <c r="F21" s="154"/>
      <c r="G21" s="154"/>
    </row>
    <row r="22" spans="1:7" s="2" customFormat="1" ht="19.5" thickBot="1">
      <c r="A22" s="11" t="s">
        <v>34</v>
      </c>
      <c r="B22" s="92">
        <f>SUM(B20:B21)</f>
        <v>6696</v>
      </c>
      <c r="C22" s="92">
        <f>SUM(C20:C21)</f>
        <v>5409</v>
      </c>
      <c r="F22" s="158"/>
      <c r="G22" s="154"/>
    </row>
    <row r="23" spans="1:7" s="2" customFormat="1" ht="18.75">
      <c r="A23" s="172" t="s">
        <v>91</v>
      </c>
      <c r="B23" s="165">
        <v>2755</v>
      </c>
      <c r="C23" s="201">
        <v>3359</v>
      </c>
      <c r="F23" s="154"/>
      <c r="G23" s="154"/>
    </row>
    <row r="24" spans="1:7" s="2" customFormat="1" ht="18.75">
      <c r="A24" s="172" t="s">
        <v>111</v>
      </c>
      <c r="B24" s="165">
        <v>-1167</v>
      </c>
      <c r="C24" s="201">
        <v>-763</v>
      </c>
      <c r="F24" s="154"/>
      <c r="G24" s="154"/>
    </row>
    <row r="25" spans="1:7" s="2" customFormat="1" ht="18.75">
      <c r="A25" s="171" t="s">
        <v>112</v>
      </c>
      <c r="B25" s="93">
        <f>B23+B24</f>
        <v>1588</v>
      </c>
      <c r="C25" s="93">
        <f>C23+C24</f>
        <v>2596</v>
      </c>
      <c r="F25" s="154"/>
      <c r="G25" s="154"/>
    </row>
    <row r="26" spans="1:7" s="2" customFormat="1" ht="18.75">
      <c r="A26" s="171" t="s">
        <v>113</v>
      </c>
      <c r="B26" s="165">
        <v>-408</v>
      </c>
      <c r="C26" s="201">
        <v>451</v>
      </c>
      <c r="F26" s="154"/>
      <c r="G26" s="154"/>
    </row>
    <row r="27" spans="1:7" s="2" customFormat="1" ht="38.25" thickBot="1">
      <c r="A27" s="173" t="s">
        <v>114</v>
      </c>
      <c r="B27" s="165">
        <v>736</v>
      </c>
      <c r="C27" s="201">
        <v>211</v>
      </c>
      <c r="F27" s="154"/>
      <c r="G27" s="154"/>
    </row>
    <row r="28" spans="1:7" s="2" customFormat="1" ht="19.5" thickBot="1">
      <c r="A28" s="11" t="s">
        <v>115</v>
      </c>
      <c r="B28" s="92">
        <f>B25+B26+B27</f>
        <v>1916</v>
      </c>
      <c r="C28" s="92">
        <f>C25+C26+C27</f>
        <v>3258</v>
      </c>
      <c r="F28" s="154"/>
      <c r="G28" s="154"/>
    </row>
    <row r="29" spans="1:7" s="2" customFormat="1" ht="18.75">
      <c r="A29" s="171" t="s">
        <v>87</v>
      </c>
      <c r="B29" s="165">
        <v>-892</v>
      </c>
      <c r="C29" s="201">
        <v>-2062</v>
      </c>
      <c r="F29" s="154"/>
      <c r="G29" s="154"/>
    </row>
    <row r="30" spans="1:7" s="2" customFormat="1" ht="18.75">
      <c r="A30" s="171" t="s">
        <v>88</v>
      </c>
      <c r="B30" s="165">
        <v>0</v>
      </c>
      <c r="C30" s="201">
        <v>1</v>
      </c>
      <c r="F30" s="154"/>
      <c r="G30" s="154"/>
    </row>
    <row r="31" spans="1:7" s="2" customFormat="1" ht="18.75">
      <c r="A31" s="171" t="s">
        <v>89</v>
      </c>
      <c r="B31" s="244">
        <f>B29+B30</f>
        <v>-892</v>
      </c>
      <c r="C31" s="244">
        <f>C29+C30</f>
        <v>-2061</v>
      </c>
      <c r="F31" s="154"/>
      <c r="G31" s="154"/>
    </row>
    <row r="32" spans="1:7" s="2" customFormat="1" ht="18.75">
      <c r="A32" s="171" t="s">
        <v>126</v>
      </c>
      <c r="B32" s="165">
        <v>-31</v>
      </c>
      <c r="C32" s="201">
        <v>152</v>
      </c>
      <c r="F32" s="154"/>
      <c r="G32" s="154"/>
    </row>
    <row r="33" spans="1:7" s="2" customFormat="1" ht="19.5" thickBot="1">
      <c r="A33" s="171" t="s">
        <v>140</v>
      </c>
      <c r="B33" s="165">
        <v>19</v>
      </c>
      <c r="C33" s="201">
        <v>-153</v>
      </c>
      <c r="F33" s="154"/>
      <c r="G33" s="154"/>
    </row>
    <row r="34" spans="1:7" s="2" customFormat="1" ht="19.5" thickBot="1">
      <c r="A34" s="11" t="s">
        <v>90</v>
      </c>
      <c r="B34" s="92">
        <f>B31+B32+B33</f>
        <v>-904</v>
      </c>
      <c r="C34" s="92">
        <f>C31+C32+C33</f>
        <v>-2062</v>
      </c>
      <c r="F34" s="154"/>
      <c r="G34" s="154"/>
    </row>
    <row r="35" spans="1:7" s="2" customFormat="1" ht="59.25" customHeight="1">
      <c r="A35" s="7" t="s">
        <v>180</v>
      </c>
      <c r="B35" s="165">
        <v>-293</v>
      </c>
      <c r="C35" s="201">
        <v>692</v>
      </c>
      <c r="F35" s="154"/>
      <c r="G35" s="154"/>
    </row>
    <row r="36" spans="1:7" s="2" customFormat="1" ht="21" customHeight="1">
      <c r="A36" s="7" t="s">
        <v>155</v>
      </c>
      <c r="B36" s="165">
        <v>1415</v>
      </c>
      <c r="C36" s="201">
        <v>3810</v>
      </c>
      <c r="F36" s="154"/>
      <c r="G36" s="154"/>
    </row>
    <row r="37" spans="1:7" s="2" customFormat="1" ht="36" customHeight="1">
      <c r="A37" s="7" t="s">
        <v>181</v>
      </c>
      <c r="B37" s="165">
        <v>24</v>
      </c>
      <c r="C37" s="201">
        <v>0</v>
      </c>
      <c r="F37" s="154"/>
      <c r="G37" s="154"/>
    </row>
    <row r="38" spans="1:7" s="2" customFormat="1" ht="18.75">
      <c r="A38" s="7" t="s">
        <v>199</v>
      </c>
      <c r="B38" s="165">
        <v>285</v>
      </c>
      <c r="C38" s="201">
        <v>0</v>
      </c>
      <c r="F38" s="154"/>
      <c r="G38" s="154"/>
    </row>
    <row r="39" spans="1:7" s="2" customFormat="1" ht="18.75">
      <c r="A39" s="7" t="s">
        <v>35</v>
      </c>
      <c r="B39" s="165">
        <v>4</v>
      </c>
      <c r="C39" s="201">
        <v>0</v>
      </c>
      <c r="F39" s="154"/>
      <c r="G39" s="154"/>
    </row>
    <row r="40" spans="1:9" s="2" customFormat="1" ht="19.5" thickBot="1">
      <c r="A40" s="7" t="s">
        <v>116</v>
      </c>
      <c r="B40" s="165">
        <v>2005</v>
      </c>
      <c r="C40" s="201">
        <v>2451</v>
      </c>
      <c r="F40" s="154"/>
      <c r="G40" s="154"/>
      <c r="I40" s="93">
        <v>5662153</v>
      </c>
    </row>
    <row r="41" spans="1:7" s="2" customFormat="1" ht="19.5" thickBot="1">
      <c r="A41" s="11" t="s">
        <v>85</v>
      </c>
      <c r="B41" s="95">
        <f>SUM(B35:B40)</f>
        <v>3440</v>
      </c>
      <c r="C41" s="95">
        <f>SUM(C35:C40)</f>
        <v>6953</v>
      </c>
      <c r="F41" s="158"/>
      <c r="G41" s="154"/>
    </row>
    <row r="42" spans="1:7" s="2" customFormat="1" ht="18.75">
      <c r="A42" s="7" t="s">
        <v>36</v>
      </c>
      <c r="B42" s="165">
        <v>-15018</v>
      </c>
      <c r="C42" s="201">
        <v>-11884</v>
      </c>
      <c r="F42" s="154"/>
      <c r="G42" s="154"/>
    </row>
    <row r="43" spans="1:7" s="2" customFormat="1" ht="18.75">
      <c r="A43" s="7" t="s">
        <v>117</v>
      </c>
      <c r="B43" s="165">
        <v>-12103</v>
      </c>
      <c r="C43" s="201">
        <v>-12190</v>
      </c>
      <c r="F43" s="154"/>
      <c r="G43" s="154"/>
    </row>
    <row r="44" spans="1:7" s="2" customFormat="1" ht="19.5" thickBot="1">
      <c r="A44" s="7" t="s">
        <v>118</v>
      </c>
      <c r="B44" s="165">
        <v>-13516</v>
      </c>
      <c r="C44" s="201">
        <v>-13902</v>
      </c>
      <c r="E44" s="94"/>
      <c r="F44" s="154"/>
      <c r="G44" s="154"/>
    </row>
    <row r="45" spans="1:7" s="2" customFormat="1" ht="19.5" thickBot="1">
      <c r="A45" s="11" t="s">
        <v>37</v>
      </c>
      <c r="B45" s="95">
        <f>SUM(B42:B44)</f>
        <v>-40637</v>
      </c>
      <c r="C45" s="95">
        <f>SUM(C42:C44)</f>
        <v>-37976</v>
      </c>
      <c r="F45" s="158"/>
      <c r="G45" s="154"/>
    </row>
    <row r="46" spans="1:7" s="2" customFormat="1" ht="18.75">
      <c r="A46" s="99" t="s">
        <v>38</v>
      </c>
      <c r="B46" s="17">
        <f>B19+B22+B28+B34+B41+B45</f>
        <v>10186</v>
      </c>
      <c r="C46" s="17">
        <f>C19+C22+C28+C34+C41+C45</f>
        <v>9700</v>
      </c>
      <c r="F46" s="154"/>
      <c r="G46" s="154"/>
    </row>
    <row r="47" spans="1:7" s="2" customFormat="1" ht="19.5" thickBot="1">
      <c r="A47" s="7" t="s">
        <v>39</v>
      </c>
      <c r="B47" s="165">
        <v>-750</v>
      </c>
      <c r="C47" s="201">
        <v>-2229</v>
      </c>
      <c r="F47" s="154"/>
      <c r="G47" s="154"/>
    </row>
    <row r="48" spans="1:7" s="2" customFormat="1" ht="19.5" thickBot="1">
      <c r="A48" s="11" t="s">
        <v>183</v>
      </c>
      <c r="B48" s="61">
        <f>SUM(B46:B47)</f>
        <v>9436</v>
      </c>
      <c r="C48" s="61">
        <f>SUM(C46:C47)</f>
        <v>7471</v>
      </c>
      <c r="F48" s="154"/>
      <c r="G48" s="154"/>
    </row>
    <row r="49" spans="1:7" s="2" customFormat="1" ht="21.75" customHeight="1">
      <c r="A49" s="132" t="s">
        <v>147</v>
      </c>
      <c r="B49" s="245"/>
      <c r="C49" s="246"/>
      <c r="F49" s="154"/>
      <c r="G49" s="154"/>
    </row>
    <row r="50" spans="1:7" s="2" customFormat="1" ht="18.75">
      <c r="A50" s="7" t="s">
        <v>150</v>
      </c>
      <c r="B50" s="247">
        <v>9436</v>
      </c>
      <c r="C50" s="248">
        <f>C48-C51</f>
        <v>7474</v>
      </c>
      <c r="F50" s="154"/>
      <c r="G50" s="154"/>
    </row>
    <row r="51" spans="1:7" s="2" customFormat="1" ht="19.5" thickBot="1">
      <c r="A51" s="171" t="s">
        <v>186</v>
      </c>
      <c r="B51" s="249">
        <v>0</v>
      </c>
      <c r="C51" s="241">
        <v>-3</v>
      </c>
      <c r="F51" s="154"/>
      <c r="G51" s="154"/>
    </row>
    <row r="52" spans="1:7" s="2" customFormat="1" ht="19.5" thickBot="1">
      <c r="A52" s="132"/>
      <c r="B52" s="245"/>
      <c r="C52" s="246"/>
      <c r="F52" s="154"/>
      <c r="G52" s="154"/>
    </row>
    <row r="53" spans="1:7" s="128" customFormat="1" ht="19.5" thickBot="1">
      <c r="A53" s="126" t="s">
        <v>75</v>
      </c>
      <c r="B53" s="224"/>
      <c r="C53" s="126"/>
      <c r="F53" s="159"/>
      <c r="G53" s="154"/>
    </row>
    <row r="54" spans="1:7" ht="37.5">
      <c r="A54" s="98" t="s">
        <v>86</v>
      </c>
      <c r="B54" s="250"/>
      <c r="C54" s="251"/>
      <c r="G54" s="154"/>
    </row>
    <row r="55" spans="1:7" ht="37.5">
      <c r="A55" s="7" t="s">
        <v>40</v>
      </c>
      <c r="B55" s="252"/>
      <c r="C55" s="120"/>
      <c r="G55" s="154"/>
    </row>
    <row r="56" spans="1:7" ht="18.75">
      <c r="A56" s="7" t="s">
        <v>41</v>
      </c>
      <c r="B56" s="203">
        <v>355</v>
      </c>
      <c r="C56" s="205">
        <v>-179</v>
      </c>
      <c r="G56" s="154"/>
    </row>
    <row r="57" spans="1:7" ht="37.5">
      <c r="A57" s="100" t="s">
        <v>42</v>
      </c>
      <c r="B57" s="203">
        <v>40</v>
      </c>
      <c r="C57" s="205">
        <v>0</v>
      </c>
      <c r="G57" s="154"/>
    </row>
    <row r="58" spans="1:7" ht="37.5">
      <c r="A58" s="175" t="s">
        <v>148</v>
      </c>
      <c r="B58" s="203">
        <v>90</v>
      </c>
      <c r="C58" s="205">
        <v>1280</v>
      </c>
      <c r="G58" s="154"/>
    </row>
    <row r="59" spans="1:7" ht="38.25" thickBot="1">
      <c r="A59" s="202" t="s">
        <v>82</v>
      </c>
      <c r="B59" s="225">
        <f>B56+B57+B58</f>
        <v>485</v>
      </c>
      <c r="C59" s="93">
        <f>C56+C57+C58</f>
        <v>1101</v>
      </c>
      <c r="G59" s="154"/>
    </row>
    <row r="60" spans="1:7" s="127" customFormat="1" ht="19.5" thickBot="1">
      <c r="A60" s="126" t="s">
        <v>184</v>
      </c>
      <c r="B60" s="226">
        <f>B59</f>
        <v>485</v>
      </c>
      <c r="C60" s="101">
        <f>C59</f>
        <v>1101</v>
      </c>
      <c r="F60" s="160"/>
      <c r="G60" s="154"/>
    </row>
    <row r="61" spans="1:7" s="127" customFormat="1" ht="18.75">
      <c r="A61" s="206" t="s">
        <v>151</v>
      </c>
      <c r="B61" s="227">
        <f>B48+B60</f>
        <v>9921</v>
      </c>
      <c r="C61" s="131">
        <f>C48+C60</f>
        <v>8572</v>
      </c>
      <c r="F61" s="160"/>
      <c r="G61" s="154"/>
    </row>
    <row r="62" spans="1:7" s="127" customFormat="1" ht="18.75" hidden="1">
      <c r="A62" s="133"/>
      <c r="B62" s="204"/>
      <c r="C62" s="133"/>
      <c r="F62" s="160"/>
      <c r="G62" s="154"/>
    </row>
    <row r="63" spans="1:7" s="127" customFormat="1" ht="18.75">
      <c r="A63" s="133" t="s">
        <v>149</v>
      </c>
      <c r="B63" s="204"/>
      <c r="C63" s="133"/>
      <c r="F63" s="160"/>
      <c r="G63" s="154"/>
    </row>
    <row r="64" spans="1:7" s="127" customFormat="1" ht="18.75">
      <c r="A64" s="7" t="s">
        <v>150</v>
      </c>
      <c r="B64" s="222">
        <v>9921</v>
      </c>
      <c r="C64" s="96">
        <f>C61-C65</f>
        <v>8561</v>
      </c>
      <c r="F64" s="160"/>
      <c r="G64" s="154"/>
    </row>
    <row r="65" spans="1:7" s="127" customFormat="1" ht="18.75">
      <c r="A65" s="229" t="s">
        <v>187</v>
      </c>
      <c r="B65" s="253">
        <v>0</v>
      </c>
      <c r="C65" s="254">
        <v>11</v>
      </c>
      <c r="F65" s="160"/>
      <c r="G65" s="154"/>
    </row>
    <row r="66" spans="1:7" s="127" customFormat="1" ht="19.5" thickBot="1">
      <c r="A66" s="134" t="s">
        <v>185</v>
      </c>
      <c r="B66" s="228">
        <f>B64+B65</f>
        <v>9921</v>
      </c>
      <c r="C66" s="135">
        <f>C64+C65</f>
        <v>8572</v>
      </c>
      <c r="F66" s="160"/>
      <c r="G66" s="154"/>
    </row>
    <row r="67" spans="1:7" s="127" customFormat="1" ht="19.5" thickBot="1">
      <c r="A67" s="215" t="s">
        <v>202</v>
      </c>
      <c r="B67" s="216">
        <v>160</v>
      </c>
      <c r="C67" s="217">
        <v>161</v>
      </c>
      <c r="F67" s="160"/>
      <c r="G67" s="160"/>
    </row>
    <row r="68" spans="1:3" ht="18.75">
      <c r="A68" s="71"/>
      <c r="B68" s="19"/>
      <c r="C68" s="19"/>
    </row>
    <row r="69" spans="1:3" ht="18.75">
      <c r="A69" s="71"/>
      <c r="B69" s="19"/>
      <c r="C69" s="19"/>
    </row>
    <row r="70" spans="1:3" ht="16.5">
      <c r="A70" s="97"/>
      <c r="B70" s="128"/>
      <c r="C70" s="128"/>
    </row>
    <row r="71" spans="1:3" ht="18.75">
      <c r="A71" s="102" t="s">
        <v>43</v>
      </c>
      <c r="B71" s="255"/>
      <c r="C71" s="255"/>
    </row>
    <row r="72" spans="1:3" ht="19.5">
      <c r="A72" s="18"/>
      <c r="B72" s="18"/>
      <c r="C72" s="18"/>
    </row>
    <row r="73" spans="1:4" ht="18.75">
      <c r="A73" s="81" t="str">
        <f>'ф.1'!A68</f>
        <v>Председатель Правления                                              </v>
      </c>
      <c r="B73" s="112" t="str">
        <f>'ф.1'!B68</f>
        <v>Таджияков Е.Б.</v>
      </c>
      <c r="C73" s="112"/>
      <c r="D73" s="50"/>
    </row>
    <row r="74" spans="1:4" ht="18.75">
      <c r="A74" s="51"/>
      <c r="B74" s="162"/>
      <c r="C74" s="148"/>
      <c r="D74" s="50"/>
    </row>
    <row r="75" spans="1:4" ht="18.75">
      <c r="A75" s="52"/>
      <c r="B75" s="20"/>
      <c r="C75" s="149"/>
      <c r="D75" s="50"/>
    </row>
    <row r="76" spans="1:4" ht="18.75" customHeight="1">
      <c r="A76" s="53" t="str">
        <f>'ф.1'!A71</f>
        <v>Главный бухгалтер                                                        </v>
      </c>
      <c r="B76" s="112" t="str">
        <f>'ф.1'!B71</f>
        <v>Багаутдинова Н.М.</v>
      </c>
      <c r="C76" s="256"/>
      <c r="D76" s="53"/>
    </row>
    <row r="77" spans="1:3" ht="20.25">
      <c r="A77" s="14"/>
      <c r="B77" s="257"/>
      <c r="C77" s="257"/>
    </row>
    <row r="78" spans="1:3" ht="18.75">
      <c r="A78" s="19"/>
      <c r="B78" s="19"/>
      <c r="C78" s="19"/>
    </row>
    <row r="79" spans="1:3" ht="16.5">
      <c r="A79" s="82" t="s">
        <v>108</v>
      </c>
      <c r="B79" s="258"/>
      <c r="C79" s="258"/>
    </row>
    <row r="80" spans="1:3" ht="19.5">
      <c r="A80" s="83" t="s">
        <v>109</v>
      </c>
      <c r="B80" s="259"/>
      <c r="C80" s="259"/>
    </row>
    <row r="81" spans="1:3" ht="16.5">
      <c r="A81" s="84" t="s">
        <v>110</v>
      </c>
      <c r="B81" s="260"/>
      <c r="C81" s="260"/>
    </row>
    <row r="83" spans="1:3" ht="16.5">
      <c r="A83" s="16"/>
      <c r="B83" s="261"/>
      <c r="C83" s="261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L84"/>
  <sheetViews>
    <sheetView tabSelected="1" zoomScalePageLayoutView="0" workbookViewId="0" topLeftCell="A39">
      <selection activeCell="C61" sqref="C61"/>
    </sheetView>
  </sheetViews>
  <sheetFormatPr defaultColWidth="9.140625" defaultRowHeight="15"/>
  <cols>
    <col min="1" max="1" width="9.140625" style="189" customWidth="1"/>
    <col min="2" max="2" width="73.421875" style="0" customWidth="1"/>
    <col min="3" max="3" width="22.28125" style="20" customWidth="1"/>
    <col min="4" max="4" width="22.00390625" style="20" customWidth="1"/>
    <col min="7" max="7" width="13.7109375" style="0" customWidth="1"/>
    <col min="12" max="12" width="15.7109375" style="0" bestFit="1" customWidth="1"/>
  </cols>
  <sheetData>
    <row r="1" spans="2:4" ht="15.75">
      <c r="B1" s="70" t="str">
        <f>'[1]ф.1 конс.'!A1</f>
        <v>БИН                920140000084</v>
      </c>
      <c r="C1" s="262"/>
      <c r="D1" s="273">
        <f>'ф.1'!C1</f>
        <v>0</v>
      </c>
    </row>
    <row r="2" spans="2:4" ht="15.75">
      <c r="B2" s="70" t="str">
        <f>'[1]ф.1 конс.'!A2</f>
        <v>Код ОКПО             19924793</v>
      </c>
      <c r="C2" s="262"/>
      <c r="D2" s="262"/>
    </row>
    <row r="3" spans="2:4" ht="15.75">
      <c r="B3" s="70" t="str">
        <f>'[1]ф.1 конс.'!A3</f>
        <v>БИК                   TSESKZKA</v>
      </c>
      <c r="C3" s="262"/>
      <c r="D3" s="262"/>
    </row>
    <row r="4" spans="2:4" ht="15.75">
      <c r="B4" s="284" t="str">
        <f>'[1]ф.1 конс.'!A4</f>
        <v>ИИК KZ48125KZT1001300336 в НБ РК</v>
      </c>
      <c r="C4" s="284"/>
      <c r="D4" s="284"/>
    </row>
    <row r="5" spans="2:4" ht="15.75">
      <c r="B5" s="284" t="str">
        <f>'[1]ф.1 конс.'!A5</f>
        <v>Место нахождения головного банка: г.Астана, район Есиль, ул. Сығанақ, д. 24</v>
      </c>
      <c r="C5" s="284"/>
      <c r="D5" s="284"/>
    </row>
    <row r="6" ht="15">
      <c r="B6" s="20"/>
    </row>
    <row r="7" spans="2:12" ht="15">
      <c r="B7" s="281" t="s">
        <v>173</v>
      </c>
      <c r="C7" s="281"/>
      <c r="D7" s="281"/>
      <c r="L7" s="188"/>
    </row>
    <row r="8" spans="1:4" s="116" customFormat="1" ht="15">
      <c r="A8" s="189"/>
      <c r="B8" s="282" t="s">
        <v>68</v>
      </c>
      <c r="C8" s="282"/>
      <c r="D8" s="282"/>
    </row>
    <row r="9" spans="2:4" ht="15">
      <c r="B9" s="282" t="s">
        <v>69</v>
      </c>
      <c r="C9" s="282"/>
      <c r="D9" s="282"/>
    </row>
    <row r="10" spans="2:4" ht="15.75">
      <c r="B10" s="283" t="str">
        <f>'ф.2'!A10</f>
        <v>за период, закончившийся 30.06.2017 года</v>
      </c>
      <c r="C10" s="283"/>
      <c r="D10" s="283"/>
    </row>
    <row r="11" spans="2:4" ht="15.75">
      <c r="B11" s="280" t="s">
        <v>159</v>
      </c>
      <c r="C11" s="280"/>
      <c r="D11" s="280"/>
    </row>
    <row r="12" ht="15.75" thickBot="1">
      <c r="D12" s="113" t="s">
        <v>162</v>
      </c>
    </row>
    <row r="13" spans="2:4" ht="15.75" thickBot="1">
      <c r="B13" s="24"/>
      <c r="C13" s="114" t="str">
        <f>'ф.2'!B13</f>
        <v>6 месяцев 2017г.*</v>
      </c>
      <c r="D13" s="114" t="str">
        <f>'ф.2'!C13</f>
        <v>6 месяцев 2016г.*</v>
      </c>
    </row>
    <row r="14" spans="2:4" ht="28.5">
      <c r="B14" s="207" t="s">
        <v>44</v>
      </c>
      <c r="C14" s="263"/>
      <c r="D14" s="264"/>
    </row>
    <row r="15" spans="2:9" ht="15">
      <c r="B15" s="208" t="s">
        <v>29</v>
      </c>
      <c r="C15" s="115">
        <v>72408</v>
      </c>
      <c r="D15" s="115">
        <v>67529</v>
      </c>
      <c r="G15" s="187"/>
      <c r="I15" s="187"/>
    </row>
    <row r="16" spans="2:9" ht="15">
      <c r="B16" s="208" t="s">
        <v>30</v>
      </c>
      <c r="C16" s="115">
        <v>-62976</v>
      </c>
      <c r="D16" s="115">
        <v>-48899</v>
      </c>
      <c r="G16" s="187"/>
      <c r="I16" s="187"/>
    </row>
    <row r="17" spans="2:9" ht="15">
      <c r="B17" s="208" t="s">
        <v>32</v>
      </c>
      <c r="C17" s="115">
        <v>7751</v>
      </c>
      <c r="D17" s="115">
        <v>7320</v>
      </c>
      <c r="G17" s="187"/>
      <c r="I17" s="187"/>
    </row>
    <row r="18" spans="2:9" ht="15">
      <c r="B18" s="208" t="s">
        <v>33</v>
      </c>
      <c r="C18" s="115">
        <v>-1688</v>
      </c>
      <c r="D18" s="115">
        <v>-1844</v>
      </c>
      <c r="G18" s="187"/>
      <c r="I18" s="187"/>
    </row>
    <row r="19" spans="2:9" ht="15">
      <c r="B19" s="208" t="s">
        <v>92</v>
      </c>
      <c r="C19" s="115">
        <v>1708</v>
      </c>
      <c r="D19" s="115">
        <v>2868</v>
      </c>
      <c r="G19" s="187"/>
      <c r="I19" s="187"/>
    </row>
    <row r="20" spans="2:9" ht="15">
      <c r="B20" s="208" t="s">
        <v>93</v>
      </c>
      <c r="C20" s="115">
        <v>-250</v>
      </c>
      <c r="D20" s="115">
        <v>-311</v>
      </c>
      <c r="G20" s="187"/>
      <c r="I20" s="187"/>
    </row>
    <row r="21" spans="2:9" ht="15">
      <c r="B21" s="208" t="s">
        <v>127</v>
      </c>
      <c r="C21" s="115">
        <v>-936</v>
      </c>
      <c r="D21" s="115">
        <v>-2058</v>
      </c>
      <c r="G21" s="187"/>
      <c r="I21" s="187"/>
    </row>
    <row r="22" spans="2:9" ht="45">
      <c r="B22" s="210" t="s">
        <v>168</v>
      </c>
      <c r="C22" s="115">
        <v>703</v>
      </c>
      <c r="D22" s="115">
        <v>29238</v>
      </c>
      <c r="G22" s="187"/>
      <c r="I22" s="187"/>
    </row>
    <row r="23" spans="2:9" ht="15">
      <c r="B23" s="210" t="s">
        <v>179</v>
      </c>
      <c r="C23" s="115">
        <v>2039</v>
      </c>
      <c r="D23" s="115">
        <v>5913</v>
      </c>
      <c r="G23" s="187"/>
      <c r="I23" s="187"/>
    </row>
    <row r="24" spans="2:9" ht="15">
      <c r="B24" s="208" t="s">
        <v>45</v>
      </c>
      <c r="C24" s="115">
        <v>3</v>
      </c>
      <c r="D24" s="115">
        <v>0</v>
      </c>
      <c r="G24" s="187"/>
      <c r="I24" s="187"/>
    </row>
    <row r="25" spans="2:9" ht="15">
      <c r="B25" s="208" t="s">
        <v>46</v>
      </c>
      <c r="C25" s="115">
        <v>1512</v>
      </c>
      <c r="D25" s="115">
        <v>1028</v>
      </c>
      <c r="G25" s="187"/>
      <c r="I25" s="187"/>
    </row>
    <row r="26" spans="2:9" ht="15">
      <c r="B26" s="208" t="s">
        <v>47</v>
      </c>
      <c r="C26" s="115">
        <v>-22257</v>
      </c>
      <c r="D26" s="115">
        <v>-22904</v>
      </c>
      <c r="G26" s="187"/>
      <c r="I26" s="187"/>
    </row>
    <row r="27" spans="2:9" ht="15">
      <c r="B27" s="209"/>
      <c r="C27" s="115"/>
      <c r="D27" s="115"/>
      <c r="G27" s="187"/>
      <c r="I27" s="187"/>
    </row>
    <row r="28" spans="2:9" ht="15">
      <c r="B28" s="209" t="s">
        <v>48</v>
      </c>
      <c r="C28" s="115"/>
      <c r="D28" s="115"/>
      <c r="G28" s="187"/>
      <c r="I28" s="187"/>
    </row>
    <row r="29" spans="2:9" ht="15">
      <c r="B29" s="208" t="s">
        <v>4</v>
      </c>
      <c r="C29" s="115">
        <v>4403</v>
      </c>
      <c r="D29" s="115">
        <v>259</v>
      </c>
      <c r="G29" s="187"/>
      <c r="I29" s="187"/>
    </row>
    <row r="30" spans="2:9" ht="15">
      <c r="B30" s="208" t="s">
        <v>84</v>
      </c>
      <c r="C30" s="115">
        <v>533</v>
      </c>
      <c r="D30" s="115">
        <v>-1980</v>
      </c>
      <c r="G30" s="187"/>
      <c r="I30" s="187"/>
    </row>
    <row r="31" spans="2:9" ht="30">
      <c r="B31" s="208" t="s">
        <v>128</v>
      </c>
      <c r="C31" s="115">
        <v>41466</v>
      </c>
      <c r="D31" s="115">
        <v>-123837</v>
      </c>
      <c r="G31" s="187"/>
      <c r="I31" s="187"/>
    </row>
    <row r="32" spans="2:9" ht="15">
      <c r="B32" s="208" t="s">
        <v>7</v>
      </c>
      <c r="C32" s="115">
        <v>-50983</v>
      </c>
      <c r="D32" s="115">
        <v>-22074</v>
      </c>
      <c r="G32" s="187"/>
      <c r="I32" s="187"/>
    </row>
    <row r="33" spans="2:9" ht="15">
      <c r="B33" s="208" t="s">
        <v>12</v>
      </c>
      <c r="C33" s="115">
        <v>-1718</v>
      </c>
      <c r="D33" s="115">
        <v>-2124</v>
      </c>
      <c r="G33" s="187"/>
      <c r="I33" s="187"/>
    </row>
    <row r="34" spans="2:9" ht="15">
      <c r="B34" s="209"/>
      <c r="C34" s="115"/>
      <c r="D34" s="115"/>
      <c r="G34" s="187"/>
      <c r="I34" s="187"/>
    </row>
    <row r="35" spans="2:9" ht="15">
      <c r="B35" s="209" t="s">
        <v>49</v>
      </c>
      <c r="C35" s="115"/>
      <c r="D35" s="115"/>
      <c r="G35" s="187"/>
      <c r="I35" s="187"/>
    </row>
    <row r="36" spans="2:9" ht="15">
      <c r="B36" s="208" t="s">
        <v>107</v>
      </c>
      <c r="C36" s="115">
        <v>-3489</v>
      </c>
      <c r="D36" s="115">
        <v>5700</v>
      </c>
      <c r="G36" s="187"/>
      <c r="I36" s="187"/>
    </row>
    <row r="37" spans="2:9" ht="15">
      <c r="B37" s="208" t="s">
        <v>14</v>
      </c>
      <c r="C37" s="115">
        <v>-6028</v>
      </c>
      <c r="D37" s="115">
        <v>-24161</v>
      </c>
      <c r="G37" s="187"/>
      <c r="I37" s="187"/>
    </row>
    <row r="38" spans="2:9" ht="15">
      <c r="B38" s="208" t="s">
        <v>50</v>
      </c>
      <c r="C38" s="115">
        <v>14065</v>
      </c>
      <c r="D38" s="115">
        <v>118205</v>
      </c>
      <c r="G38" s="187"/>
      <c r="I38" s="187"/>
    </row>
    <row r="39" spans="2:9" ht="15">
      <c r="B39" s="208" t="s">
        <v>51</v>
      </c>
      <c r="C39" s="115">
        <v>81055</v>
      </c>
      <c r="D39" s="115">
        <v>25000</v>
      </c>
      <c r="G39" s="187"/>
      <c r="I39" s="187"/>
    </row>
    <row r="40" spans="2:9" ht="15">
      <c r="B40" s="208" t="s">
        <v>52</v>
      </c>
      <c r="C40" s="115">
        <v>-41</v>
      </c>
      <c r="D40" s="115">
        <v>-71</v>
      </c>
      <c r="G40" s="187"/>
      <c r="I40" s="187"/>
    </row>
    <row r="41" spans="2:9" ht="31.5">
      <c r="B41" s="219" t="s">
        <v>169</v>
      </c>
      <c r="C41" s="193">
        <f>SUM(C15:C40)</f>
        <v>77280</v>
      </c>
      <c r="D41" s="193">
        <f>SUM(D15:D40)</f>
        <v>12797</v>
      </c>
      <c r="G41" s="187"/>
      <c r="I41" s="187"/>
    </row>
    <row r="42" spans="2:9" ht="15">
      <c r="B42" s="208" t="s">
        <v>53</v>
      </c>
      <c r="C42" s="115">
        <v>-2213</v>
      </c>
      <c r="D42" s="115">
        <v>-1541</v>
      </c>
      <c r="G42" s="187"/>
      <c r="I42" s="187"/>
    </row>
    <row r="43" spans="2:9" ht="28.5">
      <c r="B43" s="218" t="s">
        <v>170</v>
      </c>
      <c r="C43" s="193">
        <f>C41+C42</f>
        <v>75067</v>
      </c>
      <c r="D43" s="193">
        <f>D41+D42</f>
        <v>11256</v>
      </c>
      <c r="G43" s="187"/>
      <c r="I43" s="187"/>
    </row>
    <row r="44" spans="2:9" ht="28.5">
      <c r="B44" s="209" t="s">
        <v>54</v>
      </c>
      <c r="C44" s="265"/>
      <c r="D44" s="266"/>
      <c r="G44" s="187"/>
      <c r="I44" s="187"/>
    </row>
    <row r="45" spans="2:9" ht="15">
      <c r="B45" s="208" t="s">
        <v>134</v>
      </c>
      <c r="C45" s="115">
        <v>-785453</v>
      </c>
      <c r="D45" s="115">
        <v>0</v>
      </c>
      <c r="G45" s="187"/>
      <c r="I45" s="187"/>
    </row>
    <row r="46" spans="2:9" ht="30">
      <c r="B46" s="208" t="s">
        <v>55</v>
      </c>
      <c r="C46" s="115">
        <v>720053</v>
      </c>
      <c r="D46" s="115">
        <v>0</v>
      </c>
      <c r="G46" s="187"/>
      <c r="I46" s="187"/>
    </row>
    <row r="47" spans="2:9" ht="15" hidden="1">
      <c r="B47" s="208" t="s">
        <v>56</v>
      </c>
      <c r="C47" s="115"/>
      <c r="D47" s="115"/>
      <c r="G47" s="187"/>
      <c r="I47" s="187"/>
    </row>
    <row r="48" spans="2:9" ht="15">
      <c r="B48" s="208" t="s">
        <v>57</v>
      </c>
      <c r="C48" s="115">
        <v>4006</v>
      </c>
      <c r="D48" s="115">
        <v>3816</v>
      </c>
      <c r="G48" s="187"/>
      <c r="I48" s="187"/>
    </row>
    <row r="49" spans="2:9" ht="15" hidden="1">
      <c r="B49" s="208" t="s">
        <v>129</v>
      </c>
      <c r="C49" s="115"/>
      <c r="D49" s="115"/>
      <c r="G49" s="187"/>
      <c r="I49" s="187"/>
    </row>
    <row r="50" spans="1:9" s="161" customFormat="1" ht="15.75" customHeight="1">
      <c r="A50" s="189"/>
      <c r="B50" s="208" t="s">
        <v>153</v>
      </c>
      <c r="C50" s="115">
        <v>22</v>
      </c>
      <c r="D50" s="115">
        <v>39</v>
      </c>
      <c r="G50" s="187"/>
      <c r="I50" s="187"/>
    </row>
    <row r="51" spans="2:9" ht="15">
      <c r="B51" s="210" t="s">
        <v>58</v>
      </c>
      <c r="C51" s="115">
        <v>-1778</v>
      </c>
      <c r="D51" s="115">
        <v>-2235</v>
      </c>
      <c r="G51" s="187"/>
      <c r="I51" s="187"/>
    </row>
    <row r="52" spans="2:9" ht="15">
      <c r="B52" s="211" t="s">
        <v>130</v>
      </c>
      <c r="C52" s="115">
        <v>16</v>
      </c>
      <c r="D52" s="115">
        <v>9</v>
      </c>
      <c r="G52" s="187"/>
      <c r="I52" s="187"/>
    </row>
    <row r="53" spans="2:9" ht="15">
      <c r="B53" s="210" t="s">
        <v>182</v>
      </c>
      <c r="C53" s="115">
        <v>-15717</v>
      </c>
      <c r="D53" s="115">
        <v>0</v>
      </c>
      <c r="G53" s="187"/>
      <c r="I53" s="187"/>
    </row>
    <row r="54" spans="2:9" s="189" customFormat="1" ht="30" hidden="1">
      <c r="B54" s="210" t="s">
        <v>158</v>
      </c>
      <c r="C54" s="115"/>
      <c r="D54" s="115"/>
      <c r="G54" s="187"/>
      <c r="I54" s="187"/>
    </row>
    <row r="55" spans="2:9" ht="28.5">
      <c r="B55" s="218" t="s">
        <v>171</v>
      </c>
      <c r="C55" s="193">
        <f>SUM(C45:C54)</f>
        <v>-78851</v>
      </c>
      <c r="D55" s="193">
        <f>SUM(D45:D54)</f>
        <v>1629</v>
      </c>
      <c r="G55" s="187"/>
      <c r="I55" s="187"/>
    </row>
    <row r="56" spans="2:9" ht="15">
      <c r="B56" s="212"/>
      <c r="C56" s="267"/>
      <c r="D56" s="268"/>
      <c r="G56" s="187"/>
      <c r="I56" s="187"/>
    </row>
    <row r="57" spans="2:9" ht="28.5">
      <c r="B57" s="209" t="s">
        <v>59</v>
      </c>
      <c r="C57" s="265"/>
      <c r="D57" s="266"/>
      <c r="G57" s="187"/>
      <c r="I57" s="187"/>
    </row>
    <row r="58" spans="2:9" ht="15" hidden="1">
      <c r="B58" s="208" t="s">
        <v>94</v>
      </c>
      <c r="C58" s="269"/>
      <c r="D58" s="270"/>
      <c r="G58" s="187"/>
      <c r="I58" s="187"/>
    </row>
    <row r="59" spans="2:9" ht="15">
      <c r="B59" s="208" t="s">
        <v>135</v>
      </c>
      <c r="C59" s="115">
        <v>0</v>
      </c>
      <c r="D59" s="115">
        <v>-11</v>
      </c>
      <c r="G59" s="187"/>
      <c r="I59" s="187"/>
    </row>
    <row r="60" spans="2:9" ht="15" hidden="1">
      <c r="B60" s="208" t="s">
        <v>61</v>
      </c>
      <c r="C60" s="115"/>
      <c r="D60" s="115"/>
      <c r="G60" s="187"/>
      <c r="I60" s="187"/>
    </row>
    <row r="61" spans="2:9" ht="15">
      <c r="B61" s="208" t="s">
        <v>60</v>
      </c>
      <c r="C61" s="115">
        <v>-10440</v>
      </c>
      <c r="D61" s="115">
        <v>-10000</v>
      </c>
      <c r="G61" s="187"/>
      <c r="I61" s="187"/>
    </row>
    <row r="62" spans="2:9" ht="15">
      <c r="B62" s="208" t="s">
        <v>62</v>
      </c>
      <c r="C62" s="115">
        <v>2100</v>
      </c>
      <c r="D62" s="115">
        <v>9600</v>
      </c>
      <c r="G62" s="187"/>
      <c r="I62" s="187"/>
    </row>
    <row r="63" spans="2:9" s="189" customFormat="1" ht="15">
      <c r="B63" s="210" t="s">
        <v>164</v>
      </c>
      <c r="C63" s="115">
        <v>28</v>
      </c>
      <c r="D63" s="115">
        <v>23</v>
      </c>
      <c r="G63" s="187"/>
      <c r="I63" s="187"/>
    </row>
    <row r="64" spans="2:9" s="189" customFormat="1" ht="15" hidden="1">
      <c r="B64" s="210" t="s">
        <v>176</v>
      </c>
      <c r="C64" s="115">
        <v>0</v>
      </c>
      <c r="D64" s="115">
        <v>0</v>
      </c>
      <c r="G64" s="187"/>
      <c r="I64" s="187"/>
    </row>
    <row r="65" spans="2:9" ht="15">
      <c r="B65" s="210" t="s">
        <v>165</v>
      </c>
      <c r="C65" s="115">
        <v>-1</v>
      </c>
      <c r="D65" s="115">
        <v>-1</v>
      </c>
      <c r="G65" s="187"/>
      <c r="I65" s="187"/>
    </row>
    <row r="66" spans="2:9" s="189" customFormat="1" ht="15">
      <c r="B66" s="210" t="s">
        <v>177</v>
      </c>
      <c r="C66" s="115">
        <v>0</v>
      </c>
      <c r="D66" s="115">
        <v>-2558</v>
      </c>
      <c r="G66" s="187"/>
      <c r="I66" s="187"/>
    </row>
    <row r="67" spans="2:9" ht="28.5">
      <c r="B67" s="218" t="s">
        <v>174</v>
      </c>
      <c r="C67" s="193">
        <f>SUM(C58:C66)</f>
        <v>-8313</v>
      </c>
      <c r="D67" s="193">
        <f>SUM(D58:D66)</f>
        <v>-2947</v>
      </c>
      <c r="G67" s="187"/>
      <c r="I67" s="187"/>
    </row>
    <row r="68" spans="2:9" ht="15">
      <c r="B68" s="209"/>
      <c r="C68" s="265"/>
      <c r="D68" s="266"/>
      <c r="G68" s="187"/>
      <c r="I68" s="187"/>
    </row>
    <row r="69" spans="2:9" ht="28.5">
      <c r="B69" s="218" t="s">
        <v>172</v>
      </c>
      <c r="C69" s="193">
        <f>C67+C55+C43</f>
        <v>-12097</v>
      </c>
      <c r="D69" s="193">
        <f>D67+D55+D43</f>
        <v>9938</v>
      </c>
      <c r="G69" s="187"/>
      <c r="I69" s="187"/>
    </row>
    <row r="70" spans="2:9" ht="15">
      <c r="B70" s="208" t="s">
        <v>63</v>
      </c>
      <c r="C70" s="115">
        <v>-1077</v>
      </c>
      <c r="D70" s="271">
        <v>-6030</v>
      </c>
      <c r="G70" s="187"/>
      <c r="I70" s="187"/>
    </row>
    <row r="71" spans="2:9" ht="15">
      <c r="B71" s="210" t="s">
        <v>175</v>
      </c>
      <c r="C71" s="115">
        <v>213793</v>
      </c>
      <c r="D71" s="271">
        <v>185754</v>
      </c>
      <c r="G71" s="187"/>
      <c r="I71" s="187"/>
    </row>
    <row r="72" spans="2:9" ht="15.75" thickBot="1">
      <c r="B72" s="221" t="s">
        <v>188</v>
      </c>
      <c r="C72" s="194">
        <f>C69+C70+C71</f>
        <v>200619</v>
      </c>
      <c r="D72" s="194">
        <f>D69+D70+D71</f>
        <v>189662</v>
      </c>
      <c r="G72" s="187"/>
      <c r="I72" s="187"/>
    </row>
    <row r="73" spans="3:4" s="200" customFormat="1" ht="15">
      <c r="C73" s="272"/>
      <c r="D73" s="272"/>
    </row>
    <row r="74" spans="2:4" s="164" customFormat="1" ht="15">
      <c r="B74" s="223" t="str">
        <f>'ф.2'!A71</f>
        <v>* неаудированный </v>
      </c>
      <c r="C74" s="163"/>
      <c r="D74" s="163"/>
    </row>
    <row r="75" spans="2:4" ht="15">
      <c r="B75" s="21"/>
      <c r="C75" s="21"/>
      <c r="D75" s="21"/>
    </row>
    <row r="76" spans="2:4" ht="15">
      <c r="B76" s="22" t="str">
        <f>'ф.1'!A68</f>
        <v>Председатель Правления                                              </v>
      </c>
      <c r="C76" s="22" t="str">
        <f>'ф.1'!B68</f>
        <v>Таджияков Е.Б.</v>
      </c>
      <c r="D76" s="22"/>
    </row>
    <row r="77" spans="2:4" ht="15">
      <c r="B77" s="22"/>
      <c r="C77" s="22"/>
      <c r="D77" s="22"/>
    </row>
    <row r="78" spans="2:4" ht="15">
      <c r="B78" s="22" t="s">
        <v>65</v>
      </c>
      <c r="C78" s="22"/>
      <c r="D78" s="22"/>
    </row>
    <row r="79" spans="2:4" ht="15">
      <c r="B79" s="22" t="str">
        <f>'ф.1'!A71</f>
        <v>Главный бухгалтер                                                        </v>
      </c>
      <c r="C79" s="22" t="str">
        <f>'ф.1'!B71</f>
        <v>Багаутдинова Н.М.</v>
      </c>
      <c r="D79" s="22"/>
    </row>
    <row r="80" spans="2:4" ht="15">
      <c r="B80" s="23"/>
      <c r="C80" s="23"/>
      <c r="D80" s="23"/>
    </row>
    <row r="81" ht="10.5" customHeight="1">
      <c r="B81" s="20"/>
    </row>
    <row r="82" spans="2:8" s="87" customFormat="1" ht="13.5" customHeight="1">
      <c r="B82" s="82" t="s">
        <v>108</v>
      </c>
      <c r="C82" s="258"/>
      <c r="D82" s="258"/>
      <c r="G82" s="88"/>
      <c r="H82" s="88"/>
    </row>
    <row r="83" spans="2:8" s="87" customFormat="1" ht="15" customHeight="1">
      <c r="B83" s="83" t="s">
        <v>109</v>
      </c>
      <c r="C83" s="259"/>
      <c r="D83" s="259"/>
      <c r="G83" s="88"/>
      <c r="H83" s="88"/>
    </row>
    <row r="84" spans="2:8" s="87" customFormat="1" ht="16.5">
      <c r="B84" s="84" t="s">
        <v>110</v>
      </c>
      <c r="C84" s="260"/>
      <c r="D84" s="260"/>
      <c r="G84" s="88"/>
      <c r="H84" s="88"/>
    </row>
  </sheetData>
  <sheetProtection/>
  <mergeCells count="7">
    <mergeCell ref="B11:D11"/>
    <mergeCell ref="B7:D7"/>
    <mergeCell ref="B9:D9"/>
    <mergeCell ref="B10:D10"/>
    <mergeCell ref="B4:D4"/>
    <mergeCell ref="B5:D5"/>
    <mergeCell ref="B8:D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67"/>
  <sheetViews>
    <sheetView workbookViewId="0" topLeftCell="A1">
      <selection activeCell="K39" sqref="K39"/>
    </sheetView>
  </sheetViews>
  <sheetFormatPr defaultColWidth="9.140625" defaultRowHeight="15"/>
  <cols>
    <col min="1" max="1" width="68.28125" style="54" customWidth="1"/>
    <col min="2" max="2" width="17.140625" style="109" customWidth="1"/>
    <col min="3" max="3" width="23.140625" style="109" customWidth="1"/>
    <col min="4" max="4" width="17.28125" style="109" hidden="1" customWidth="1"/>
    <col min="5" max="5" width="31.00390625" style="109" customWidth="1"/>
    <col min="6" max="6" width="17.8515625" style="109" customWidth="1"/>
    <col min="7" max="7" width="21.7109375" style="109" customWidth="1"/>
    <col min="8" max="8" width="20.00390625" style="109" customWidth="1"/>
    <col min="9" max="9" width="20.7109375" style="109" customWidth="1"/>
    <col min="10" max="10" width="16.28125" style="109" customWidth="1"/>
    <col min="11" max="11" width="21.28125" style="109" customWidth="1"/>
    <col min="12" max="12" width="23.421875" style="32" customWidth="1"/>
    <col min="13" max="13" width="13.7109375" style="143" bestFit="1" customWidth="1"/>
    <col min="14" max="14" width="13.7109375" style="32" bestFit="1" customWidth="1"/>
    <col min="15" max="16384" width="9.140625" style="25" customWidth="1"/>
  </cols>
  <sheetData>
    <row r="1" spans="1:12" ht="15.75">
      <c r="A1" s="70" t="str">
        <f>'[2]ф.1 конс.'!A1</f>
        <v>БИН                920140000084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1" ht="15.75">
      <c r="A2" s="70" t="str">
        <f>'[2]ф.1 конс.'!A2</f>
        <v>Код ОКПО             19924793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70" t="str">
        <f>'[2]ф.1 конс.'!A3</f>
        <v>БИК                   TSESKZKA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1" customHeight="1">
      <c r="A4" s="284" t="str">
        <f>'[2]ф.1 конс.'!A4</f>
        <v>ИИК KZ48125KZT1001300336 в НБ РК</v>
      </c>
      <c r="B4" s="284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8.75" customHeight="1">
      <c r="A5" s="284" t="str">
        <f>'[2]ф.1 конс.'!A5</f>
        <v>Место нахождения головного банка: г.Астана, район Есиль, ул. Сығанақ, д. 24</v>
      </c>
      <c r="B5" s="284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5.75">
      <c r="A6" s="26"/>
      <c r="B6" s="141"/>
      <c r="C6" s="107"/>
      <c r="D6" s="107"/>
      <c r="E6" s="107"/>
      <c r="F6" s="107"/>
      <c r="G6" s="107"/>
      <c r="H6" s="107"/>
      <c r="I6" s="107"/>
      <c r="J6" s="107"/>
      <c r="K6" s="107"/>
    </row>
    <row r="7" spans="1:14" s="27" customFormat="1" ht="15.75">
      <c r="A7" s="287" t="s">
        <v>67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152"/>
      <c r="N7" s="142"/>
    </row>
    <row r="8" spans="1:14" s="27" customFormat="1" ht="15.75">
      <c r="A8" s="287" t="s">
        <v>68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152"/>
      <c r="N8" s="142"/>
    </row>
    <row r="9" spans="1:12" ht="15.75">
      <c r="A9" s="288" t="s">
        <v>69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1:12" ht="15.75">
      <c r="A10" s="286" t="s">
        <v>196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12" ht="15.75">
      <c r="A11" s="285" t="s">
        <v>159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4" ht="16.5" thickBot="1">
      <c r="A12" s="2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13" t="str">
        <f>'ф.1'!C12</f>
        <v>млн тенге</v>
      </c>
      <c r="N12" s="143"/>
    </row>
    <row r="13" spans="1:12" ht="99.75" customHeight="1" thickBot="1">
      <c r="A13" s="55"/>
      <c r="B13" s="103" t="s">
        <v>70</v>
      </c>
      <c r="C13" s="108" t="s">
        <v>20</v>
      </c>
      <c r="D13" s="108" t="s">
        <v>71</v>
      </c>
      <c r="E13" s="103" t="s">
        <v>119</v>
      </c>
      <c r="F13" s="103" t="s">
        <v>72</v>
      </c>
      <c r="G13" s="103" t="s">
        <v>73</v>
      </c>
      <c r="H13" s="103" t="s">
        <v>80</v>
      </c>
      <c r="I13" s="103" t="s">
        <v>26</v>
      </c>
      <c r="J13" s="144" t="s">
        <v>22</v>
      </c>
      <c r="K13" s="144" t="s">
        <v>23</v>
      </c>
      <c r="L13" s="145" t="s">
        <v>24</v>
      </c>
    </row>
    <row r="14" spans="1:13" s="146" customFormat="1" ht="15.75">
      <c r="A14" s="178">
        <v>1</v>
      </c>
      <c r="B14" s="179">
        <v>2</v>
      </c>
      <c r="C14" s="179">
        <v>3</v>
      </c>
      <c r="D14" s="179">
        <v>4</v>
      </c>
      <c r="E14" s="179" t="s">
        <v>132</v>
      </c>
      <c r="F14" s="179" t="s">
        <v>133</v>
      </c>
      <c r="G14" s="179" t="s">
        <v>96</v>
      </c>
      <c r="H14" s="179" t="s">
        <v>97</v>
      </c>
      <c r="I14" s="179" t="s">
        <v>98</v>
      </c>
      <c r="J14" s="179" t="s">
        <v>99</v>
      </c>
      <c r="K14" s="180" t="s">
        <v>138</v>
      </c>
      <c r="L14" s="181" t="s">
        <v>152</v>
      </c>
      <c r="M14" s="153"/>
    </row>
    <row r="15" spans="1:13" s="32" customFormat="1" ht="15.75">
      <c r="A15" s="182" t="s">
        <v>190</v>
      </c>
      <c r="B15" s="29">
        <v>61375</v>
      </c>
      <c r="C15" s="29">
        <v>44</v>
      </c>
      <c r="D15" s="29">
        <f>12191*0</f>
        <v>0</v>
      </c>
      <c r="E15" s="29">
        <v>-391</v>
      </c>
      <c r="F15" s="29">
        <v>0</v>
      </c>
      <c r="G15" s="29">
        <v>11992</v>
      </c>
      <c r="H15" s="29">
        <v>16631</v>
      </c>
      <c r="I15" s="29">
        <v>35404</v>
      </c>
      <c r="J15" s="29">
        <f>I15+G15+F15+E15+D15+C15+B15+H15</f>
        <v>125055</v>
      </c>
      <c r="K15" s="29">
        <v>2838</v>
      </c>
      <c r="L15" s="31">
        <f>J15+K15</f>
        <v>127893</v>
      </c>
      <c r="M15" s="143"/>
    </row>
    <row r="16" spans="1:13" s="32" customFormat="1" ht="15.75">
      <c r="A16" s="33" t="s">
        <v>74</v>
      </c>
      <c r="B16" s="29"/>
      <c r="C16" s="29"/>
      <c r="D16" s="29"/>
      <c r="E16" s="29"/>
      <c r="F16" s="29"/>
      <c r="G16" s="29"/>
      <c r="H16" s="29"/>
      <c r="I16" s="29"/>
      <c r="J16" s="30"/>
      <c r="K16" s="29"/>
      <c r="L16" s="31"/>
      <c r="M16" s="143"/>
    </row>
    <row r="17" spans="1:13" s="32" customFormat="1" ht="15.75">
      <c r="A17" s="34" t="s">
        <v>141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f>'ф.2'!C50</f>
        <v>7474</v>
      </c>
      <c r="J17" s="30">
        <f>I17</f>
        <v>7474</v>
      </c>
      <c r="K17" s="30">
        <f>'ф.2'!C51</f>
        <v>-3</v>
      </c>
      <c r="L17" s="31">
        <f>K17+J17</f>
        <v>7471</v>
      </c>
      <c r="M17" s="143"/>
    </row>
    <row r="18" spans="1:13" s="32" customFormat="1" ht="15.75">
      <c r="A18" s="33" t="s">
        <v>75</v>
      </c>
      <c r="B18" s="30"/>
      <c r="C18" s="30"/>
      <c r="D18" s="30"/>
      <c r="E18" s="30"/>
      <c r="F18" s="30"/>
      <c r="G18" s="30"/>
      <c r="H18" s="30"/>
      <c r="I18" s="29"/>
      <c r="J18" s="30"/>
      <c r="K18" s="29"/>
      <c r="L18" s="31"/>
      <c r="M18" s="143"/>
    </row>
    <row r="19" spans="1:13" s="32" customFormat="1" ht="31.5">
      <c r="A19" s="35" t="s">
        <v>81</v>
      </c>
      <c r="B19" s="30"/>
      <c r="C19" s="30"/>
      <c r="D19" s="30"/>
      <c r="E19" s="30"/>
      <c r="F19" s="30"/>
      <c r="G19" s="30"/>
      <c r="H19" s="30"/>
      <c r="I19" s="29"/>
      <c r="J19" s="30"/>
      <c r="K19" s="29"/>
      <c r="L19" s="31"/>
      <c r="M19" s="143"/>
    </row>
    <row r="20" spans="1:13" s="32" customFormat="1" ht="31.5">
      <c r="A20" s="34" t="s">
        <v>76</v>
      </c>
      <c r="B20" s="30">
        <v>0</v>
      </c>
      <c r="C20" s="30">
        <v>0</v>
      </c>
      <c r="D20" s="30">
        <v>0</v>
      </c>
      <c r="E20" s="30">
        <f>'ф.2'!C56</f>
        <v>-179</v>
      </c>
      <c r="F20" s="36">
        <v>0</v>
      </c>
      <c r="G20" s="36">
        <v>0</v>
      </c>
      <c r="H20" s="36">
        <v>0</v>
      </c>
      <c r="I20" s="29">
        <v>0</v>
      </c>
      <c r="J20" s="30">
        <f>SUM(B20:I20)</f>
        <v>-179</v>
      </c>
      <c r="K20" s="30">
        <v>0</v>
      </c>
      <c r="L20" s="31">
        <f>J20+K20</f>
        <v>-179</v>
      </c>
      <c r="M20" s="143"/>
    </row>
    <row r="21" spans="1:13" s="32" customFormat="1" ht="47.25" hidden="1">
      <c r="A21" s="34" t="s">
        <v>166</v>
      </c>
      <c r="B21" s="30">
        <v>0</v>
      </c>
      <c r="C21" s="30">
        <v>0</v>
      </c>
      <c r="D21" s="30">
        <v>0</v>
      </c>
      <c r="E21" s="36">
        <v>0</v>
      </c>
      <c r="F21" s="36">
        <v>0</v>
      </c>
      <c r="G21" s="36">
        <v>0</v>
      </c>
      <c r="H21" s="36">
        <v>0</v>
      </c>
      <c r="I21" s="29">
        <v>0</v>
      </c>
      <c r="J21" s="30">
        <f>SUM(B21:I21)</f>
        <v>0</v>
      </c>
      <c r="K21" s="29">
        <v>0</v>
      </c>
      <c r="L21" s="31">
        <f>J21+K21</f>
        <v>0</v>
      </c>
      <c r="M21" s="143"/>
    </row>
    <row r="22" spans="1:13" s="32" customFormat="1" ht="31.5">
      <c r="A22" s="34" t="s">
        <v>146</v>
      </c>
      <c r="B22" s="30">
        <v>0</v>
      </c>
      <c r="C22" s="30">
        <v>0</v>
      </c>
      <c r="D22" s="30">
        <v>0</v>
      </c>
      <c r="E22" s="36">
        <f>'ф.2'!C57</f>
        <v>0</v>
      </c>
      <c r="F22" s="36">
        <v>1266</v>
      </c>
      <c r="G22" s="36">
        <v>0</v>
      </c>
      <c r="H22" s="36">
        <v>0</v>
      </c>
      <c r="I22" s="29">
        <v>0</v>
      </c>
      <c r="J22" s="30">
        <f>SUM(B22:I22)</f>
        <v>1266</v>
      </c>
      <c r="K22" s="30">
        <v>14</v>
      </c>
      <c r="L22" s="31">
        <f>J22+K22</f>
        <v>1280</v>
      </c>
      <c r="M22" s="143"/>
    </row>
    <row r="23" spans="1:13" s="32" customFormat="1" ht="33.75" customHeight="1" thickBot="1">
      <c r="A23" s="37" t="s">
        <v>82</v>
      </c>
      <c r="B23" s="30">
        <v>0</v>
      </c>
      <c r="C23" s="30">
        <v>0</v>
      </c>
      <c r="D23" s="30">
        <v>0</v>
      </c>
      <c r="E23" s="195">
        <f aca="true" t="shared" si="0" ref="E23:K23">SUM(E20:E22)</f>
        <v>-179</v>
      </c>
      <c r="F23" s="195">
        <f t="shared" si="0"/>
        <v>1266</v>
      </c>
      <c r="G23" s="195">
        <f t="shared" si="0"/>
        <v>0</v>
      </c>
      <c r="H23" s="195">
        <f t="shared" si="0"/>
        <v>0</v>
      </c>
      <c r="I23" s="195">
        <f t="shared" si="0"/>
        <v>0</v>
      </c>
      <c r="J23" s="195">
        <f t="shared" si="0"/>
        <v>1087</v>
      </c>
      <c r="K23" s="195">
        <f t="shared" si="0"/>
        <v>14</v>
      </c>
      <c r="L23" s="31">
        <f>J23+K23</f>
        <v>1101</v>
      </c>
      <c r="M23" s="143"/>
    </row>
    <row r="24" spans="1:13" s="32" customFormat="1" ht="21.75" customHeight="1" thickBot="1">
      <c r="A24" s="39" t="s">
        <v>83</v>
      </c>
      <c r="B24" s="40">
        <v>0</v>
      </c>
      <c r="C24" s="40">
        <v>0</v>
      </c>
      <c r="D24" s="40">
        <v>0</v>
      </c>
      <c r="E24" s="40">
        <f aca="true" t="shared" si="1" ref="E24:L24">E23</f>
        <v>-179</v>
      </c>
      <c r="F24" s="40">
        <f t="shared" si="1"/>
        <v>1266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1087</v>
      </c>
      <c r="K24" s="40">
        <f t="shared" si="1"/>
        <v>14</v>
      </c>
      <c r="L24" s="41">
        <f t="shared" si="1"/>
        <v>1101</v>
      </c>
      <c r="M24" s="143"/>
    </row>
    <row r="25" spans="1:13" s="32" customFormat="1" ht="16.5" customHeight="1" thickBot="1">
      <c r="A25" s="183" t="s">
        <v>142</v>
      </c>
      <c r="B25" s="42">
        <v>0</v>
      </c>
      <c r="C25" s="42">
        <v>0</v>
      </c>
      <c r="D25" s="42">
        <v>0</v>
      </c>
      <c r="E25" s="42">
        <f>E24</f>
        <v>-179</v>
      </c>
      <c r="F25" s="42">
        <f>F24</f>
        <v>1266</v>
      </c>
      <c r="G25" s="42">
        <f>G24</f>
        <v>0</v>
      </c>
      <c r="H25" s="42">
        <f>H24</f>
        <v>0</v>
      </c>
      <c r="I25" s="42">
        <f>I24+I17</f>
        <v>7474</v>
      </c>
      <c r="J25" s="42">
        <f>J24+J17</f>
        <v>8561</v>
      </c>
      <c r="K25" s="42">
        <f>K24+K17</f>
        <v>11</v>
      </c>
      <c r="L25" s="41">
        <f>L24+L17</f>
        <v>8572</v>
      </c>
      <c r="M25" s="143"/>
    </row>
    <row r="26" spans="1:13" s="32" customFormat="1" ht="31.5">
      <c r="A26" s="184" t="s">
        <v>77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43"/>
    </row>
    <row r="27" spans="1:13" s="32" customFormat="1" ht="15.75">
      <c r="A27" s="185" t="s">
        <v>64</v>
      </c>
      <c r="B27" s="30">
        <v>9600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f>I27+H27+G27+F27+E27+D27+C27+B27</f>
        <v>9600</v>
      </c>
      <c r="K27" s="29">
        <v>0</v>
      </c>
      <c r="L27" s="31">
        <f aca="true" t="shared" si="2" ref="L27:L33">J27+K27</f>
        <v>9600</v>
      </c>
      <c r="M27" s="143"/>
    </row>
    <row r="28" spans="1:13" s="32" customFormat="1" ht="16.5" customHeight="1">
      <c r="A28" s="185" t="s">
        <v>78</v>
      </c>
      <c r="B28" s="30">
        <v>22</v>
      </c>
      <c r="C28" s="30">
        <f>ROUND(817/1000,0)*0</f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f>B28+I28+G28+F28+E28+D28+C28</f>
        <v>22</v>
      </c>
      <c r="K28" s="29">
        <v>0</v>
      </c>
      <c r="L28" s="31">
        <f t="shared" si="2"/>
        <v>22</v>
      </c>
      <c r="M28" s="143"/>
    </row>
    <row r="29" spans="1:13" s="32" customFormat="1" ht="16.5" customHeight="1">
      <c r="A29" s="34" t="s">
        <v>178</v>
      </c>
      <c r="B29" s="67">
        <v>0</v>
      </c>
      <c r="C29" s="67">
        <v>187</v>
      </c>
      <c r="D29" s="67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30">
        <f>B29+I29+G29+F29+E29+D29+C29</f>
        <v>187</v>
      </c>
      <c r="K29" s="67">
        <v>-2745</v>
      </c>
      <c r="L29" s="31">
        <f t="shared" si="2"/>
        <v>-2558</v>
      </c>
      <c r="M29" s="143"/>
    </row>
    <row r="30" spans="1:13" s="32" customFormat="1" ht="16.5" customHeight="1">
      <c r="A30" s="34" t="s">
        <v>189</v>
      </c>
      <c r="B30" s="67">
        <v>0</v>
      </c>
      <c r="C30" s="67">
        <v>0</v>
      </c>
      <c r="D30" s="67"/>
      <c r="E30" s="67">
        <v>0</v>
      </c>
      <c r="F30" s="67">
        <v>0</v>
      </c>
      <c r="G30" s="67">
        <v>0</v>
      </c>
      <c r="H30" s="67">
        <v>0</v>
      </c>
      <c r="I30" s="67">
        <v>-121</v>
      </c>
      <c r="J30" s="30">
        <f>B30+I30+G30+F30+E30+D30+C30</f>
        <v>-121</v>
      </c>
      <c r="K30" s="67"/>
      <c r="L30" s="31">
        <f t="shared" si="2"/>
        <v>-121</v>
      </c>
      <c r="M30" s="143"/>
    </row>
    <row r="31" spans="1:13" s="32" customFormat="1" ht="15.75">
      <c r="A31" s="60" t="s">
        <v>95</v>
      </c>
      <c r="B31" s="196">
        <f>SUM(B27:B30)</f>
        <v>9622</v>
      </c>
      <c r="C31" s="196">
        <f>SUM(C27:C30)</f>
        <v>187</v>
      </c>
      <c r="D31" s="196">
        <f>D27+D28</f>
        <v>0</v>
      </c>
      <c r="E31" s="196">
        <f>E27+E28</f>
        <v>0</v>
      </c>
      <c r="F31" s="196">
        <f>F27+F28</f>
        <v>0</v>
      </c>
      <c r="G31" s="196">
        <f>G27+G28</f>
        <v>0</v>
      </c>
      <c r="H31" s="196">
        <f>H27+H28</f>
        <v>0</v>
      </c>
      <c r="I31" s="196">
        <f>I27+I28+I30</f>
        <v>-121</v>
      </c>
      <c r="J31" s="196">
        <f>SUM(J27:J30)</f>
        <v>9688</v>
      </c>
      <c r="K31" s="196">
        <f>K27+K28+K29</f>
        <v>-2745</v>
      </c>
      <c r="L31" s="65">
        <f t="shared" si="2"/>
        <v>6943</v>
      </c>
      <c r="M31" s="143"/>
    </row>
    <row r="32" spans="1:13" s="32" customFormat="1" ht="15.75" hidden="1">
      <c r="A32" s="34" t="s">
        <v>131</v>
      </c>
      <c r="B32" s="29">
        <v>0</v>
      </c>
      <c r="C32" s="29">
        <v>0</v>
      </c>
      <c r="D32" s="30">
        <f>-3704*0</f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f>I32+G32+E32+F32+D32+C32+B32</f>
        <v>0</v>
      </c>
      <c r="K32" s="29">
        <v>0</v>
      </c>
      <c r="L32" s="31">
        <f t="shared" si="2"/>
        <v>0</v>
      </c>
      <c r="M32" s="143"/>
    </row>
    <row r="33" spans="1:13" s="32" customFormat="1" ht="15.75">
      <c r="A33" s="34" t="s">
        <v>167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>249+1*0</f>
        <v>249</v>
      </c>
      <c r="H33" s="30"/>
      <c r="I33" s="30">
        <f>-G33</f>
        <v>-249</v>
      </c>
      <c r="J33" s="29">
        <f>G33+I33</f>
        <v>0</v>
      </c>
      <c r="K33" s="29">
        <v>0</v>
      </c>
      <c r="L33" s="31">
        <f t="shared" si="2"/>
        <v>0</v>
      </c>
      <c r="M33" s="143"/>
    </row>
    <row r="34" spans="1:13" s="32" customFormat="1" ht="15.75" customHeight="1" thickBot="1">
      <c r="A34" s="186" t="s">
        <v>200</v>
      </c>
      <c r="B34" s="197">
        <f>B15+B25+B31</f>
        <v>70997</v>
      </c>
      <c r="C34" s="197">
        <f>C15+C25+C31</f>
        <v>231</v>
      </c>
      <c r="D34" s="197">
        <f>D15+D25+D31+D32</f>
        <v>0</v>
      </c>
      <c r="E34" s="197">
        <f>E15+E25+E31</f>
        <v>-570</v>
      </c>
      <c r="F34" s="197">
        <f>F15+F25+F31</f>
        <v>1266</v>
      </c>
      <c r="G34" s="197">
        <f>G15+G25+G31+G33</f>
        <v>12241</v>
      </c>
      <c r="H34" s="197">
        <f>H15+H25+H31</f>
        <v>16631</v>
      </c>
      <c r="I34" s="197">
        <f>I15+I25+I31+I32+I33</f>
        <v>42508</v>
      </c>
      <c r="J34" s="197">
        <f>J15+J25+J31+J32</f>
        <v>143304</v>
      </c>
      <c r="K34" s="197">
        <f>K15+K25+K31</f>
        <v>104</v>
      </c>
      <c r="L34" s="198">
        <f>L15+L25+L31+L32</f>
        <v>143408</v>
      </c>
      <c r="M34" s="143"/>
    </row>
    <row r="35" spans="1:13" s="32" customFormat="1" ht="15.75" customHeight="1" thickBo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43"/>
    </row>
    <row r="36" spans="1:13" s="32" customFormat="1" ht="15.75">
      <c r="A36" s="62" t="s">
        <v>191</v>
      </c>
      <c r="B36" s="58">
        <v>91031</v>
      </c>
      <c r="C36" s="58">
        <v>234</v>
      </c>
      <c r="D36" s="58">
        <f>8487*0</f>
        <v>0</v>
      </c>
      <c r="E36" s="58">
        <v>-359</v>
      </c>
      <c r="F36" s="58">
        <v>1244</v>
      </c>
      <c r="G36" s="58">
        <v>12241</v>
      </c>
      <c r="H36" s="58">
        <f>H34</f>
        <v>16631</v>
      </c>
      <c r="I36" s="58">
        <v>47312</v>
      </c>
      <c r="J36" s="58">
        <f>I36+G36+F36+E36+D36+C36+B36+H36</f>
        <v>168334</v>
      </c>
      <c r="K36" s="58">
        <v>0</v>
      </c>
      <c r="L36" s="59">
        <f>K36+J36</f>
        <v>168334</v>
      </c>
      <c r="M36" s="143"/>
    </row>
    <row r="37" spans="1:13" s="32" customFormat="1" ht="15.75">
      <c r="A37" s="33" t="s">
        <v>74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1">
        <v>0</v>
      </c>
      <c r="M37" s="143"/>
    </row>
    <row r="38" spans="1:13" s="32" customFormat="1" ht="15.75">
      <c r="A38" s="34" t="s">
        <v>141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f>'ф.2'!B48</f>
        <v>9436</v>
      </c>
      <c r="J38" s="30">
        <f>I38</f>
        <v>9436</v>
      </c>
      <c r="K38" s="30">
        <v>0</v>
      </c>
      <c r="L38" s="31">
        <f>J38+K38</f>
        <v>9436</v>
      </c>
      <c r="M38" s="143"/>
    </row>
    <row r="39" spans="1:13" s="32" customFormat="1" ht="15.75">
      <c r="A39" s="44" t="s">
        <v>75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143"/>
    </row>
    <row r="40" spans="1:13" s="32" customFormat="1" ht="31.5">
      <c r="A40" s="35" t="s">
        <v>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143"/>
    </row>
    <row r="41" spans="1:13" s="32" customFormat="1" ht="31.5">
      <c r="A41" s="34" t="s">
        <v>76</v>
      </c>
      <c r="B41" s="30">
        <v>0</v>
      </c>
      <c r="C41" s="30">
        <v>0</v>
      </c>
      <c r="D41" s="30">
        <v>0</v>
      </c>
      <c r="E41" s="36">
        <f>'ф.2'!B56</f>
        <v>355</v>
      </c>
      <c r="F41" s="36">
        <v>0</v>
      </c>
      <c r="G41" s="30">
        <v>0</v>
      </c>
      <c r="H41" s="30">
        <v>0</v>
      </c>
      <c r="I41" s="30">
        <v>0</v>
      </c>
      <c r="J41" s="30">
        <f>I41+H41+G41+E41+D41+C41+B41</f>
        <v>355</v>
      </c>
      <c r="K41" s="30">
        <v>0</v>
      </c>
      <c r="L41" s="31">
        <f>J41+K41</f>
        <v>355</v>
      </c>
      <c r="M41" s="143"/>
    </row>
    <row r="42" spans="1:13" s="32" customFormat="1" ht="47.25">
      <c r="A42" s="34" t="s">
        <v>166</v>
      </c>
      <c r="B42" s="30">
        <v>0</v>
      </c>
      <c r="C42" s="30">
        <v>0</v>
      </c>
      <c r="D42" s="30">
        <v>0</v>
      </c>
      <c r="E42" s="36">
        <f>'ф.2'!B57</f>
        <v>40</v>
      </c>
      <c r="F42" s="36">
        <v>0</v>
      </c>
      <c r="G42" s="30">
        <v>0</v>
      </c>
      <c r="H42" s="36">
        <v>0</v>
      </c>
      <c r="I42" s="30">
        <v>0</v>
      </c>
      <c r="J42" s="30">
        <f>I42+H42+G42+E42+D42+C42+B42</f>
        <v>40</v>
      </c>
      <c r="K42" s="30">
        <v>0</v>
      </c>
      <c r="L42" s="31">
        <f>J42+K42</f>
        <v>40</v>
      </c>
      <c r="M42" s="143"/>
    </row>
    <row r="43" spans="1:13" s="32" customFormat="1" ht="31.5">
      <c r="A43" s="34" t="s">
        <v>146</v>
      </c>
      <c r="B43" s="57">
        <v>0</v>
      </c>
      <c r="C43" s="57">
        <v>0</v>
      </c>
      <c r="D43" s="57">
        <v>0</v>
      </c>
      <c r="E43" s="130">
        <v>0</v>
      </c>
      <c r="F43" s="130">
        <f>'ф.2'!B58</f>
        <v>90</v>
      </c>
      <c r="G43" s="57">
        <v>0</v>
      </c>
      <c r="H43" s="130">
        <v>0</v>
      </c>
      <c r="I43" s="57">
        <v>0</v>
      </c>
      <c r="J43" s="30">
        <f>F43</f>
        <v>90</v>
      </c>
      <c r="K43" s="57">
        <f>'ф.2'!B58-'ф.4'!F43</f>
        <v>0</v>
      </c>
      <c r="L43" s="38">
        <f>J43+K43</f>
        <v>90</v>
      </c>
      <c r="M43" s="143"/>
    </row>
    <row r="44" spans="1:13" s="32" customFormat="1" ht="32.25" thickBot="1">
      <c r="A44" s="37" t="s">
        <v>82</v>
      </c>
      <c r="B44" s="63">
        <f>B41+B42</f>
        <v>0</v>
      </c>
      <c r="C44" s="63">
        <f aca="true" t="shared" si="3" ref="C44:I44">C41+C42</f>
        <v>0</v>
      </c>
      <c r="D44" s="63">
        <f t="shared" si="3"/>
        <v>0</v>
      </c>
      <c r="E44" s="63">
        <f t="shared" si="3"/>
        <v>395</v>
      </c>
      <c r="F44" s="63">
        <f>F41+F42+F43</f>
        <v>90</v>
      </c>
      <c r="G44" s="63">
        <f t="shared" si="3"/>
        <v>0</v>
      </c>
      <c r="H44" s="63">
        <f t="shared" si="3"/>
        <v>0</v>
      </c>
      <c r="I44" s="63">
        <f t="shared" si="3"/>
        <v>0</v>
      </c>
      <c r="J44" s="63">
        <f>J41+J42+J43</f>
        <v>485</v>
      </c>
      <c r="K44" s="63">
        <f>K41+K43</f>
        <v>0</v>
      </c>
      <c r="L44" s="64">
        <f>L41+L42+L43</f>
        <v>485</v>
      </c>
      <c r="M44" s="143"/>
    </row>
    <row r="45" spans="1:13" s="32" customFormat="1" ht="16.5" thickBot="1">
      <c r="A45" s="39" t="s">
        <v>83</v>
      </c>
      <c r="B45" s="40">
        <v>0</v>
      </c>
      <c r="C45" s="40">
        <v>0</v>
      </c>
      <c r="D45" s="40">
        <f aca="true" t="shared" si="4" ref="D45:L45">D44</f>
        <v>0</v>
      </c>
      <c r="E45" s="40">
        <f t="shared" si="4"/>
        <v>395</v>
      </c>
      <c r="F45" s="40">
        <f>F44</f>
        <v>90</v>
      </c>
      <c r="G45" s="40">
        <f t="shared" si="4"/>
        <v>0</v>
      </c>
      <c r="H45" s="40">
        <f t="shared" si="4"/>
        <v>0</v>
      </c>
      <c r="I45" s="40">
        <f t="shared" si="4"/>
        <v>0</v>
      </c>
      <c r="J45" s="40">
        <f t="shared" si="4"/>
        <v>485</v>
      </c>
      <c r="K45" s="40">
        <f t="shared" si="4"/>
        <v>0</v>
      </c>
      <c r="L45" s="66">
        <f t="shared" si="4"/>
        <v>485</v>
      </c>
      <c r="M45" s="143"/>
    </row>
    <row r="46" spans="1:13" s="45" customFormat="1" ht="16.5" thickBot="1">
      <c r="A46" s="68" t="s">
        <v>142</v>
      </c>
      <c r="B46" s="42">
        <v>0</v>
      </c>
      <c r="C46" s="42">
        <v>0</v>
      </c>
      <c r="D46" s="42">
        <f aca="true" t="shared" si="5" ref="D46:L46">D45+D38</f>
        <v>0</v>
      </c>
      <c r="E46" s="42">
        <f t="shared" si="5"/>
        <v>395</v>
      </c>
      <c r="F46" s="42">
        <f t="shared" si="5"/>
        <v>90</v>
      </c>
      <c r="G46" s="42">
        <f t="shared" si="5"/>
        <v>0</v>
      </c>
      <c r="H46" s="42">
        <f t="shared" si="5"/>
        <v>0</v>
      </c>
      <c r="I46" s="42">
        <f t="shared" si="5"/>
        <v>9436</v>
      </c>
      <c r="J46" s="42">
        <f t="shared" si="5"/>
        <v>9921</v>
      </c>
      <c r="K46" s="42">
        <f t="shared" si="5"/>
        <v>0</v>
      </c>
      <c r="L46" s="41">
        <f t="shared" si="5"/>
        <v>9921</v>
      </c>
      <c r="M46" s="143"/>
    </row>
    <row r="47" spans="1:13" s="32" customFormat="1" ht="31.5">
      <c r="A47" s="184" t="s">
        <v>77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59"/>
      <c r="M47" s="143"/>
    </row>
    <row r="48" spans="1:13" s="32" customFormat="1" ht="15.75">
      <c r="A48" s="34" t="s">
        <v>64</v>
      </c>
      <c r="B48" s="30">
        <v>2100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f>I48+G48+F48+E48+D48+C48+B48</f>
        <v>2100</v>
      </c>
      <c r="K48" s="29">
        <v>0</v>
      </c>
      <c r="L48" s="31">
        <f>J48+K48</f>
        <v>2100</v>
      </c>
      <c r="M48" s="143"/>
    </row>
    <row r="49" spans="1:13" s="32" customFormat="1" ht="15.75">
      <c r="A49" s="34" t="s">
        <v>78</v>
      </c>
      <c r="B49" s="30">
        <v>27</v>
      </c>
      <c r="C49" s="30">
        <f>ROUND(149/1000,0)</f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30">
        <f>I49+G49+F49+E49+D49+C49+B49</f>
        <v>27</v>
      </c>
      <c r="K49" s="29">
        <v>0</v>
      </c>
      <c r="L49" s="31">
        <f>J49+K49</f>
        <v>27</v>
      </c>
      <c r="M49" s="143"/>
    </row>
    <row r="50" spans="1:14" s="32" customFormat="1" ht="15.75">
      <c r="A50" s="34" t="s">
        <v>178</v>
      </c>
      <c r="B50" s="30">
        <v>0</v>
      </c>
      <c r="C50" s="30">
        <v>0</v>
      </c>
      <c r="D50" s="29"/>
      <c r="E50" s="29">
        <v>0</v>
      </c>
      <c r="F50" s="29"/>
      <c r="G50" s="29">
        <v>0</v>
      </c>
      <c r="H50" s="29">
        <v>0</v>
      </c>
      <c r="I50" s="30">
        <v>0</v>
      </c>
      <c r="J50" s="30">
        <f>I50+G50+F50+E50+D50+C50+B50</f>
        <v>0</v>
      </c>
      <c r="K50" s="30">
        <v>0</v>
      </c>
      <c r="L50" s="31">
        <f>K50+J50</f>
        <v>0</v>
      </c>
      <c r="N50" s="169">
        <f>-2557746+2</f>
        <v>-2557744</v>
      </c>
    </row>
    <row r="51" spans="1:14" s="32" customFormat="1" ht="15.75">
      <c r="A51" s="34" t="s">
        <v>189</v>
      </c>
      <c r="B51" s="30">
        <v>0</v>
      </c>
      <c r="C51" s="30">
        <v>0</v>
      </c>
      <c r="D51" s="29"/>
      <c r="E51" s="29">
        <v>0</v>
      </c>
      <c r="F51" s="29">
        <v>0</v>
      </c>
      <c r="G51" s="29">
        <v>0</v>
      </c>
      <c r="H51" s="29">
        <v>0</v>
      </c>
      <c r="I51" s="30">
        <v>-126</v>
      </c>
      <c r="J51" s="30">
        <f>I51</f>
        <v>-126</v>
      </c>
      <c r="K51" s="30">
        <v>0</v>
      </c>
      <c r="L51" s="31">
        <f>K51+J51</f>
        <v>-126</v>
      </c>
      <c r="N51" s="169"/>
    </row>
    <row r="52" spans="1:13" s="32" customFormat="1" ht="15.75" customHeight="1">
      <c r="A52" s="60" t="s">
        <v>95</v>
      </c>
      <c r="B52" s="29">
        <f>B48+B49</f>
        <v>2127</v>
      </c>
      <c r="C52" s="29">
        <f>C48+C49+C50</f>
        <v>0</v>
      </c>
      <c r="D52" s="29">
        <f>D48+D49+D50</f>
        <v>0</v>
      </c>
      <c r="E52" s="29">
        <f>E48+E49</f>
        <v>0</v>
      </c>
      <c r="F52" s="29">
        <f>F48+F49</f>
        <v>0</v>
      </c>
      <c r="G52" s="29">
        <f>G48+G49</f>
        <v>0</v>
      </c>
      <c r="H52" s="29">
        <f>H48+H49</f>
        <v>0</v>
      </c>
      <c r="I52" s="29">
        <f>I48+I49+I50+I51</f>
        <v>-126</v>
      </c>
      <c r="J52" s="29">
        <f>J48+J49+J50+J51</f>
        <v>2001</v>
      </c>
      <c r="K52" s="29">
        <f>K48+K49+K50</f>
        <v>0</v>
      </c>
      <c r="L52" s="31">
        <f>L48+L49+L50+L51</f>
        <v>2001</v>
      </c>
      <c r="M52" s="143"/>
    </row>
    <row r="53" spans="1:13" s="32" customFormat="1" ht="15.75" customHeight="1" hidden="1">
      <c r="A53" s="34" t="s">
        <v>131</v>
      </c>
      <c r="B53" s="43">
        <v>0</v>
      </c>
      <c r="C53" s="43">
        <v>0</v>
      </c>
      <c r="D53" s="57">
        <f>-298*0</f>
        <v>0</v>
      </c>
      <c r="E53" s="43">
        <v>0</v>
      </c>
      <c r="F53" s="43">
        <v>0</v>
      </c>
      <c r="G53" s="30">
        <v>0</v>
      </c>
      <c r="H53" s="30">
        <v>0</v>
      </c>
      <c r="I53" s="30">
        <v>0</v>
      </c>
      <c r="J53" s="43">
        <f>I53+G53+F53+E53+D53+C53+B53</f>
        <v>0</v>
      </c>
      <c r="K53" s="43">
        <v>0</v>
      </c>
      <c r="L53" s="31">
        <f>K53+J53</f>
        <v>0</v>
      </c>
      <c r="M53" s="143"/>
    </row>
    <row r="54" spans="1:13" s="32" customFormat="1" ht="15.75">
      <c r="A54" s="56" t="s">
        <v>167</v>
      </c>
      <c r="B54" s="43">
        <v>0</v>
      </c>
      <c r="C54" s="43">
        <v>0</v>
      </c>
      <c r="D54" s="57">
        <v>0</v>
      </c>
      <c r="E54" s="43">
        <v>0</v>
      </c>
      <c r="F54" s="43">
        <v>0</v>
      </c>
      <c r="G54" s="30">
        <v>-99</v>
      </c>
      <c r="H54" s="30">
        <v>0</v>
      </c>
      <c r="I54" s="30">
        <f>-G54</f>
        <v>99</v>
      </c>
      <c r="J54" s="43">
        <f>I54+G54</f>
        <v>0</v>
      </c>
      <c r="K54" s="43">
        <v>0</v>
      </c>
      <c r="L54" s="38">
        <f>K54+J54</f>
        <v>0</v>
      </c>
      <c r="M54" s="143"/>
    </row>
    <row r="55" spans="1:13" s="32" customFormat="1" ht="18.75" customHeight="1" thickBot="1">
      <c r="A55" s="46" t="s">
        <v>201</v>
      </c>
      <c r="B55" s="47">
        <f>B36+B46+B52</f>
        <v>93158</v>
      </c>
      <c r="C55" s="47">
        <f>C36+C46+C52</f>
        <v>234</v>
      </c>
      <c r="D55" s="47">
        <f>D36+D46+D52+D53</f>
        <v>0</v>
      </c>
      <c r="E55" s="47">
        <f>E36+E46+E52</f>
        <v>36</v>
      </c>
      <c r="F55" s="47">
        <f>F36+F46+F52</f>
        <v>1334</v>
      </c>
      <c r="G55" s="47">
        <f>G36+G46+G52+G54</f>
        <v>12142</v>
      </c>
      <c r="H55" s="47">
        <f>H36+H46+H52</f>
        <v>16631</v>
      </c>
      <c r="I55" s="47">
        <f>I36+I46+I52+I53+I54</f>
        <v>56721</v>
      </c>
      <c r="J55" s="47">
        <f>J36+J46+J52+J53</f>
        <v>180256</v>
      </c>
      <c r="K55" s="47">
        <f>K36+K46+K52</f>
        <v>0</v>
      </c>
      <c r="L55" s="48">
        <f>L36+L46+L52+L53</f>
        <v>180256</v>
      </c>
      <c r="M55" s="143">
        <f>M50+K50</f>
        <v>0</v>
      </c>
    </row>
    <row r="56" spans="1:12" s="192" customFormat="1" ht="16.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</row>
    <row r="57" spans="1:12" s="192" customFormat="1" ht="19.5" customHeight="1">
      <c r="A57" s="177" t="s">
        <v>43</v>
      </c>
      <c r="B57" s="231">
        <f>B55-'ф.1'!B51</f>
        <v>0</v>
      </c>
      <c r="C57" s="231">
        <f>C55-'ф.1'!B52</f>
        <v>0</v>
      </c>
      <c r="D57" s="231"/>
      <c r="E57" s="231">
        <f>E55-'ф.1'!B53</f>
        <v>0</v>
      </c>
      <c r="F57" s="231">
        <f>F55-'ф.1'!B54</f>
        <v>0</v>
      </c>
      <c r="G57" s="231">
        <f>G55-'ф.1'!B55</f>
        <v>0</v>
      </c>
      <c r="H57" s="231">
        <f>H55-'ф.1'!B56</f>
        <v>0</v>
      </c>
      <c r="I57" s="231">
        <f>I55-'ф.1'!B57</f>
        <v>0</v>
      </c>
      <c r="J57" s="231">
        <f>J55-'ф.1'!B58</f>
        <v>0</v>
      </c>
      <c r="K57" s="231">
        <f>K55-'ф.1'!B59</f>
        <v>0</v>
      </c>
      <c r="L57" s="231">
        <f>'ф.1'!B60-'ф.4'!L55</f>
        <v>0</v>
      </c>
    </row>
    <row r="58" spans="1:13" s="32" customFormat="1" ht="11.25" customHeight="1">
      <c r="A58" s="166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43"/>
    </row>
    <row r="59" spans="1:13" s="32" customFormat="1" ht="11.25" customHeight="1">
      <c r="A59" s="16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43"/>
    </row>
    <row r="60" spans="1:13" s="32" customFormat="1" ht="19.5" customHeight="1">
      <c r="A60" s="167" t="str">
        <f>'ф.1'!A68</f>
        <v>Председатель Правления                                              </v>
      </c>
      <c r="B60" s="147"/>
      <c r="C60" s="119" t="str">
        <f>'ф.1'!B68</f>
        <v>Таджияков Е.Б.</v>
      </c>
      <c r="D60" s="109"/>
      <c r="E60" s="109"/>
      <c r="F60" s="109"/>
      <c r="G60" s="109"/>
      <c r="H60" s="109"/>
      <c r="I60" s="49"/>
      <c r="J60" s="109"/>
      <c r="K60" s="109"/>
      <c r="M60" s="143"/>
    </row>
    <row r="61" spans="1:13" s="32" customFormat="1" ht="10.5" customHeight="1">
      <c r="A61" s="148"/>
      <c r="B61" s="148"/>
      <c r="C61" s="148"/>
      <c r="D61" s="109"/>
      <c r="E61" s="109"/>
      <c r="F61" s="109"/>
      <c r="G61" s="109"/>
      <c r="H61" s="109"/>
      <c r="I61" s="109"/>
      <c r="J61" s="109"/>
      <c r="K61" s="109"/>
      <c r="M61" s="143"/>
    </row>
    <row r="62" spans="1:13" s="32" customFormat="1" ht="12" customHeight="1">
      <c r="A62" s="149"/>
      <c r="B62" s="149"/>
      <c r="C62" s="149"/>
      <c r="D62" s="109"/>
      <c r="E62" s="109"/>
      <c r="F62" s="109"/>
      <c r="G62" s="109"/>
      <c r="H62" s="109"/>
      <c r="I62" s="109"/>
      <c r="J62" s="109"/>
      <c r="K62" s="109"/>
      <c r="M62" s="143"/>
    </row>
    <row r="63" spans="1:4" ht="20.25" customHeight="1">
      <c r="A63" s="53" t="str">
        <f>'ф.1'!A71</f>
        <v>Главный бухгалтер                                                        </v>
      </c>
      <c r="B63" s="119"/>
      <c r="C63" s="119" t="str">
        <f>'ф.1'!B71</f>
        <v>Багаутдинова Н.М.</v>
      </c>
      <c r="D63" s="110"/>
    </row>
    <row r="64" spans="1:11" ht="21" customHeight="1">
      <c r="A64" s="82" t="s">
        <v>108</v>
      </c>
      <c r="B64" s="150"/>
      <c r="C64" s="150"/>
      <c r="H64" s="151"/>
      <c r="I64" s="32"/>
      <c r="J64" s="32"/>
      <c r="K64" s="32"/>
    </row>
    <row r="65" spans="1:11" ht="15.75" customHeight="1">
      <c r="A65" s="83" t="s">
        <v>156</v>
      </c>
      <c r="B65" s="150"/>
      <c r="C65" s="150"/>
      <c r="I65" s="32"/>
      <c r="J65" s="32"/>
      <c r="K65" s="32"/>
    </row>
    <row r="66" spans="1:11" ht="13.5" customHeight="1">
      <c r="A66" s="84" t="s">
        <v>157</v>
      </c>
      <c r="B66" s="150"/>
      <c r="C66" s="150"/>
      <c r="I66" s="32"/>
      <c r="J66" s="32"/>
      <c r="K66" s="32"/>
    </row>
    <row r="67" spans="1:11" ht="15">
      <c r="A67" s="15"/>
      <c r="I67" s="32"/>
      <c r="J67" s="32"/>
      <c r="K67" s="32"/>
    </row>
  </sheetData>
  <sheetProtection/>
  <mergeCells count="7">
    <mergeCell ref="A11:L11"/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2017-07-25T03:39:13Z</cp:lastPrinted>
  <dcterms:created xsi:type="dcterms:W3CDTF">2014-03-12T12:50:09Z</dcterms:created>
  <dcterms:modified xsi:type="dcterms:W3CDTF">2017-07-25T03:49:34Z</dcterms:modified>
  <cp:category/>
  <cp:version/>
  <cp:contentType/>
  <cp:contentStatus/>
</cp:coreProperties>
</file>