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 activeTab="3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5"/>
  </externalReferences>
  <definedNames>
    <definedName name="Z_5F03C6E0_4856_11D8_914C_0050FC4F04F5_.wvu.PrintArea" localSheetId="0" hidden="1">ф.1!$A$1:$D$88</definedName>
    <definedName name="Z_5F03C6E0_4856_11D8_914C_0050FC4F04F5_.wvu.PrintArea" localSheetId="1" hidden="1">ф.2!$A$1:$F$94</definedName>
    <definedName name="Z_5F03C6E0_4856_11D8_914C_0050FC4F04F5_.wvu.PrintArea" localSheetId="2" hidden="1">ф.3!$A$1:$D$80</definedName>
    <definedName name="Z_5F03C6E0_4856_11D8_914C_0050FC4F04F5_.wvu.PrintArea" localSheetId="3" hidden="1">ф.4!$A$1:$G$30</definedName>
    <definedName name="Z_C5EEE2CB_B868_489D_B2F6_C499F128BFBE_.wvu.PrintArea" localSheetId="0" hidden="1">ф.1!$A$1:$D$88</definedName>
    <definedName name="Z_C5EEE2CB_B868_489D_B2F6_C499F128BFBE_.wvu.PrintArea" localSheetId="1" hidden="1">ф.2!$A$1:$F$94</definedName>
    <definedName name="Z_C5EEE2CB_B868_489D_B2F6_C499F128BFBE_.wvu.PrintArea" localSheetId="2" hidden="1">ф.3!$A$1:$D$80</definedName>
    <definedName name="Z_C5EEE2CB_B868_489D_B2F6_C499F128BFBE_.wvu.PrintArea" localSheetId="3" hidden="1">ф.4!$A$1:$G$30</definedName>
    <definedName name="Z_FD0A44E0_7F7D_4D8C_AA7A_3624FE952AD5_.wvu.PrintArea" localSheetId="0" hidden="1">ф.1!$A$1:$D$88</definedName>
    <definedName name="Z_FD0A44E0_7F7D_4D8C_AA7A_3624FE952AD5_.wvu.PrintArea" localSheetId="1" hidden="1">ф.2!$A$1:$F$94</definedName>
    <definedName name="Z_FD0A44E0_7F7D_4D8C_AA7A_3624FE952AD5_.wvu.PrintArea" localSheetId="3" hidden="1">ф.4!$A$1:$G$30</definedName>
    <definedName name="_xlnm.Print_Area" localSheetId="0">ф.1!$A$1:$D$88</definedName>
    <definedName name="_xlnm.Print_Area" localSheetId="1">ф.2!$A$1:$F$94</definedName>
    <definedName name="_xlnm.Print_Area" localSheetId="2">ф.3!$A$1:$D$72</definedName>
  </definedNames>
  <calcPr calcId="125725"/>
</workbook>
</file>

<file path=xl/calcChain.xml><?xml version="1.0" encoding="utf-8"?>
<calcChain xmlns="http://schemas.openxmlformats.org/spreadsheetml/2006/main">
  <c r="A59" i="4"/>
  <c r="A56"/>
  <c r="E55"/>
  <c r="E46"/>
  <c r="F46" s="1"/>
  <c r="H46" s="1"/>
  <c r="F45"/>
  <c r="H45" s="1"/>
  <c r="F44"/>
  <c r="H44" s="1"/>
  <c r="F43"/>
  <c r="H43" s="1"/>
  <c r="G42"/>
  <c r="F42"/>
  <c r="H42" s="1"/>
  <c r="H41"/>
  <c r="F41"/>
  <c r="B40"/>
  <c r="F40" s="1"/>
  <c r="H40" s="1"/>
  <c r="F39"/>
  <c r="H39" s="1"/>
  <c r="G38"/>
  <c r="E38"/>
  <c r="F38" s="1"/>
  <c r="H38" s="1"/>
  <c r="F37"/>
  <c r="H37" s="1"/>
  <c r="E37"/>
  <c r="H36"/>
  <c r="F36"/>
  <c r="H35"/>
  <c r="F35"/>
  <c r="H34"/>
  <c r="F34"/>
  <c r="D33"/>
  <c r="F33" s="1"/>
  <c r="H33" s="1"/>
  <c r="F32"/>
  <c r="H32" s="1"/>
  <c r="C31"/>
  <c r="C47" s="1"/>
  <c r="H30"/>
  <c r="F30"/>
  <c r="D29"/>
  <c r="D31" s="1"/>
  <c r="D47" s="1"/>
  <c r="C29"/>
  <c r="B29"/>
  <c r="B31" s="1"/>
  <c r="F28"/>
  <c r="H28" s="1"/>
  <c r="F27"/>
  <c r="H27" s="1"/>
  <c r="F26"/>
  <c r="H26" s="1"/>
  <c r="H25"/>
  <c r="F25"/>
  <c r="F24"/>
  <c r="H24" s="1"/>
  <c r="F23"/>
  <c r="H23" s="1"/>
  <c r="F22"/>
  <c r="H22" s="1"/>
  <c r="H21"/>
  <c r="F21"/>
  <c r="F20"/>
  <c r="H20" s="1"/>
  <c r="F19"/>
  <c r="F29" s="1"/>
  <c r="E19"/>
  <c r="E29" s="1"/>
  <c r="E31" s="1"/>
  <c r="E47" s="1"/>
  <c r="F18"/>
  <c r="H18" s="1"/>
  <c r="F17"/>
  <c r="H17" s="1"/>
  <c r="H16"/>
  <c r="F16"/>
  <c r="F15"/>
  <c r="H15" s="1"/>
  <c r="F14"/>
  <c r="H14" s="1"/>
  <c r="G13"/>
  <c r="G14" s="1"/>
  <c r="F13"/>
  <c r="H13" s="1"/>
  <c r="H12"/>
  <c r="F12"/>
  <c r="H11"/>
  <c r="B65" i="3"/>
  <c r="C52" i="4" s="1"/>
  <c r="C61" i="3"/>
  <c r="C60"/>
  <c r="C56"/>
  <c r="C52"/>
  <c r="C58" s="1"/>
  <c r="C49"/>
  <c r="C48"/>
  <c r="C50" s="1"/>
  <c r="C41"/>
  <c r="C43" s="1"/>
  <c r="C14"/>
  <c r="C11"/>
  <c r="A4"/>
  <c r="A5" i="4" s="1"/>
  <c r="A93" i="2"/>
  <c r="A71" i="3" s="1"/>
  <c r="A58" i="4" s="1"/>
  <c r="A89" i="2"/>
  <c r="A67" i="3" s="1"/>
  <c r="A54" i="4" s="1"/>
  <c r="B87" i="2"/>
  <c r="A87"/>
  <c r="A65" i="3" s="1"/>
  <c r="A52" i="4" s="1"/>
  <c r="F83" i="2"/>
  <c r="E83"/>
  <c r="D79"/>
  <c r="B74"/>
  <c r="D68"/>
  <c r="C68"/>
  <c r="F67"/>
  <c r="E67"/>
  <c r="C67"/>
  <c r="D65"/>
  <c r="C12" i="3" s="1"/>
  <c r="D61" i="2"/>
  <c r="D59"/>
  <c r="D58"/>
  <c r="D57"/>
  <c r="D55"/>
  <c r="D50"/>
  <c r="C49"/>
  <c r="C75" s="1"/>
  <c r="D48"/>
  <c r="D47"/>
  <c r="D46"/>
  <c r="D45"/>
  <c r="D49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5" s="1"/>
  <c r="B66" s="1"/>
  <c r="B67" s="1"/>
  <c r="B68" s="1"/>
  <c r="B40"/>
  <c r="B41" s="1"/>
  <c r="B42" s="1"/>
  <c r="D39"/>
  <c r="C39"/>
  <c r="B38"/>
  <c r="D31"/>
  <c r="C31"/>
  <c r="D25"/>
  <c r="C25"/>
  <c r="D21"/>
  <c r="C21"/>
  <c r="C20"/>
  <c r="D18"/>
  <c r="M16"/>
  <c r="D16"/>
  <c r="M15"/>
  <c r="D15"/>
  <c r="C14"/>
  <c r="C17" s="1"/>
  <c r="D13"/>
  <c r="D12"/>
  <c r="B12"/>
  <c r="B13" s="1"/>
  <c r="B14" s="1"/>
  <c r="B15" s="1"/>
  <c r="B16" s="1"/>
  <c r="B17" s="1"/>
  <c r="B18" s="1"/>
  <c r="B19" s="1"/>
  <c r="B21" s="1"/>
  <c r="D11"/>
  <c r="A4"/>
  <c r="A3" i="3" s="1"/>
  <c r="A4" i="4" s="1"/>
  <c r="C70" i="1"/>
  <c r="D67"/>
  <c r="D71" s="1"/>
  <c r="D59"/>
  <c r="C55"/>
  <c r="C59" s="1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D37"/>
  <c r="C32"/>
  <c r="C88" s="1"/>
  <c r="B25"/>
  <c r="B26" s="1"/>
  <c r="B27" s="1"/>
  <c r="B28" s="1"/>
  <c r="B29" s="1"/>
  <c r="B30" s="1"/>
  <c r="B31" s="1"/>
  <c r="B32" s="1"/>
  <c r="B33" s="1"/>
  <c r="B34" s="1"/>
  <c r="B35" s="1"/>
  <c r="B36" s="1"/>
  <c r="B37" s="1"/>
  <c r="C13"/>
  <c r="C12"/>
  <c r="C11"/>
  <c r="C10"/>
  <c r="C37" s="1"/>
  <c r="C69" l="1"/>
  <c r="C67" s="1"/>
  <c r="C71" s="1"/>
  <c r="C72" s="1"/>
  <c r="C75" s="1"/>
  <c r="D72"/>
  <c r="D14" i="2"/>
  <c r="D17" s="1"/>
  <c r="D10" s="1"/>
  <c r="D43" s="1"/>
  <c r="D20"/>
  <c r="M68"/>
  <c r="N16"/>
  <c r="N57" s="1"/>
  <c r="M67"/>
  <c r="N15"/>
  <c r="M57"/>
  <c r="C10" i="3"/>
  <c r="C15" s="1"/>
  <c r="C59" s="1"/>
  <c r="C10" i="2"/>
  <c r="G16" i="4"/>
  <c r="G15"/>
  <c r="B47"/>
  <c r="F31"/>
  <c r="H29"/>
  <c r="D67" i="2"/>
  <c r="D75" s="1"/>
  <c r="D76" s="1"/>
  <c r="D78" s="1"/>
  <c r="D83" s="1"/>
  <c r="H19" i="4"/>
  <c r="F47" l="1"/>
  <c r="C43" i="2"/>
  <c r="G17" i="4"/>
  <c r="C76" i="2" l="1"/>
  <c r="G18" i="4"/>
  <c r="G19" s="1"/>
  <c r="G29" l="1"/>
  <c r="G31" s="1"/>
  <c r="C78" i="2"/>
  <c r="G20" i="4"/>
  <c r="G47" l="1"/>
  <c r="H31"/>
  <c r="H47" s="1"/>
  <c r="C83" i="2"/>
  <c r="G22" i="4"/>
  <c r="G21"/>
  <c r="G24" l="1"/>
  <c r="G23"/>
  <c r="G26" l="1"/>
  <c r="G25"/>
  <c r="G28" l="1"/>
  <c r="G27"/>
</calcChain>
</file>

<file path=xl/sharedStrings.xml><?xml version="1.0" encoding="utf-8"?>
<sst xmlns="http://schemas.openxmlformats.org/spreadsheetml/2006/main" count="311" uniqueCount="270">
  <si>
    <t xml:space="preserve">Форма №1 </t>
  </si>
  <si>
    <t>Бухгалтерский баланс</t>
  </si>
  <si>
    <t>страховой (перестраховочной) организации  АО "Страховая компания"STANDARD"</t>
  </si>
  <si>
    <t>по состоянию на " 01 " октября  2013 года</t>
  </si>
  <si>
    <t>(в тысячах тенге)</t>
  </si>
  <si>
    <t>Наименование статьи</t>
  </si>
  <si>
    <t>Примечание*</t>
  </si>
  <si>
    <t>на конец отчетного периода</t>
  </si>
  <si>
    <t>на 31 декабря 2012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</si>
  <si>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</si>
  <si>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</si>
  <si>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</si>
  <si>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</si>
  <si>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</si>
  <si>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</si>
  <si>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</si>
  <si>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</si>
  <si>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</si>
  <si>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</si>
  <si>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</si>
  <si>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</si>
  <si>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</si>
  <si>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</si>
  <si>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</si>
  <si>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</si>
  <si>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</si>
  <si>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</si>
  <si>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</si>
  <si>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</si>
  <si>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</si>
  <si>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</si>
  <si>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</si>
  <si>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</si>
  <si>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</si>
  <si>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</si>
  <si>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</si>
  <si>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</si>
  <si>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</si>
  <si>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</si>
  <si>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</si>
  <si>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</si>
  <si>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</si>
  <si>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</si>
  <si>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</si>
  <si>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</si>
  <si>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</si>
  <si>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</si>
  <si>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</si>
  <si>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</si>
  <si>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</si>
  <si>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</si>
  <si>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</si>
  <si>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</si>
  <si>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</si>
  <si>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</si>
  <si>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</si>
  <si>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</si>
  <si>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</si>
  <si>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</si>
  <si>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</si>
  <si>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</si>
  <si>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50</t>
  </si>
  <si>
    <t>Изъятый капитал (взносы учредителей)</t>
  </si>
  <si>
    <t>51</t>
  </si>
  <si>
    <t>Резервный капитал</t>
  </si>
  <si>
    <t>52</t>
  </si>
  <si>
    <t>Резерв непредвиденных рисков</t>
  </si>
  <si>
    <t>53</t>
  </si>
  <si>
    <t>Стабилизационный резерв</t>
  </si>
  <si>
    <t>54</t>
  </si>
  <si>
    <t>Результаты переоценки</t>
  </si>
  <si>
    <t>55</t>
  </si>
  <si>
    <t>Нераспределенная прибыль (непокрытый убыток)</t>
  </si>
  <si>
    <t>56</t>
  </si>
  <si>
    <t>в том числе:</t>
  </si>
  <si>
    <t>предыдущих лет</t>
  </si>
  <si>
    <t>56.1</t>
  </si>
  <si>
    <t>отчетного периода</t>
  </si>
  <si>
    <t>56.2</t>
  </si>
  <si>
    <t>Итого капитал</t>
  </si>
  <si>
    <t>57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</si>
  <si>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</si>
  <si>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</si>
  <si>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Председатель правления ____________________________ Хайбуллин Д.Р.</t>
  </si>
  <si>
    <t xml:space="preserve"> дата 07.10.13</t>
  </si>
  <si>
    <t xml:space="preserve">Главный бухгалтер __________________________________ Шепелева А.В. </t>
  </si>
  <si>
    <t xml:space="preserve">Исполнитель ____________________________________ </t>
  </si>
  <si>
    <t xml:space="preserve">Телефон: </t>
  </si>
  <si>
    <t>М.П.</t>
  </si>
  <si>
    <t>нефинансовые активы</t>
  </si>
  <si>
    <t xml:space="preserve">Форма №2 </t>
  </si>
  <si>
    <t>Отчет о доходах и расходах</t>
  </si>
  <si>
    <t>за январь - сентябрь 2013 годаа</t>
  </si>
  <si>
    <t xml:space="preserve">за отчетный период </t>
  </si>
  <si>
    <t>за период с начала текущего года                                  (с нарастающим итогом)</t>
  </si>
  <si>
    <t>за аналогичный отчетный период предыдущего года</t>
  </si>
  <si>
    <t>за аналогичный период с нача ла предыдущего года                               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</si>
  <si>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</si>
  <si>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</si>
  <si>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</si>
  <si>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</si>
  <si>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</si>
  <si>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</si>
  <si>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</si>
  <si>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</si>
  <si>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</si>
  <si>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</si>
  <si>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</si>
  <si>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</si>
  <si>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</si>
  <si>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</si>
  <si>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</si>
  <si>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</si>
  <si>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</si>
  <si>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</si>
  <si>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</si>
  <si>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</si>
  <si>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</si>
  <si>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</si>
  <si>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</si>
  <si>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</si>
  <si>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</si>
  <si>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инструментами</t>
  </si>
  <si>
    <t>11.4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</si>
  <si>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</si>
  <si>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</si>
  <si>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</si>
  <si>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валюты(нетто)</t>
  </si>
  <si>
    <t>12.2</t>
  </si>
  <si>
    <t>доходы (расходы) от переоценки аффинированных драгоценных металлов</t>
  </si>
  <si>
    <t>12.3</t>
  </si>
  <si>
    <t>доходы (расходы) от переоценки производных инструментов</t>
  </si>
  <si>
    <t>12.4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</si>
  <si>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</si>
  <si>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</si>
  <si>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</si>
  <si>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</si>
  <si>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</si>
  <si>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</si>
  <si>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</si>
  <si>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</si>
  <si>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</si>
  <si>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</si>
  <si>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</si>
  <si>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</si>
  <si>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</si>
  <si>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</si>
  <si>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 произошедших убытков по договорам страхования (перестрахования) жизни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</si>
  <si>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</si>
  <si>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</si>
  <si>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Изменение активов перестрахования по не 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</si>
  <si>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</si>
  <si>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</si>
  <si>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</si>
  <si>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</si>
  <si>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</si>
  <si>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</si>
  <si>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</si>
  <si>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</si>
  <si>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 xml:space="preserve">  расходы в виде премии по ценным бумагам</t>
  </si>
  <si>
    <t>36.1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</si>
  <si>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</si>
  <si>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</si>
  <si>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</si>
  <si>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</si>
  <si>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 xml:space="preserve">  расходы на оплату труда и командировочные</t>
  </si>
  <si>
    <t>40.1</t>
  </si>
  <si>
    <t xml:space="preserve">  текущие налоги и другие обязательные платежи в бюджет за ислючением корпоративного подоходного налога</t>
  </si>
  <si>
    <t>40.2</t>
  </si>
  <si>
    <t xml:space="preserve">  расходы по текущей аренде</t>
  </si>
  <si>
    <t>40.3</t>
  </si>
  <si>
    <t xml:space="preserve">  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</si>
  <si>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</si>
  <si>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</si>
  <si>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</si>
  <si>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</si>
  <si>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</si>
  <si>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</si>
  <si>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</si>
  <si>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47.1</t>
  </si>
  <si>
    <t>от иной деятельности</t>
  </si>
  <si>
    <t>47.2</t>
  </si>
  <si>
    <t>Итого чистая прибыль (убыток) после уплаты налогов</t>
  </si>
  <si>
    <t xml:space="preserve">Исполнитель _________________________________ </t>
  </si>
  <si>
    <t xml:space="preserve">Форма №3 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</si>
  <si>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</si>
  <si>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</si>
  <si>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</si>
  <si>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</si>
  <si>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</si>
  <si>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</si>
  <si>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</si>
  <si>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</si>
  <si>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</si>
  <si>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</si>
  <si>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</si>
  <si>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</si>
  <si>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</si>
  <si>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</si>
  <si>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</si>
  <si>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</si>
  <si>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</si>
  <si>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11-1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</si>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</sst>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_-;\-* #,##0_-;_-* &quot;-&quot;_-;_-@_-"/>
    <numFmt numFmtId="166" formatCode="_-* #,##0.00_-;\-* #,##0.00_-;_-* &quot;-&quot;??_-;_-@_-"/>
  </numFmts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i/>
      <sz val="10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1"/>
      <charset val="204"/>
    </font>
    <font>
      <sz val="8"/>
      <name val="MS Sans Serif"/>
      <family val="2"/>
      <charset val="204"/>
    </font>
    <font>
      <sz val="10"/>
      <color indexed="9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4" fontId="5" fillId="0" borderId="1" xfId="1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vertical="center"/>
      <protection locked="0"/>
    </xf>
    <xf numFmtId="164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 applyProtection="1">
      <alignment vertical="top"/>
      <protection locked="0"/>
    </xf>
    <xf numFmtId="164" fontId="6" fillId="0" borderId="1" xfId="1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vertical="top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2" applyFont="1" applyFill="1" applyBorder="1"/>
    <xf numFmtId="0" fontId="3" fillId="0" borderId="0" xfId="0" applyFont="1" applyFill="1" applyAlignment="1" applyProtection="1">
      <alignment vertical="top"/>
      <protection locked="0"/>
    </xf>
    <xf numFmtId="164" fontId="3" fillId="0" borderId="0" xfId="1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164" fontId="8" fillId="0" borderId="0" xfId="0" applyNumberFormat="1" applyFont="1" applyFill="1" applyAlignment="1" applyProtection="1">
      <alignment vertical="top"/>
      <protection locked="0"/>
    </xf>
    <xf numFmtId="164" fontId="3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/>
    </xf>
    <xf numFmtId="164" fontId="14" fillId="3" borderId="1" xfId="1" applyNumberFormat="1" applyFont="1" applyFill="1" applyBorder="1" applyAlignment="1">
      <alignment vertical="top"/>
    </xf>
    <xf numFmtId="164" fontId="14" fillId="3" borderId="0" xfId="1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164" fontId="3" fillId="0" borderId="0" xfId="1" applyNumberFormat="1" applyFont="1" applyFill="1" applyBorder="1" applyAlignment="1" applyProtection="1">
      <alignment vertical="top"/>
      <protection locked="0"/>
    </xf>
    <xf numFmtId="164" fontId="3" fillId="0" borderId="1" xfId="1" applyNumberFormat="1" applyFont="1" applyFill="1" applyBorder="1" applyAlignment="1">
      <alignment vertical="top"/>
    </xf>
    <xf numFmtId="49" fontId="14" fillId="3" borderId="1" xfId="0" applyNumberFormat="1" applyFont="1" applyFill="1" applyBorder="1" applyAlignment="1">
      <alignment horizontal="center" vertical="top"/>
    </xf>
    <xf numFmtId="164" fontId="3" fillId="0" borderId="1" xfId="32" applyNumberFormat="1" applyFont="1" applyFill="1" applyBorder="1" applyAlignment="1" applyProtection="1">
      <alignment vertical="top"/>
      <protection locked="0"/>
    </xf>
    <xf numFmtId="3" fontId="3" fillId="0" borderId="1" xfId="0" applyNumberFormat="1" applyFont="1" applyFill="1" applyBorder="1" applyAlignment="1">
      <alignment horizontal="center" vertical="top"/>
    </xf>
    <xf numFmtId="164" fontId="3" fillId="0" borderId="1" xfId="32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vertical="center"/>
      <protection locked="0"/>
    </xf>
    <xf numFmtId="3" fontId="14" fillId="3" borderId="1" xfId="0" applyNumberFormat="1" applyFont="1" applyFill="1" applyBorder="1" applyAlignment="1">
      <alignment horizontal="center" vertical="top"/>
    </xf>
    <xf numFmtId="164" fontId="15" fillId="3" borderId="1" xfId="1" applyNumberFormat="1" applyFont="1" applyFill="1" applyBorder="1" applyAlignment="1">
      <alignment vertical="top"/>
    </xf>
    <xf numFmtId="164" fontId="15" fillId="3" borderId="0" xfId="1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3" fontId="4" fillId="3" borderId="1" xfId="0" applyNumberFormat="1" applyFont="1" applyFill="1" applyBorder="1" applyAlignment="1">
      <alignment horizontal="center" vertical="top"/>
    </xf>
    <xf numFmtId="164" fontId="4" fillId="3" borderId="1" xfId="1" applyNumberFormat="1" applyFont="1" applyFill="1" applyBorder="1" applyAlignment="1">
      <alignment vertical="top"/>
    </xf>
    <xf numFmtId="164" fontId="4" fillId="3" borderId="0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3" fillId="0" borderId="3" xfId="1" applyNumberFormat="1" applyFont="1" applyFill="1" applyBorder="1" applyAlignment="1">
      <alignment vertical="top"/>
    </xf>
    <xf numFmtId="164" fontId="3" fillId="0" borderId="3" xfId="1" applyNumberFormat="1" applyFont="1" applyFill="1" applyBorder="1" applyAlignment="1" applyProtection="1">
      <alignment vertical="top"/>
      <protection locked="0"/>
    </xf>
    <xf numFmtId="9" fontId="3" fillId="0" borderId="0" xfId="31" applyFont="1" applyFill="1" applyAlignment="1">
      <alignment vertical="top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3" fillId="0" borderId="0" xfId="2" applyFont="1" applyBorder="1"/>
    <xf numFmtId="164" fontId="4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164" fontId="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top"/>
    </xf>
    <xf numFmtId="164" fontId="16" fillId="3" borderId="1" xfId="1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17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horizontal="center" vertical="top"/>
    </xf>
    <xf numFmtId="164" fontId="17" fillId="0" borderId="1" xfId="1" applyNumberFormat="1" applyFont="1" applyFill="1" applyBorder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/>
    </xf>
    <xf numFmtId="164" fontId="7" fillId="0" borderId="1" xfId="1" applyNumberFormat="1" applyFont="1" applyFill="1" applyBorder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horizontal="left" vertical="top" wrapText="1"/>
    </xf>
    <xf numFmtId="0" fontId="15" fillId="3" borderId="4" xfId="0" applyFont="1" applyFill="1" applyBorder="1" applyAlignment="1" applyProtection="1">
      <alignment vertical="top" wrapText="1"/>
    </xf>
    <xf numFmtId="0" fontId="15" fillId="3" borderId="3" xfId="0" applyFont="1" applyFill="1" applyBorder="1" applyAlignment="1" applyProtection="1">
      <alignment horizontal="center" vertical="top"/>
    </xf>
    <xf numFmtId="164" fontId="16" fillId="3" borderId="1" xfId="1" applyNumberFormat="1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15" fillId="0" borderId="1" xfId="0" applyFont="1" applyFill="1" applyBorder="1" applyAlignment="1" applyProtection="1">
      <alignment vertical="top" wrapText="1"/>
    </xf>
    <xf numFmtId="0" fontId="15" fillId="0" borderId="3" xfId="0" applyFont="1" applyFill="1" applyBorder="1" applyAlignment="1" applyProtection="1">
      <alignment horizontal="center" vertical="top"/>
    </xf>
    <xf numFmtId="164" fontId="15" fillId="0" borderId="1" xfId="1" applyNumberFormat="1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164" fontId="7" fillId="0" borderId="1" xfId="1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center"/>
    </xf>
    <xf numFmtId="164" fontId="16" fillId="0" borderId="1" xfId="1" applyNumberFormat="1" applyFont="1" applyFill="1" applyBorder="1" applyAlignment="1" applyProtection="1">
      <alignment vertical="top"/>
    </xf>
    <xf numFmtId="0" fontId="3" fillId="0" borderId="1" xfId="2" applyFont="1" applyFill="1" applyBorder="1" applyAlignment="1" applyProtection="1">
      <alignment horizontal="center" vertical="top"/>
    </xf>
    <xf numFmtId="164" fontId="18" fillId="0" borderId="1" xfId="1" applyNumberFormat="1" applyFont="1" applyFill="1" applyBorder="1" applyAlignment="1" applyProtection="1">
      <alignment vertical="top"/>
      <protection locked="0"/>
    </xf>
    <xf numFmtId="0" fontId="3" fillId="0" borderId="0" xfId="2" applyFont="1" applyFill="1" applyAlignment="1" applyProtection="1">
      <alignment vertical="top"/>
      <protection locked="0"/>
    </xf>
    <xf numFmtId="0" fontId="14" fillId="3" borderId="5" xfId="2" applyFont="1" applyFill="1" applyBorder="1" applyAlignment="1" applyProtection="1">
      <alignment horizontal="left" vertical="center" wrapText="1"/>
    </xf>
    <xf numFmtId="0" fontId="14" fillId="3" borderId="1" xfId="2" applyFont="1" applyFill="1" applyBorder="1" applyAlignment="1" applyProtection="1">
      <alignment horizontal="center" vertical="top" wrapText="1"/>
    </xf>
    <xf numFmtId="164" fontId="19" fillId="3" borderId="1" xfId="1" applyNumberFormat="1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top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/>
    </xf>
    <xf numFmtId="0" fontId="18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</xf>
    <xf numFmtId="164" fontId="14" fillId="0" borderId="1" xfId="1" applyNumberFormat="1" applyFont="1" applyFill="1" applyBorder="1" applyAlignment="1" applyProtection="1">
      <alignment vertical="top"/>
      <protection locked="0"/>
    </xf>
    <xf numFmtId="0" fontId="14" fillId="3" borderId="1" xfId="0" applyFont="1" applyFill="1" applyBorder="1" applyAlignment="1" applyProtection="1">
      <alignment vertical="top" wrapText="1"/>
    </xf>
    <xf numFmtId="0" fontId="14" fillId="3" borderId="1" xfId="0" applyFont="1" applyFill="1" applyBorder="1" applyAlignment="1" applyProtection="1">
      <alignment horizontal="center" vertical="top"/>
    </xf>
    <xf numFmtId="164" fontId="19" fillId="3" borderId="1" xfId="1" applyNumberFormat="1" applyFont="1" applyFill="1" applyBorder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vertical="top"/>
      <protection locked="0"/>
    </xf>
    <xf numFmtId="0" fontId="14" fillId="0" borderId="1" xfId="0" applyFont="1" applyFill="1" applyBorder="1" applyAlignment="1" applyProtection="1">
      <alignment vertical="top" wrapText="1"/>
    </xf>
    <xf numFmtId="164" fontId="14" fillId="0" borderId="1" xfId="1" applyNumberFormat="1" applyFont="1" applyFill="1" applyBorder="1" applyAlignment="1" applyProtection="1">
      <alignment vertical="top"/>
    </xf>
    <xf numFmtId="0" fontId="15" fillId="3" borderId="1" xfId="0" applyFont="1" applyFill="1" applyBorder="1" applyAlignment="1" applyProtection="1">
      <alignment horizontal="left" vertical="top" wrapText="1"/>
    </xf>
    <xf numFmtId="164" fontId="15" fillId="0" borderId="0" xfId="0" applyNumberFormat="1" applyFont="1" applyFill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164" fontId="20" fillId="0" borderId="0" xfId="0" applyNumberFormat="1" applyFont="1" applyFill="1" applyAlignment="1" applyProtection="1">
      <alignment vertical="top"/>
    </xf>
    <xf numFmtId="0" fontId="3" fillId="0" borderId="0" xfId="2" applyFont="1" applyFill="1" applyBorder="1" applyProtection="1"/>
    <xf numFmtId="164" fontId="3" fillId="0" borderId="0" xfId="0" applyNumberFormat="1" applyFont="1" applyFill="1" applyAlignment="1" applyProtection="1">
      <alignment vertical="top"/>
    </xf>
    <xf numFmtId="0" fontId="3" fillId="0" borderId="0" xfId="2" applyFont="1" applyFill="1" applyBorder="1" applyProtection="1">
      <protection locked="0"/>
    </xf>
    <xf numFmtId="164" fontId="21" fillId="0" borderId="0" xfId="1" applyNumberFormat="1" applyFont="1" applyFill="1" applyAlignment="1" applyProtection="1">
      <alignment vertical="top"/>
      <protection locked="0"/>
    </xf>
    <xf numFmtId="3" fontId="21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/>
      <protection locked="0"/>
    </xf>
    <xf numFmtId="164" fontId="20" fillId="0" borderId="0" xfId="1" applyNumberFormat="1" applyFont="1" applyFill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0" fontId="3" fillId="0" borderId="6" xfId="0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center"/>
    </xf>
    <xf numFmtId="0" fontId="0" fillId="0" borderId="0" xfId="0" applyAlignment="1"/>
    <xf numFmtId="164" fontId="23" fillId="0" borderId="1" xfId="1" applyNumberFormat="1" applyFont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4" fontId="24" fillId="0" borderId="0" xfId="1" applyNumberFormat="1" applyFont="1" applyFill="1" applyAlignment="1">
      <alignment vertical="top"/>
    </xf>
    <xf numFmtId="164" fontId="24" fillId="0" borderId="0" xfId="0" applyNumberFormat="1" applyFont="1" applyFill="1" applyAlignment="1">
      <alignment vertical="top"/>
    </xf>
    <xf numFmtId="0" fontId="7" fillId="0" borderId="0" xfId="0" applyFont="1"/>
  </cellXfs>
  <cellStyles count="94">
    <cellStyle name="Обычный" xfId="0" builtinId="0"/>
    <cellStyle name="Обычный 16" xfId="3"/>
    <cellStyle name="Обычный 19" xfId="4"/>
    <cellStyle name="Обычный 19 2" xfId="5"/>
    <cellStyle name="Обычный 2" xfId="6"/>
    <cellStyle name="Обычный 2 2" xfId="7"/>
    <cellStyle name="Обычный 2 2 2" xfId="8"/>
    <cellStyle name="Обычный 2 2 3" xfId="9"/>
    <cellStyle name="Обычный 2 2 3 2" xfId="10"/>
    <cellStyle name="Обычный 2 2 4" xfId="11"/>
    <cellStyle name="Обычный 2 2 5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20" xfId="20"/>
    <cellStyle name="Обычный 3 2" xfId="21"/>
    <cellStyle name="Обычный 4" xfId="22"/>
    <cellStyle name="Обычный 5" xfId="23"/>
    <cellStyle name="Обычный 5 2" xfId="24"/>
    <cellStyle name="Обычный 6" xfId="25"/>
    <cellStyle name="Обычный 6 2" xfId="26"/>
    <cellStyle name="Обычный 7" xfId="27"/>
    <cellStyle name="Обычный 8" xfId="28"/>
    <cellStyle name="Обычный 8 2" xfId="29"/>
    <cellStyle name="Обычный 9" xfId="30"/>
    <cellStyle name="Обычный_Формы ФО для НПФ" xfId="2"/>
    <cellStyle name="Процентный 2 2" xfId="31"/>
    <cellStyle name="Финансовый" xfId="1" builtinId="3"/>
    <cellStyle name="Финансовый 10" xfId="32"/>
    <cellStyle name="Финансовый 10 2" xfId="33"/>
    <cellStyle name="Финансовый 11" xfId="34"/>
    <cellStyle name="Финансовый 11 2" xfId="35"/>
    <cellStyle name="Финансовый 12" xfId="36"/>
    <cellStyle name="Финансовый 12 2" xfId="37"/>
    <cellStyle name="Финансовый 13" xfId="38"/>
    <cellStyle name="Финансовый 13 2" xfId="39"/>
    <cellStyle name="Финансовый 14" xfId="40"/>
    <cellStyle name="Финансовый 14 2" xfId="41"/>
    <cellStyle name="Финансовый 15" xfId="42"/>
    <cellStyle name="Финансовый 15 2" xfId="43"/>
    <cellStyle name="Финансовый 16" xfId="44"/>
    <cellStyle name="Финансовый 16 2" xfId="45"/>
    <cellStyle name="Финансовый 17" xfId="46"/>
    <cellStyle name="Финансовый 18" xfId="47"/>
    <cellStyle name="Финансовый 2" xfId="48"/>
    <cellStyle name="Финансовый 2 10" xfId="49"/>
    <cellStyle name="Финансовый 2 2" xfId="50"/>
    <cellStyle name="Финансовый 2 3" xfId="51"/>
    <cellStyle name="Финансовый 2 4" xfId="52"/>
    <cellStyle name="Финансовый 2 5" xfId="53"/>
    <cellStyle name="Финансовый 22" xfId="54"/>
    <cellStyle name="Финансовый 22 2" xfId="55"/>
    <cellStyle name="Финансовый 29" xfId="56"/>
    <cellStyle name="Финансовый 29 2" xfId="57"/>
    <cellStyle name="Финансовый 3" xfId="58"/>
    <cellStyle name="Финансовый 3 2" xfId="59"/>
    <cellStyle name="Финансовый 32" xfId="60"/>
    <cellStyle name="Финансовый 32 2" xfId="61"/>
    <cellStyle name="Финансовый 33" xfId="62"/>
    <cellStyle name="Финансовый 33 2" xfId="63"/>
    <cellStyle name="Финансовый 34" xfId="64"/>
    <cellStyle name="Финансовый 34 2" xfId="65"/>
    <cellStyle name="Финансовый 35" xfId="66"/>
    <cellStyle name="Финансовый 35 2" xfId="67"/>
    <cellStyle name="Финансовый 36" xfId="68"/>
    <cellStyle name="Финансовый 36 2" xfId="69"/>
    <cellStyle name="Финансовый 37" xfId="70"/>
    <cellStyle name="Финансовый 37 2" xfId="71"/>
    <cellStyle name="Финансовый 38" xfId="72"/>
    <cellStyle name="Финансовый 38 2" xfId="73"/>
    <cellStyle name="Финансовый 39" xfId="74"/>
    <cellStyle name="Финансовый 39 2" xfId="75"/>
    <cellStyle name="Финансовый 4" xfId="76"/>
    <cellStyle name="Финансовый 4 2" xfId="77"/>
    <cellStyle name="Финансовый 40" xfId="78"/>
    <cellStyle name="Финансовый 40 2" xfId="79"/>
    <cellStyle name="Финансовый 41" xfId="80"/>
    <cellStyle name="Финансовый 41 2" xfId="81"/>
    <cellStyle name="Финансовый 42" xfId="82"/>
    <cellStyle name="Финансовый 42 2" xfId="83"/>
    <cellStyle name="Финансовый 5" xfId="84"/>
    <cellStyle name="Финансовый 5 2" xfId="85"/>
    <cellStyle name="Финансовый 6" xfId="86"/>
    <cellStyle name="Финансовый 6 2" xfId="87"/>
    <cellStyle name="Финансовый 7" xfId="88"/>
    <cellStyle name="Финансовый 7 2" xfId="89"/>
    <cellStyle name="Финансовый 8" xfId="90"/>
    <cellStyle name="Финансовый 8 2" xfId="91"/>
    <cellStyle name="Финансовый 9" xfId="92"/>
    <cellStyle name="Финансовый 9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\&#1055;&#1072;&#1087;&#1082;&#1080;%20&#1086;&#1075;&#1088;&#1072;&#1085;&#1080;&#1095;&#1077;&#1085;&#1085;&#1086;&#1075;&#1086;%20&#1076;&#1086;&#1089;&#1090;&#1091;&#1087;&#1072;\31.%20&#1060;&#1080;&#1085;&#1072;&#1085;&#1089;&#1086;&#1074;&#1072;&#1103;%20&#1086;&#1090;&#1095;&#1077;&#1090;&#1085;&#1086;&#1089;&#1090;&#1100;\&#1040;&#1060;&#1053;\&#1054;&#1090;&#1095;&#1077;&#1090;&#1099;\&#1060;&#1080;&#1085;-&#1086;&#1090;&#1095;&#1077;&#1090;&#1085;&#1086;&#1089;&#1090;&#1100;\2013\&#1060;&#1080;&#1085;_&#1086;&#1090;&#1095;&#1077;&#1090;%20&#1079;&#1072;%2001_10_13_&#1086;&#1082;&#1086;&#1085;&#10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"/>
      <sheetName val="ф.2"/>
      <sheetName val="ф.3"/>
      <sheetName val="ф.4"/>
      <sheetName val="1"/>
      <sheetName val="2"/>
      <sheetName val="3"/>
      <sheetName val="4"/>
      <sheetName val="5"/>
      <sheetName val="6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3"/>
      <sheetName val="24"/>
      <sheetName val="25"/>
      <sheetName val="26"/>
      <sheetName val="26.1"/>
      <sheetName val="27"/>
      <sheetName val="28"/>
      <sheetName val="29"/>
      <sheetName val="31"/>
      <sheetName val="33"/>
      <sheetName val="34"/>
      <sheetName val="Отчет о совместимости"/>
    </sheetNames>
    <sheetDataSet>
      <sheetData sheetId="0">
        <row r="4">
          <cell r="A4" t="str">
            <v>страховой (перестраховочной) организации  АО "Страховая компания"STANDARD"</v>
          </cell>
        </row>
        <row r="5">
          <cell r="A5" t="str">
            <v>по состоянию на " 01 " октября  2013 года</v>
          </cell>
        </row>
        <row r="10">
          <cell r="C10">
            <v>450978</v>
          </cell>
          <cell r="D10">
            <v>100732</v>
          </cell>
        </row>
        <row r="17">
          <cell r="F17">
            <v>-1874477</v>
          </cell>
        </row>
        <row r="21">
          <cell r="F21">
            <v>644678</v>
          </cell>
        </row>
        <row r="39">
          <cell r="F39">
            <v>-1733925</v>
          </cell>
        </row>
        <row r="42">
          <cell r="F42">
            <v>-106804</v>
          </cell>
        </row>
        <row r="43">
          <cell r="F43">
            <v>609799</v>
          </cell>
        </row>
        <row r="44">
          <cell r="G44">
            <v>0</v>
          </cell>
        </row>
        <row r="61">
          <cell r="C61">
            <v>2197475</v>
          </cell>
          <cell r="D61">
            <v>1498000</v>
          </cell>
        </row>
        <row r="66">
          <cell r="F66">
            <v>2216</v>
          </cell>
        </row>
        <row r="70">
          <cell r="C70">
            <v>164457</v>
          </cell>
        </row>
        <row r="76">
          <cell r="A76" t="str">
            <v>Председатель правления ____________________________ Хайбуллин Д.Р.</v>
          </cell>
          <cell r="B76" t="str">
            <v xml:space="preserve"> дата 07.10.13</v>
          </cell>
        </row>
        <row r="78">
          <cell r="A78" t="str">
            <v xml:space="preserve">Главный бухгалтер __________________________________ Шепелева А.В. </v>
          </cell>
        </row>
        <row r="82">
          <cell r="A82" t="str">
            <v xml:space="preserve">Телефон: </v>
          </cell>
        </row>
      </sheetData>
      <sheetData sheetId="1">
        <row r="83">
          <cell r="D83">
            <v>164457</v>
          </cell>
        </row>
      </sheetData>
      <sheetData sheetId="2"/>
      <sheetData sheetId="3"/>
      <sheetData sheetId="4">
        <row r="30">
          <cell r="F30">
            <v>450978</v>
          </cell>
        </row>
      </sheetData>
      <sheetData sheetId="5">
        <row r="27">
          <cell r="I27">
            <v>2159563</v>
          </cell>
          <cell r="L27">
            <v>23092</v>
          </cell>
        </row>
      </sheetData>
      <sheetData sheetId="6">
        <row r="47">
          <cell r="I47">
            <v>37350</v>
          </cell>
          <cell r="K47">
            <v>1008066</v>
          </cell>
        </row>
      </sheetData>
      <sheetData sheetId="7"/>
      <sheetData sheetId="8"/>
      <sheetData sheetId="9">
        <row r="20">
          <cell r="D20">
            <v>75601</v>
          </cell>
        </row>
      </sheetData>
      <sheetData sheetId="10"/>
      <sheetData sheetId="11">
        <row r="54">
          <cell r="D54">
            <v>4443363</v>
          </cell>
          <cell r="G54">
            <v>110452</v>
          </cell>
          <cell r="J54">
            <v>2661260</v>
          </cell>
          <cell r="N54">
            <v>1733925</v>
          </cell>
          <cell r="O54">
            <v>1874477</v>
          </cell>
        </row>
      </sheetData>
      <sheetData sheetId="12"/>
      <sheetData sheetId="13"/>
      <sheetData sheetId="14"/>
      <sheetData sheetId="15">
        <row r="54">
          <cell r="C54">
            <v>328041</v>
          </cell>
          <cell r="F54">
            <v>308017</v>
          </cell>
        </row>
      </sheetData>
      <sheetData sheetId="16">
        <row r="55">
          <cell r="C55">
            <v>1114718</v>
          </cell>
          <cell r="D55">
            <v>422501</v>
          </cell>
          <cell r="H55">
            <v>46278</v>
          </cell>
          <cell r="J55">
            <v>488589</v>
          </cell>
          <cell r="N55">
            <v>7056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90"/>
  <sheetViews>
    <sheetView view="pageBreakPreview" topLeftCell="A55" zoomScaleNormal="95" zoomScaleSheetLayoutView="100" workbookViewId="0">
      <selection activeCell="C86" sqref="C86"/>
    </sheetView>
  </sheetViews>
  <sheetFormatPr defaultRowHeight="12.75"/>
  <cols>
    <col min="1" max="1" width="97.140625" style="1" customWidth="1"/>
    <col min="2" max="2" width="7.85546875" style="1" customWidth="1"/>
    <col min="3" max="3" width="15.42578125" style="1" customWidth="1"/>
    <col min="4" max="4" width="14.5703125" style="1" customWidth="1"/>
    <col min="5" max="16384" width="9.140625" style="1"/>
  </cols>
  <sheetData>
    <row r="1" spans="1:4">
      <c r="D1" s="2" t="s">
        <v>0</v>
      </c>
    </row>
    <row r="2" spans="1:4">
      <c r="D2" s="4"/>
    </row>
    <row r="3" spans="1:4">
      <c r="A3" s="5" t="s">
        <v>1</v>
      </c>
      <c r="B3" s="5"/>
      <c r="C3" s="5"/>
      <c r="D3" s="5"/>
    </row>
    <row r="4" spans="1:4">
      <c r="A4" s="6" t="s">
        <v>2</v>
      </c>
      <c r="B4" s="6"/>
      <c r="C4" s="6"/>
      <c r="D4" s="6"/>
    </row>
    <row r="5" spans="1:4">
      <c r="A5" s="6" t="s">
        <v>3</v>
      </c>
      <c r="B5" s="6"/>
      <c r="C5" s="6"/>
      <c r="D5" s="6"/>
    </row>
    <row r="6" spans="1:4">
      <c r="D6" s="4" t="s">
        <v>4</v>
      </c>
    </row>
    <row r="7" spans="1:4" s="9" customFormat="1" ht="38.25">
      <c r="A7" s="7" t="s">
        <v>5</v>
      </c>
      <c r="B7" s="8" t="s">
        <v>6</v>
      </c>
      <c r="C7" s="7" t="s">
        <v>7</v>
      </c>
      <c r="D7" s="7" t="s">
        <v>8</v>
      </c>
    </row>
    <row r="8" spans="1:4">
      <c r="A8" s="10">
        <v>1</v>
      </c>
      <c r="B8" s="10">
        <v>2</v>
      </c>
      <c r="C8" s="10">
        <v>3</v>
      </c>
      <c r="D8" s="10">
        <v>4</v>
      </c>
    </row>
    <row r="9" spans="1:4">
      <c r="A9" s="11" t="s">
        <v>9</v>
      </c>
      <c r="B9" s="10"/>
      <c r="C9" s="12"/>
      <c r="D9" s="12"/>
    </row>
    <row r="10" spans="1:4">
      <c r="A10" s="13" t="s">
        <v>10</v>
      </c>
      <c r="B10" s="10">
        <v>1</v>
      </c>
      <c r="C10" s="14">
        <f>'[1]1'!F30</f>
        <v>450978</v>
      </c>
      <c r="D10" s="14">
        <v>100732</v>
      </c>
    </row>
    <row r="11" spans="1:4">
      <c r="A11" s="13" t="s">
        <v>11</v>
      </c>
      <c r="B11" s="10">
        <v>2</v>
      </c>
      <c r="C11" s="14">
        <f>'[1]2'!I27+'[1]2'!L27</f>
        <v>2182655</v>
      </c>
      <c r="D11" s="14">
        <v>2140413</v>
      </c>
    </row>
    <row r="12" spans="1:4" ht="25.5">
      <c r="A12" s="16" t="s">
        <v>12</v>
      </c>
      <c r="B12" s="17">
        <v>3</v>
      </c>
      <c r="C12" s="18">
        <f>'[1]3'!K47</f>
        <v>1008066</v>
      </c>
      <c r="D12" s="18">
        <v>786001</v>
      </c>
    </row>
    <row r="13" spans="1:4">
      <c r="A13" s="13" t="s">
        <v>13</v>
      </c>
      <c r="B13" s="10">
        <v>4</v>
      </c>
      <c r="C13" s="14">
        <f>'[1]3'!I47</f>
        <v>37350</v>
      </c>
      <c r="D13" s="14">
        <v>53689</v>
      </c>
    </row>
    <row r="14" spans="1:4">
      <c r="A14" s="13" t="s">
        <v>14</v>
      </c>
      <c r="B14" s="10">
        <v>5</v>
      </c>
      <c r="C14" s="19"/>
      <c r="D14" s="19"/>
    </row>
    <row r="15" spans="1:4">
      <c r="A15" s="13" t="s">
        <v>15</v>
      </c>
      <c r="B15" s="10">
        <v>6</v>
      </c>
      <c r="C15" s="19"/>
      <c r="D15" s="19"/>
    </row>
    <row r="16" spans="1:4">
      <c r="A16" s="13" t="s">
        <v>16</v>
      </c>
      <c r="B16" s="10">
        <v>7</v>
      </c>
      <c r="C16" s="19"/>
      <c r="D16" s="19"/>
    </row>
    <row r="17" spans="1:4">
      <c r="A17" s="20" t="s">
        <v>17</v>
      </c>
      <c r="B17" s="10">
        <v>8</v>
      </c>
      <c r="C17" s="14">
        <v>2172916</v>
      </c>
      <c r="D17" s="14">
        <v>298439</v>
      </c>
    </row>
    <row r="18" spans="1:4">
      <c r="A18" s="21" t="s">
        <v>18</v>
      </c>
      <c r="B18" s="10">
        <v>9</v>
      </c>
      <c r="C18" s="14"/>
      <c r="D18" s="14"/>
    </row>
    <row r="19" spans="1:4" ht="25.5">
      <c r="A19" s="21" t="s">
        <v>19</v>
      </c>
      <c r="B19" s="17">
        <v>10</v>
      </c>
      <c r="C19" s="22"/>
      <c r="D19" s="22"/>
    </row>
    <row r="20" spans="1:4" ht="25.5">
      <c r="A20" s="21" t="s">
        <v>20</v>
      </c>
      <c r="B20" s="17">
        <v>11</v>
      </c>
      <c r="C20" s="22"/>
      <c r="D20" s="22"/>
    </row>
    <row r="21" spans="1:4">
      <c r="A21" s="21" t="s">
        <v>21</v>
      </c>
      <c r="B21" s="10">
        <v>12</v>
      </c>
      <c r="C21" s="18">
        <v>43054</v>
      </c>
      <c r="D21" s="18">
        <v>687732</v>
      </c>
    </row>
    <row r="22" spans="1:4">
      <c r="A22" s="21" t="s">
        <v>22</v>
      </c>
      <c r="B22" s="10">
        <v>13</v>
      </c>
      <c r="C22" s="19"/>
      <c r="D22" s="19"/>
    </row>
    <row r="23" spans="1:4" ht="25.5">
      <c r="A23" s="21" t="s">
        <v>23</v>
      </c>
      <c r="B23" s="17">
        <v>14</v>
      </c>
      <c r="C23" s="18">
        <v>159161</v>
      </c>
      <c r="D23" s="18">
        <v>178517</v>
      </c>
    </row>
    <row r="24" spans="1:4">
      <c r="A24" s="23" t="s">
        <v>24</v>
      </c>
      <c r="B24" s="24">
        <v>15</v>
      </c>
      <c r="C24" s="22"/>
      <c r="D24" s="22"/>
    </row>
    <row r="25" spans="1:4">
      <c r="A25" s="21" t="s">
        <v>25</v>
      </c>
      <c r="B25" s="24">
        <f>B24+1</f>
        <v>16</v>
      </c>
      <c r="C25" s="18">
        <v>670731</v>
      </c>
      <c r="D25" s="18">
        <v>198913</v>
      </c>
    </row>
    <row r="26" spans="1:4">
      <c r="A26" s="21" t="s">
        <v>26</v>
      </c>
      <c r="B26" s="24">
        <f t="shared" ref="B26:B37" si="0">B25+1</f>
        <v>17</v>
      </c>
      <c r="C26" s="19"/>
      <c r="D26" s="19"/>
    </row>
    <row r="27" spans="1:4">
      <c r="A27" s="21" t="s">
        <v>27</v>
      </c>
      <c r="B27" s="24">
        <f t="shared" si="0"/>
        <v>18</v>
      </c>
      <c r="C27" s="19">
        <v>98574</v>
      </c>
      <c r="D27" s="19">
        <v>122305</v>
      </c>
    </row>
    <row r="28" spans="1:4">
      <c r="A28" s="21" t="s">
        <v>28</v>
      </c>
      <c r="B28" s="24">
        <f t="shared" si="0"/>
        <v>19</v>
      </c>
      <c r="C28" s="19">
        <v>4235</v>
      </c>
      <c r="D28" s="19">
        <v>1797</v>
      </c>
    </row>
    <row r="29" spans="1:4">
      <c r="A29" s="21" t="s">
        <v>29</v>
      </c>
      <c r="B29" s="24">
        <f t="shared" si="0"/>
        <v>20</v>
      </c>
      <c r="C29" s="19"/>
      <c r="D29" s="19"/>
    </row>
    <row r="30" spans="1:4">
      <c r="A30" s="21" t="s">
        <v>30</v>
      </c>
      <c r="B30" s="24">
        <f>B29+1</f>
        <v>21</v>
      </c>
      <c r="C30" s="14"/>
      <c r="D30" s="14"/>
    </row>
    <row r="31" spans="1:4">
      <c r="A31" s="21" t="s">
        <v>31</v>
      </c>
      <c r="B31" s="24">
        <f t="shared" si="0"/>
        <v>22</v>
      </c>
      <c r="C31" s="19"/>
      <c r="D31" s="19"/>
    </row>
    <row r="32" spans="1:4">
      <c r="A32" s="21" t="s">
        <v>32</v>
      </c>
      <c r="B32" s="24">
        <f t="shared" si="0"/>
        <v>23</v>
      </c>
      <c r="C32" s="14">
        <f>'[1]6'!D20</f>
        <v>75601</v>
      </c>
      <c r="D32" s="19">
        <v>108786</v>
      </c>
    </row>
    <row r="33" spans="1:4">
      <c r="A33" s="21" t="s">
        <v>33</v>
      </c>
      <c r="B33" s="24">
        <f t="shared" si="0"/>
        <v>24</v>
      </c>
      <c r="C33" s="19"/>
    </row>
    <row r="34" spans="1:4">
      <c r="A34" s="21" t="s">
        <v>34</v>
      </c>
      <c r="B34" s="24">
        <f t="shared" si="0"/>
        <v>25</v>
      </c>
      <c r="C34" s="19">
        <v>0</v>
      </c>
      <c r="D34" s="19"/>
    </row>
    <row r="35" spans="1:4">
      <c r="A35" s="21" t="s">
        <v>35</v>
      </c>
      <c r="B35" s="24">
        <f t="shared" si="0"/>
        <v>26</v>
      </c>
      <c r="C35" s="19">
        <v>13380</v>
      </c>
      <c r="D35" s="19">
        <v>15732</v>
      </c>
    </row>
    <row r="36" spans="1:4">
      <c r="A36" s="21" t="s">
        <v>36</v>
      </c>
      <c r="B36" s="24">
        <f t="shared" si="0"/>
        <v>27</v>
      </c>
      <c r="C36" s="19">
        <v>27716</v>
      </c>
      <c r="D36" s="19">
        <v>11611</v>
      </c>
    </row>
    <row r="37" spans="1:4" s="29" customFormat="1">
      <c r="A37" s="25" t="s">
        <v>37</v>
      </c>
      <c r="B37" s="26">
        <f t="shared" si="0"/>
        <v>28</v>
      </c>
      <c r="C37" s="27">
        <f>SUM(C10:C36)</f>
        <v>6944417</v>
      </c>
      <c r="D37" s="27">
        <f>SUM(D10:D36)</f>
        <v>4704667</v>
      </c>
    </row>
    <row r="38" spans="1:4">
      <c r="A38" s="30" t="s">
        <v>38</v>
      </c>
      <c r="B38" s="31"/>
      <c r="C38" s="12"/>
      <c r="D38" s="12"/>
    </row>
    <row r="39" spans="1:4">
      <c r="A39" s="21" t="s">
        <v>39</v>
      </c>
      <c r="B39" s="31">
        <v>29</v>
      </c>
      <c r="C39" s="14">
        <v>3306837</v>
      </c>
      <c r="D39" s="14">
        <v>1572912</v>
      </c>
    </row>
    <row r="40" spans="1:4">
      <c r="A40" s="21" t="s">
        <v>40</v>
      </c>
      <c r="B40" s="31">
        <f>B39+1</f>
        <v>30</v>
      </c>
      <c r="C40" s="19"/>
      <c r="D40" s="19"/>
    </row>
    <row r="41" spans="1:4">
      <c r="A41" s="21" t="s">
        <v>41</v>
      </c>
      <c r="B41" s="31">
        <f t="shared" ref="B41:B58" si="1">B40+1</f>
        <v>31</v>
      </c>
      <c r="C41" s="19"/>
      <c r="D41" s="19"/>
    </row>
    <row r="42" spans="1:4">
      <c r="A42" s="21" t="s">
        <v>42</v>
      </c>
      <c r="B42" s="31">
        <f t="shared" si="1"/>
        <v>32</v>
      </c>
      <c r="C42" s="14">
        <v>264017</v>
      </c>
      <c r="D42" s="14">
        <v>157213</v>
      </c>
    </row>
    <row r="43" spans="1:4">
      <c r="A43" s="21" t="s">
        <v>43</v>
      </c>
      <c r="B43" s="31">
        <f t="shared" si="1"/>
        <v>33</v>
      </c>
      <c r="C43" s="14">
        <v>358986</v>
      </c>
      <c r="D43" s="14">
        <v>968785</v>
      </c>
    </row>
    <row r="44" spans="1:4">
      <c r="A44" s="21" t="s">
        <v>44</v>
      </c>
      <c r="B44" s="31">
        <f t="shared" si="1"/>
        <v>34</v>
      </c>
      <c r="C44" s="14"/>
      <c r="D44" s="14"/>
    </row>
    <row r="45" spans="1:4">
      <c r="A45" s="21" t="s">
        <v>45</v>
      </c>
      <c r="B45" s="31">
        <f t="shared" si="1"/>
        <v>35</v>
      </c>
      <c r="C45" s="19"/>
      <c r="D45" s="19"/>
    </row>
    <row r="46" spans="1:4">
      <c r="A46" s="21" t="s">
        <v>46</v>
      </c>
      <c r="B46" s="31">
        <f t="shared" si="1"/>
        <v>36</v>
      </c>
      <c r="C46" s="19">
        <v>334427</v>
      </c>
      <c r="D46" s="19">
        <v>64562</v>
      </c>
    </row>
    <row r="47" spans="1:4">
      <c r="A47" s="21" t="s">
        <v>47</v>
      </c>
      <c r="B47" s="31">
        <f t="shared" si="1"/>
        <v>37</v>
      </c>
      <c r="C47" s="19">
        <v>17302</v>
      </c>
      <c r="D47" s="19">
        <v>1381</v>
      </c>
    </row>
    <row r="48" spans="1:4">
      <c r="A48" s="21" t="s">
        <v>48</v>
      </c>
      <c r="B48" s="31">
        <f t="shared" si="1"/>
        <v>38</v>
      </c>
      <c r="C48" s="19"/>
      <c r="D48" s="19"/>
    </row>
    <row r="49" spans="1:4">
      <c r="A49" s="21" t="s">
        <v>49</v>
      </c>
      <c r="B49" s="31">
        <f t="shared" si="1"/>
        <v>39</v>
      </c>
      <c r="C49" s="19">
        <v>16936</v>
      </c>
      <c r="D49" s="19">
        <v>140830</v>
      </c>
    </row>
    <row r="50" spans="1:4">
      <c r="A50" s="21" t="s">
        <v>50</v>
      </c>
      <c r="B50" s="31">
        <f t="shared" si="1"/>
        <v>40</v>
      </c>
      <c r="C50" s="14">
        <v>74186</v>
      </c>
      <c r="D50" s="14">
        <v>73203</v>
      </c>
    </row>
    <row r="51" spans="1:4">
      <c r="A51" s="21" t="s">
        <v>51</v>
      </c>
      <c r="B51" s="31">
        <f t="shared" si="1"/>
        <v>41</v>
      </c>
      <c r="C51" s="19"/>
      <c r="D51" s="19"/>
    </row>
    <row r="52" spans="1:4">
      <c r="A52" s="21" t="s">
        <v>52</v>
      </c>
      <c r="B52" s="31">
        <f t="shared" si="1"/>
        <v>42</v>
      </c>
      <c r="C52" s="19"/>
      <c r="D52" s="19"/>
    </row>
    <row r="53" spans="1:4">
      <c r="A53" s="21" t="s">
        <v>16</v>
      </c>
      <c r="B53" s="31">
        <f t="shared" si="1"/>
        <v>43</v>
      </c>
      <c r="C53" s="19"/>
      <c r="D53" s="19"/>
    </row>
    <row r="54" spans="1:4">
      <c r="A54" s="21" t="s">
        <v>53</v>
      </c>
      <c r="B54" s="31">
        <f t="shared" si="1"/>
        <v>44</v>
      </c>
      <c r="C54" s="19"/>
      <c r="D54" s="19"/>
    </row>
    <row r="55" spans="1:4">
      <c r="A55" s="21" t="s">
        <v>54</v>
      </c>
      <c r="B55" s="31">
        <f t="shared" si="1"/>
        <v>45</v>
      </c>
      <c r="C55" s="19">
        <f>110824-1717-40000</f>
        <v>69107</v>
      </c>
      <c r="D55" s="19">
        <v>62154</v>
      </c>
    </row>
    <row r="56" spans="1:4">
      <c r="A56" s="21" t="s">
        <v>55</v>
      </c>
      <c r="B56" s="31">
        <f t="shared" si="1"/>
        <v>46</v>
      </c>
      <c r="C56" s="19">
        <v>18611</v>
      </c>
      <c r="D56" s="19">
        <v>31740</v>
      </c>
    </row>
    <row r="57" spans="1:4">
      <c r="A57" s="21" t="s">
        <v>56</v>
      </c>
      <c r="B57" s="31">
        <f t="shared" si="1"/>
        <v>47</v>
      </c>
      <c r="C57" s="19"/>
      <c r="D57" s="19"/>
    </row>
    <row r="58" spans="1:4">
      <c r="A58" s="21" t="s">
        <v>57</v>
      </c>
      <c r="B58" s="31">
        <f t="shared" si="1"/>
        <v>48</v>
      </c>
      <c r="C58" s="19">
        <v>7223</v>
      </c>
      <c r="D58" s="19">
        <v>16818</v>
      </c>
    </row>
    <row r="59" spans="1:4" s="29" customFormat="1">
      <c r="A59" s="25" t="s">
        <v>58</v>
      </c>
      <c r="B59" s="32">
        <f>B58+1</f>
        <v>49</v>
      </c>
      <c r="C59" s="27">
        <f>SUM(C39:C58)</f>
        <v>4467632</v>
      </c>
      <c r="D59" s="27">
        <f>SUM(D39:D58)</f>
        <v>3089598</v>
      </c>
    </row>
    <row r="60" spans="1:4" s="36" customFormat="1">
      <c r="A60" s="33" t="s">
        <v>59</v>
      </c>
      <c r="B60" s="34"/>
      <c r="C60" s="35"/>
      <c r="D60" s="35"/>
    </row>
    <row r="61" spans="1:4">
      <c r="A61" s="21" t="s">
        <v>60</v>
      </c>
      <c r="B61" s="37" t="s">
        <v>61</v>
      </c>
      <c r="C61" s="14">
        <v>2197475</v>
      </c>
      <c r="D61" s="14">
        <v>1498000</v>
      </c>
    </row>
    <row r="62" spans="1:4">
      <c r="A62" s="21" t="s">
        <v>62</v>
      </c>
      <c r="B62" s="37" t="s">
        <v>63</v>
      </c>
      <c r="C62" s="19"/>
      <c r="D62" s="19"/>
    </row>
    <row r="63" spans="1:4">
      <c r="A63" s="21" t="s">
        <v>64</v>
      </c>
      <c r="B63" s="37" t="s">
        <v>65</v>
      </c>
      <c r="C63" s="19"/>
      <c r="D63" s="19"/>
    </row>
    <row r="64" spans="1:4">
      <c r="A64" s="21" t="s">
        <v>66</v>
      </c>
      <c r="B64" s="37" t="s">
        <v>67</v>
      </c>
      <c r="C64" s="19"/>
      <c r="D64" s="19"/>
    </row>
    <row r="65" spans="1:4">
      <c r="A65" s="21" t="s">
        <v>68</v>
      </c>
      <c r="B65" s="37" t="s">
        <v>69</v>
      </c>
      <c r="C65" s="19">
        <v>52764</v>
      </c>
      <c r="D65" s="19">
        <v>29535</v>
      </c>
    </row>
    <row r="66" spans="1:4">
      <c r="A66" s="21" t="s">
        <v>70</v>
      </c>
      <c r="B66" s="37" t="s">
        <v>71</v>
      </c>
      <c r="C66" s="19">
        <v>-1793</v>
      </c>
      <c r="D66" s="19">
        <v>423</v>
      </c>
    </row>
    <row r="67" spans="1:4">
      <c r="A67" s="21" t="s">
        <v>72</v>
      </c>
      <c r="B67" s="37" t="s">
        <v>73</v>
      </c>
      <c r="C67" s="12">
        <f>C69+C70</f>
        <v>228339</v>
      </c>
      <c r="D67" s="12">
        <f>D69+D70</f>
        <v>87111</v>
      </c>
    </row>
    <row r="68" spans="1:4">
      <c r="A68" s="21" t="s">
        <v>74</v>
      </c>
      <c r="B68" s="37"/>
      <c r="C68" s="12"/>
      <c r="D68" s="12"/>
    </row>
    <row r="69" spans="1:4">
      <c r="A69" s="21" t="s">
        <v>75</v>
      </c>
      <c r="B69" s="37" t="s">
        <v>76</v>
      </c>
      <c r="C69" s="14">
        <f>D67-(C65-D65)</f>
        <v>63882</v>
      </c>
      <c r="D69" s="14">
        <v>240835</v>
      </c>
    </row>
    <row r="70" spans="1:4">
      <c r="A70" s="21" t="s">
        <v>77</v>
      </c>
      <c r="B70" s="37" t="s">
        <v>78</v>
      </c>
      <c r="C70" s="14">
        <f>[1]ф.2!D83</f>
        <v>164457</v>
      </c>
      <c r="D70" s="14">
        <v>-153724</v>
      </c>
    </row>
    <row r="71" spans="1:4" s="29" customFormat="1">
      <c r="A71" s="25" t="s">
        <v>79</v>
      </c>
      <c r="B71" s="38" t="s">
        <v>80</v>
      </c>
      <c r="C71" s="27">
        <f>SUM(C61:C67)</f>
        <v>2476785</v>
      </c>
      <c r="D71" s="27">
        <f>SUM(D61:D67)</f>
        <v>1615069</v>
      </c>
    </row>
    <row r="72" spans="1:4">
      <c r="A72" s="39" t="s">
        <v>81</v>
      </c>
      <c r="B72" s="40">
        <v>58</v>
      </c>
      <c r="C72" s="41">
        <f>SUM(C59,C71)</f>
        <v>6944417</v>
      </c>
      <c r="D72" s="41">
        <f>SUM(D59,D71)</f>
        <v>4704667</v>
      </c>
    </row>
    <row r="73" spans="1:4">
      <c r="A73" s="42"/>
      <c r="B73" s="43"/>
      <c r="C73" s="43"/>
      <c r="D73" s="44"/>
    </row>
    <row r="74" spans="1:4">
      <c r="A74" s="45" t="s">
        <v>82</v>
      </c>
    </row>
    <row r="75" spans="1:4">
      <c r="A75" s="45"/>
      <c r="C75" s="15">
        <f>C37-C72</f>
        <v>0</v>
      </c>
    </row>
    <row r="76" spans="1:4" ht="15" customHeight="1">
      <c r="A76" s="46" t="s">
        <v>83</v>
      </c>
      <c r="B76" s="46" t="s">
        <v>84</v>
      </c>
      <c r="C76" s="47"/>
      <c r="D76" s="47"/>
    </row>
    <row r="77" spans="1:4">
      <c r="A77" s="46"/>
      <c r="B77" s="46"/>
      <c r="C77" s="46"/>
      <c r="D77" s="46"/>
    </row>
    <row r="78" spans="1:4" ht="15.75" customHeight="1">
      <c r="A78" s="46" t="s">
        <v>85</v>
      </c>
      <c r="B78" s="46"/>
      <c r="C78" s="48"/>
      <c r="D78" s="46"/>
    </row>
    <row r="79" spans="1:4">
      <c r="A79" s="46"/>
      <c r="B79" s="46"/>
      <c r="C79" s="46"/>
      <c r="D79" s="46"/>
    </row>
    <row r="80" spans="1:4">
      <c r="A80" s="46" t="s">
        <v>86</v>
      </c>
      <c r="B80" s="46"/>
      <c r="C80" s="46"/>
      <c r="D80" s="46"/>
    </row>
    <row r="81" spans="1:4">
      <c r="A81" s="46"/>
      <c r="B81" s="46"/>
      <c r="C81" s="46"/>
      <c r="D81" s="46"/>
    </row>
    <row r="82" spans="1:4">
      <c r="A82" s="46" t="s">
        <v>87</v>
      </c>
      <c r="B82" s="46"/>
      <c r="C82" s="46"/>
      <c r="D82" s="46"/>
    </row>
    <row r="83" spans="1:4">
      <c r="A83" s="46" t="s">
        <v>88</v>
      </c>
      <c r="B83" s="46"/>
      <c r="C83" s="46"/>
      <c r="D83" s="46"/>
    </row>
    <row r="84" spans="1:4">
      <c r="A84" s="46"/>
      <c r="B84" s="46"/>
      <c r="C84" s="46"/>
      <c r="D84" s="46"/>
    </row>
    <row r="85" spans="1:4">
      <c r="A85" s="46"/>
      <c r="B85" s="46"/>
      <c r="C85" s="46"/>
      <c r="D85" s="46"/>
    </row>
    <row r="86" spans="1:4" s="51" customFormat="1">
      <c r="A86" s="49" t="s">
        <v>89</v>
      </c>
      <c r="B86" s="49"/>
      <c r="C86" s="49"/>
      <c r="D86" s="50"/>
    </row>
    <row r="87" spans="1:4">
      <c r="A87" s="46"/>
      <c r="B87" s="46"/>
      <c r="C87" s="46"/>
      <c r="D87" s="46"/>
    </row>
    <row r="88" spans="1:4">
      <c r="A88" s="46"/>
      <c r="B88" s="46"/>
      <c r="C88" s="52">
        <f>C32+C35+C36+C34+C27+C28</f>
        <v>219506</v>
      </c>
      <c r="D88" s="46"/>
    </row>
    <row r="89" spans="1:4">
      <c r="A89" s="46"/>
      <c r="B89" s="46"/>
      <c r="C89" s="53"/>
      <c r="D89" s="46"/>
    </row>
    <row r="90" spans="1:4">
      <c r="A90" s="46"/>
      <c r="B90" s="46"/>
      <c r="C90" s="46"/>
      <c r="D90" s="46"/>
    </row>
  </sheetData>
  <mergeCells count="3">
    <mergeCell ref="A3:D3"/>
    <mergeCell ref="A4:D4"/>
    <mergeCell ref="A5:D5"/>
  </mergeCells>
  <printOptions horizontalCentered="1" verticalCentered="1"/>
  <pageMargins left="0.19685039370078741" right="0" top="0.19685039370078741" bottom="0.1968503937007874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4"/>
  <sheetViews>
    <sheetView showZeros="0" showOutlineSymbols="0" view="pageBreakPreview" zoomScaleNormal="93" zoomScaleSheetLayoutView="100" workbookViewId="0">
      <pane xSplit="3" ySplit="7" topLeftCell="E80" activePane="bottomRight" state="frozen"/>
      <selection activeCell="A3" sqref="A3:H3"/>
      <selection pane="topRight" activeCell="A3" sqref="A3:H3"/>
      <selection pane="bottomLeft" activeCell="A3" sqref="A3:H3"/>
      <selection pane="bottomRight" activeCell="H23" sqref="H23"/>
    </sheetView>
  </sheetViews>
  <sheetFormatPr defaultRowHeight="12.75" outlineLevelCol="7"/>
  <cols>
    <col min="1" max="1" width="89.28515625" style="51" customWidth="1"/>
    <col min="2" max="2" width="11.42578125" style="51" customWidth="1" outlineLevel="3"/>
    <col min="3" max="3" width="15.85546875" style="51" customWidth="1" outlineLevel="7"/>
    <col min="4" max="4" width="16" style="51" customWidth="1" outlineLevel="7"/>
    <col min="5" max="5" width="14.85546875" style="1" customWidth="1" outlineLevel="1"/>
    <col min="6" max="11" width="16.85546875" style="1" customWidth="1"/>
    <col min="12" max="12" width="9.140625" style="51"/>
    <col min="13" max="13" width="11.140625" style="51" bestFit="1" customWidth="1"/>
    <col min="14" max="16384" width="9.140625" style="51"/>
  </cols>
  <sheetData>
    <row r="1" spans="1:14">
      <c r="F1" s="2" t="s">
        <v>90</v>
      </c>
      <c r="G1" s="2"/>
      <c r="H1" s="2"/>
      <c r="I1" s="2"/>
      <c r="J1" s="2"/>
      <c r="K1" s="2"/>
    </row>
    <row r="3" spans="1:14">
      <c r="A3" s="54" t="s">
        <v>91</v>
      </c>
      <c r="B3" s="54"/>
      <c r="C3" s="54"/>
      <c r="D3" s="54"/>
      <c r="E3" s="54"/>
      <c r="F3" s="54"/>
      <c r="G3" s="55"/>
      <c r="H3" s="55"/>
      <c r="I3" s="55"/>
      <c r="J3" s="55"/>
      <c r="K3" s="55"/>
    </row>
    <row r="4" spans="1:14">
      <c r="A4" s="56" t="str">
        <f>[1]ф.1!A4</f>
        <v>страховой (перестраховочной) организации  АО "Страховая компания"STANDARD"</v>
      </c>
      <c r="B4" s="56"/>
      <c r="C4" s="56"/>
      <c r="D4" s="56"/>
      <c r="E4" s="56"/>
      <c r="F4" s="56"/>
      <c r="G4" s="57"/>
      <c r="H4" s="57"/>
      <c r="I4" s="57"/>
      <c r="J4" s="57"/>
      <c r="K4" s="57"/>
    </row>
    <row r="5" spans="1:14">
      <c r="A5" s="56" t="s">
        <v>92</v>
      </c>
      <c r="B5" s="56"/>
      <c r="C5" s="56"/>
      <c r="D5" s="56"/>
      <c r="E5" s="56"/>
      <c r="F5" s="56"/>
      <c r="G5" s="57"/>
      <c r="H5" s="57"/>
      <c r="I5" s="57"/>
      <c r="J5" s="57"/>
      <c r="K5" s="57"/>
    </row>
    <row r="6" spans="1:14">
      <c r="F6" s="4" t="s">
        <v>4</v>
      </c>
      <c r="G6" s="4"/>
      <c r="H6" s="4"/>
      <c r="I6" s="4"/>
      <c r="J6" s="4"/>
      <c r="K6" s="4"/>
    </row>
    <row r="7" spans="1:14" ht="77.25" customHeight="1">
      <c r="A7" s="58" t="s">
        <v>5</v>
      </c>
      <c r="B7" s="59" t="s">
        <v>6</v>
      </c>
      <c r="C7" s="58" t="s">
        <v>93</v>
      </c>
      <c r="D7" s="58" t="s">
        <v>94</v>
      </c>
      <c r="E7" s="7" t="s">
        <v>95</v>
      </c>
      <c r="F7" s="7" t="s">
        <v>96</v>
      </c>
      <c r="G7" s="60"/>
      <c r="H7" s="60"/>
      <c r="I7" s="60"/>
      <c r="J7" s="60"/>
      <c r="K7" s="60"/>
    </row>
    <row r="8" spans="1:14">
      <c r="A8" s="61">
        <v>1</v>
      </c>
      <c r="B8" s="61">
        <v>2</v>
      </c>
      <c r="C8" s="61">
        <v>3</v>
      </c>
      <c r="D8" s="61">
        <v>4</v>
      </c>
      <c r="E8" s="10">
        <v>5</v>
      </c>
      <c r="F8" s="10">
        <v>6</v>
      </c>
      <c r="G8" s="43"/>
      <c r="H8" s="43"/>
      <c r="I8" s="43"/>
      <c r="J8" s="43"/>
      <c r="K8" s="43"/>
    </row>
    <row r="9" spans="1:14">
      <c r="A9" s="62" t="s">
        <v>97</v>
      </c>
      <c r="B9" s="61"/>
      <c r="C9" s="63"/>
      <c r="D9" s="63"/>
      <c r="E9" s="64"/>
      <c r="F9" s="64"/>
      <c r="G9" s="65"/>
      <c r="H9" s="65"/>
      <c r="I9" s="65"/>
      <c r="J9" s="65"/>
      <c r="K9" s="65"/>
    </row>
    <row r="10" spans="1:14" s="70" customFormat="1" ht="13.5">
      <c r="A10" s="66" t="s">
        <v>98</v>
      </c>
      <c r="B10" s="67"/>
      <c r="C10" s="68">
        <f>SUM(C17,C18,C19)</f>
        <v>454748</v>
      </c>
      <c r="D10" s="68">
        <f>SUM(D17,D18,D19)</f>
        <v>2375491</v>
      </c>
      <c r="E10" s="68">
        <v>379099</v>
      </c>
      <c r="F10" s="68">
        <v>1749340</v>
      </c>
      <c r="G10" s="69"/>
      <c r="H10" s="69"/>
      <c r="I10" s="69"/>
      <c r="J10" s="69"/>
      <c r="K10" s="69"/>
    </row>
    <row r="11" spans="1:14" s="1" customFormat="1">
      <c r="A11" s="13" t="s">
        <v>99</v>
      </c>
      <c r="B11" s="10">
        <v>1</v>
      </c>
      <c r="C11" s="19">
        <v>986786</v>
      </c>
      <c r="D11" s="19">
        <f>'[1]10'!D54</f>
        <v>4443363</v>
      </c>
      <c r="E11" s="19">
        <v>138185</v>
      </c>
      <c r="F11" s="19">
        <v>2157121</v>
      </c>
      <c r="G11" s="71"/>
      <c r="H11" s="71"/>
      <c r="I11" s="71"/>
      <c r="J11" s="71"/>
      <c r="K11" s="71"/>
    </row>
    <row r="12" spans="1:14" s="1" customFormat="1">
      <c r="A12" s="13" t="s">
        <v>100</v>
      </c>
      <c r="B12" s="10">
        <f t="shared" ref="B12:B19" si="0">B11+1</f>
        <v>2</v>
      </c>
      <c r="C12" s="19">
        <v>14841</v>
      </c>
      <c r="D12" s="19">
        <f>'[1]10'!G54</f>
        <v>110452</v>
      </c>
      <c r="E12" s="19">
        <v>31331</v>
      </c>
      <c r="F12" s="19">
        <v>46708</v>
      </c>
      <c r="G12" s="71"/>
      <c r="H12" s="71"/>
      <c r="I12" s="71"/>
      <c r="J12" s="71"/>
      <c r="K12" s="71"/>
    </row>
    <row r="13" spans="1:14" s="1" customFormat="1">
      <c r="A13" s="20" t="s">
        <v>101</v>
      </c>
      <c r="B13" s="10">
        <f t="shared" si="0"/>
        <v>3</v>
      </c>
      <c r="C13" s="19">
        <v>767312</v>
      </c>
      <c r="D13" s="19">
        <f>'[1]10'!J54</f>
        <v>2661260</v>
      </c>
      <c r="E13" s="19">
        <v>16454</v>
      </c>
      <c r="F13" s="19">
        <v>295199</v>
      </c>
      <c r="G13" s="71"/>
      <c r="H13" s="71"/>
      <c r="I13" s="71"/>
      <c r="J13" s="71"/>
      <c r="K13" s="71"/>
    </row>
    <row r="14" spans="1:14" s="1" customFormat="1">
      <c r="A14" s="20" t="s">
        <v>102</v>
      </c>
      <c r="B14" s="10">
        <f t="shared" si="0"/>
        <v>4</v>
      </c>
      <c r="C14" s="72">
        <f>C11+C12-C13</f>
        <v>234315</v>
      </c>
      <c r="D14" s="72">
        <f>D11+D12-D13</f>
        <v>1892555</v>
      </c>
      <c r="E14" s="19">
        <v>153062</v>
      </c>
      <c r="F14" s="19">
        <v>1908630</v>
      </c>
      <c r="G14" s="71"/>
      <c r="H14" s="71"/>
      <c r="I14" s="71"/>
      <c r="J14" s="71"/>
      <c r="K14" s="71"/>
    </row>
    <row r="15" spans="1:14" s="1" customFormat="1">
      <c r="A15" s="20" t="s">
        <v>103</v>
      </c>
      <c r="B15" s="10">
        <f t="shared" si="0"/>
        <v>5</v>
      </c>
      <c r="C15" s="19">
        <v>616559</v>
      </c>
      <c r="D15" s="19">
        <f>-[1]ф.1!F39</f>
        <v>1733925</v>
      </c>
      <c r="E15" s="19">
        <v>-234609</v>
      </c>
      <c r="F15" s="19">
        <v>348335</v>
      </c>
      <c r="G15" s="71"/>
      <c r="H15" s="71"/>
      <c r="I15" s="71"/>
      <c r="J15" s="71"/>
      <c r="K15" s="71"/>
      <c r="M15" s="1">
        <f>'[1]10'!N54</f>
        <v>1733925</v>
      </c>
      <c r="N15" s="15">
        <f>D15-M15</f>
        <v>0</v>
      </c>
    </row>
    <row r="16" spans="1:14" s="1" customFormat="1">
      <c r="A16" s="21" t="s">
        <v>104</v>
      </c>
      <c r="B16" s="10">
        <f t="shared" si="0"/>
        <v>6</v>
      </c>
      <c r="C16" s="19">
        <v>663306</v>
      </c>
      <c r="D16" s="19">
        <f>-[1]ф.1!F17</f>
        <v>1874477</v>
      </c>
      <c r="E16" s="19">
        <v>-38367</v>
      </c>
      <c r="F16" s="19">
        <v>149916</v>
      </c>
      <c r="G16" s="71"/>
      <c r="H16" s="71"/>
      <c r="I16" s="71"/>
      <c r="J16" s="71"/>
      <c r="K16" s="71"/>
      <c r="M16" s="1">
        <f>'[1]10'!O54</f>
        <v>1874477</v>
      </c>
      <c r="N16" s="15">
        <f>D16-M16</f>
        <v>0</v>
      </c>
    </row>
    <row r="17" spans="1:13" s="1" customFormat="1">
      <c r="A17" s="20" t="s">
        <v>105</v>
      </c>
      <c r="B17" s="10">
        <f t="shared" si="0"/>
        <v>7</v>
      </c>
      <c r="C17" s="72">
        <f>C14-(C15-C16)</f>
        <v>281062</v>
      </c>
      <c r="D17" s="72">
        <f>D14-(D15-D16)</f>
        <v>2033107</v>
      </c>
      <c r="E17" s="19">
        <v>349304</v>
      </c>
      <c r="F17" s="19">
        <v>1710211</v>
      </c>
      <c r="G17" s="71"/>
      <c r="H17" s="71"/>
      <c r="I17" s="71"/>
      <c r="J17" s="71"/>
      <c r="K17" s="71"/>
    </row>
    <row r="18" spans="1:13" s="1" customFormat="1">
      <c r="A18" s="21" t="s">
        <v>106</v>
      </c>
      <c r="B18" s="10">
        <f t="shared" si="0"/>
        <v>8</v>
      </c>
      <c r="C18" s="19">
        <v>173686</v>
      </c>
      <c r="D18" s="72">
        <f>'[1]14'!C54</f>
        <v>328041</v>
      </c>
      <c r="E18" s="19">
        <v>25680</v>
      </c>
      <c r="F18" s="19">
        <v>35014</v>
      </c>
      <c r="G18" s="71"/>
      <c r="H18" s="71"/>
      <c r="I18" s="71"/>
      <c r="J18" s="71"/>
      <c r="K18" s="71"/>
      <c r="M18" s="15"/>
    </row>
    <row r="19" spans="1:13" s="1" customFormat="1">
      <c r="A19" s="21" t="s">
        <v>107</v>
      </c>
      <c r="B19" s="10">
        <f t="shared" si="0"/>
        <v>9</v>
      </c>
      <c r="C19" s="19">
        <v>0</v>
      </c>
      <c r="D19" s="72">
        <v>14343</v>
      </c>
      <c r="E19" s="19">
        <v>4115</v>
      </c>
      <c r="F19" s="19">
        <v>4115</v>
      </c>
      <c r="G19" s="71"/>
      <c r="H19" s="71"/>
      <c r="I19" s="71"/>
      <c r="J19" s="71"/>
      <c r="K19" s="71"/>
      <c r="M19" s="15"/>
    </row>
    <row r="20" spans="1:13" s="70" customFormat="1" ht="13.5">
      <c r="A20" s="66" t="s">
        <v>108</v>
      </c>
      <c r="B20" s="73"/>
      <c r="C20" s="68">
        <f>SUM(C21,C25,C31,C37,C38)</f>
        <v>203554</v>
      </c>
      <c r="D20" s="68">
        <f>SUM(D21,D25,D31,D37,D38)</f>
        <v>317748</v>
      </c>
      <c r="E20" s="68">
        <v>4484</v>
      </c>
      <c r="F20" s="68">
        <v>195573</v>
      </c>
      <c r="G20" s="69"/>
      <c r="H20" s="69"/>
      <c r="I20" s="69"/>
      <c r="J20" s="69"/>
      <c r="K20" s="69"/>
    </row>
    <row r="21" spans="1:13" s="1" customFormat="1">
      <c r="A21" s="21" t="s">
        <v>109</v>
      </c>
      <c r="B21" s="10">
        <f>B19+1</f>
        <v>10</v>
      </c>
      <c r="C21" s="19">
        <f>C23+C24</f>
        <v>12826</v>
      </c>
      <c r="D21" s="19">
        <f>D23+D24</f>
        <v>121956</v>
      </c>
      <c r="E21" s="19">
        <v>14041</v>
      </c>
      <c r="F21" s="19">
        <v>118042</v>
      </c>
      <c r="G21" s="71"/>
      <c r="H21" s="71"/>
      <c r="I21" s="71"/>
      <c r="J21" s="71"/>
      <c r="K21" s="71"/>
    </row>
    <row r="22" spans="1:13" s="1" customFormat="1">
      <c r="A22" s="21" t="s">
        <v>110</v>
      </c>
      <c r="B22" s="37"/>
      <c r="C22" s="19"/>
      <c r="D22" s="19"/>
      <c r="E22" s="19"/>
      <c r="F22" s="19"/>
      <c r="G22" s="71"/>
      <c r="H22" s="71"/>
      <c r="I22" s="71"/>
      <c r="J22" s="71"/>
      <c r="K22" s="71"/>
    </row>
    <row r="23" spans="1:13" s="1" customFormat="1">
      <c r="A23" s="21" t="s">
        <v>111</v>
      </c>
      <c r="B23" s="37" t="s">
        <v>112</v>
      </c>
      <c r="C23" s="19">
        <v>3676</v>
      </c>
      <c r="D23" s="74">
        <v>31270</v>
      </c>
      <c r="E23" s="19">
        <v>4469</v>
      </c>
      <c r="F23" s="19">
        <v>50063</v>
      </c>
      <c r="G23" s="71"/>
      <c r="H23" s="71"/>
      <c r="I23" s="71"/>
      <c r="J23" s="71"/>
      <c r="K23" s="71"/>
    </row>
    <row r="24" spans="1:13" s="1" customFormat="1">
      <c r="A24" s="21" t="s">
        <v>113</v>
      </c>
      <c r="B24" s="37" t="s">
        <v>114</v>
      </c>
      <c r="C24" s="19">
        <v>9150</v>
      </c>
      <c r="D24" s="74">
        <v>90686</v>
      </c>
      <c r="E24" s="19">
        <v>9572</v>
      </c>
      <c r="F24" s="19">
        <v>67979</v>
      </c>
      <c r="G24" s="71"/>
      <c r="H24" s="71"/>
      <c r="I24" s="71"/>
      <c r="J24" s="71"/>
      <c r="K24" s="71"/>
    </row>
    <row r="25" spans="1:13" s="1" customFormat="1">
      <c r="A25" s="21" t="s">
        <v>115</v>
      </c>
      <c r="B25" s="75">
        <v>11</v>
      </c>
      <c r="C25" s="19">
        <f>C27+C28</f>
        <v>0</v>
      </c>
      <c r="D25" s="19">
        <f>D27+D28</f>
        <v>35</v>
      </c>
      <c r="E25" s="19">
        <v>0</v>
      </c>
      <c r="F25" s="19">
        <v>-6969</v>
      </c>
      <c r="G25" s="71"/>
      <c r="H25" s="71"/>
      <c r="I25" s="71"/>
      <c r="J25" s="71"/>
      <c r="K25" s="71"/>
    </row>
    <row r="26" spans="1:13" s="1" customFormat="1">
      <c r="A26" s="21" t="s">
        <v>110</v>
      </c>
      <c r="B26" s="75"/>
      <c r="C26" s="19"/>
      <c r="D26" s="19"/>
      <c r="E26" s="19"/>
      <c r="F26" s="19"/>
      <c r="G26" s="71"/>
      <c r="H26" s="71"/>
      <c r="I26" s="71"/>
      <c r="J26" s="71"/>
      <c r="K26" s="71"/>
    </row>
    <row r="27" spans="1:13" s="1" customFormat="1">
      <c r="A27" s="21" t="s">
        <v>116</v>
      </c>
      <c r="B27" s="37" t="s">
        <v>117</v>
      </c>
      <c r="C27" s="19">
        <v>0</v>
      </c>
      <c r="D27" s="74">
        <v>35</v>
      </c>
      <c r="E27" s="19">
        <v>0</v>
      </c>
      <c r="F27" s="19">
        <v>-6988</v>
      </c>
      <c r="G27" s="71"/>
      <c r="H27" s="71"/>
      <c r="I27" s="71"/>
      <c r="J27" s="71"/>
      <c r="K27" s="71"/>
    </row>
    <row r="28" spans="1:13" s="1" customFormat="1">
      <c r="A28" s="21" t="s">
        <v>118</v>
      </c>
      <c r="B28" s="37" t="s">
        <v>119</v>
      </c>
      <c r="C28" s="19">
        <v>0</v>
      </c>
      <c r="D28" s="19">
        <v>0</v>
      </c>
      <c r="E28" s="19">
        <v>0</v>
      </c>
      <c r="F28" s="19">
        <v>19</v>
      </c>
      <c r="G28" s="71"/>
      <c r="H28" s="71"/>
      <c r="I28" s="71"/>
      <c r="J28" s="71"/>
      <c r="K28" s="71"/>
    </row>
    <row r="29" spans="1:13" s="1" customFormat="1">
      <c r="A29" s="21" t="s">
        <v>120</v>
      </c>
      <c r="B29" s="37" t="s">
        <v>121</v>
      </c>
      <c r="C29" s="19"/>
      <c r="D29" s="19"/>
      <c r="E29" s="19"/>
      <c r="F29" s="19"/>
      <c r="G29" s="71"/>
      <c r="H29" s="71"/>
      <c r="I29" s="71"/>
      <c r="J29" s="71"/>
      <c r="K29" s="71"/>
    </row>
    <row r="30" spans="1:13" s="1" customFormat="1">
      <c r="A30" s="21" t="s">
        <v>122</v>
      </c>
      <c r="B30" s="37" t="s">
        <v>123</v>
      </c>
      <c r="C30" s="19"/>
      <c r="D30" s="19"/>
      <c r="E30" s="19"/>
      <c r="F30" s="19"/>
      <c r="G30" s="71"/>
      <c r="H30" s="71"/>
      <c r="I30" s="71"/>
      <c r="J30" s="71"/>
      <c r="K30" s="71"/>
    </row>
    <row r="31" spans="1:13" s="1" customFormat="1">
      <c r="A31" s="21" t="s">
        <v>124</v>
      </c>
      <c r="B31" s="75">
        <v>12</v>
      </c>
      <c r="C31" s="19">
        <f>C33+C34</f>
        <v>190728</v>
      </c>
      <c r="D31" s="19">
        <f>D33+D34</f>
        <v>193416</v>
      </c>
      <c r="E31" s="19">
        <v>-9557</v>
      </c>
      <c r="F31" s="19">
        <v>82620</v>
      </c>
      <c r="G31" s="71"/>
      <c r="H31" s="71"/>
      <c r="I31" s="71"/>
      <c r="J31" s="71"/>
      <c r="K31" s="71"/>
    </row>
    <row r="32" spans="1:13" s="1" customFormat="1">
      <c r="A32" s="21" t="s">
        <v>110</v>
      </c>
      <c r="B32" s="75"/>
      <c r="C32" s="19"/>
      <c r="D32" s="19"/>
      <c r="E32" s="19"/>
      <c r="F32" s="19"/>
      <c r="G32" s="71"/>
      <c r="H32" s="71"/>
      <c r="I32" s="71"/>
      <c r="J32" s="71"/>
      <c r="K32" s="71"/>
    </row>
    <row r="33" spans="1:11" s="1" customFormat="1" ht="25.5">
      <c r="A33" s="21" t="s">
        <v>125</v>
      </c>
      <c r="B33" s="37" t="s">
        <v>126</v>
      </c>
      <c r="C33" s="22">
        <v>184545</v>
      </c>
      <c r="D33" s="76">
        <v>188776</v>
      </c>
      <c r="E33" s="22">
        <v>-9515</v>
      </c>
      <c r="F33" s="22">
        <v>82637</v>
      </c>
      <c r="G33" s="77"/>
      <c r="H33" s="77"/>
      <c r="I33" s="77"/>
      <c r="J33" s="77"/>
      <c r="K33" s="77"/>
    </row>
    <row r="34" spans="1:11" s="1" customFormat="1">
      <c r="A34" s="21" t="s">
        <v>127</v>
      </c>
      <c r="B34" s="37" t="s">
        <v>128</v>
      </c>
      <c r="C34" s="19">
        <v>6183</v>
      </c>
      <c r="D34" s="74">
        <v>4640</v>
      </c>
      <c r="E34" s="19">
        <v>-42</v>
      </c>
      <c r="F34" s="19">
        <v>-17</v>
      </c>
      <c r="G34" s="71"/>
      <c r="H34" s="71"/>
      <c r="I34" s="71"/>
      <c r="J34" s="71"/>
      <c r="K34" s="71"/>
    </row>
    <row r="35" spans="1:11" s="1" customFormat="1">
      <c r="A35" s="21" t="s">
        <v>129</v>
      </c>
      <c r="B35" s="37" t="s">
        <v>130</v>
      </c>
      <c r="C35" s="19"/>
      <c r="D35" s="19"/>
      <c r="E35" s="19"/>
      <c r="F35" s="19"/>
      <c r="G35" s="71"/>
      <c r="H35" s="71"/>
      <c r="I35" s="71"/>
      <c r="J35" s="71"/>
      <c r="K35" s="71"/>
    </row>
    <row r="36" spans="1:11" s="1" customFormat="1">
      <c r="A36" s="21" t="s">
        <v>131</v>
      </c>
      <c r="B36" s="37" t="s">
        <v>132</v>
      </c>
      <c r="C36" s="19"/>
      <c r="D36" s="19"/>
      <c r="E36" s="19"/>
      <c r="F36" s="19"/>
      <c r="G36" s="71"/>
      <c r="H36" s="71"/>
      <c r="I36" s="71"/>
      <c r="J36" s="71"/>
      <c r="K36" s="71"/>
    </row>
    <row r="37" spans="1:11" s="1" customFormat="1">
      <c r="A37" s="21" t="s">
        <v>133</v>
      </c>
      <c r="B37" s="75">
        <v>13</v>
      </c>
      <c r="C37" s="19"/>
      <c r="D37" s="19"/>
      <c r="E37" s="19"/>
      <c r="F37" s="19"/>
      <c r="G37" s="71"/>
      <c r="H37" s="71"/>
      <c r="I37" s="71"/>
      <c r="J37" s="71"/>
      <c r="K37" s="71"/>
    </row>
    <row r="38" spans="1:11" s="1" customFormat="1">
      <c r="A38" s="21" t="s">
        <v>134</v>
      </c>
      <c r="B38" s="75">
        <f>B37+1</f>
        <v>14</v>
      </c>
      <c r="C38" s="19">
        <v>0</v>
      </c>
      <c r="D38" s="72">
        <v>2341</v>
      </c>
      <c r="E38" s="19">
        <v>0</v>
      </c>
      <c r="F38" s="19">
        <v>1880</v>
      </c>
      <c r="G38" s="71"/>
      <c r="H38" s="71"/>
      <c r="I38" s="71"/>
      <c r="J38" s="71"/>
      <c r="K38" s="71"/>
    </row>
    <row r="39" spans="1:11" s="70" customFormat="1" ht="13.5">
      <c r="A39" s="66" t="s">
        <v>135</v>
      </c>
      <c r="B39" s="78"/>
      <c r="C39" s="79">
        <f>SUM(C40:C42)</f>
        <v>-1091</v>
      </c>
      <c r="D39" s="79">
        <f>SUM(D40:D42)</f>
        <v>-1420</v>
      </c>
      <c r="E39" s="79">
        <v>386</v>
      </c>
      <c r="F39" s="79">
        <v>8177</v>
      </c>
      <c r="G39" s="80"/>
      <c r="H39" s="80"/>
      <c r="I39" s="80"/>
      <c r="J39" s="80"/>
      <c r="K39" s="80"/>
    </row>
    <row r="40" spans="1:11" s="1" customFormat="1">
      <c r="A40" s="21" t="s">
        <v>136</v>
      </c>
      <c r="B40" s="75">
        <f>B38+1</f>
        <v>15</v>
      </c>
      <c r="C40" s="28">
        <v>0</v>
      </c>
      <c r="D40" s="74">
        <v>755</v>
      </c>
      <c r="E40" s="19">
        <v>0</v>
      </c>
      <c r="F40" s="19">
        <v>-159</v>
      </c>
      <c r="G40" s="71"/>
      <c r="H40" s="71"/>
      <c r="I40" s="71"/>
      <c r="J40" s="71"/>
      <c r="K40" s="71"/>
    </row>
    <row r="41" spans="1:11" s="1" customFormat="1">
      <c r="A41" s="21" t="s">
        <v>137</v>
      </c>
      <c r="B41" s="75">
        <f>B40+1</f>
        <v>16</v>
      </c>
      <c r="C41" s="19">
        <v>-1091</v>
      </c>
      <c r="D41" s="19">
        <v>-2175</v>
      </c>
      <c r="E41" s="19">
        <v>386</v>
      </c>
      <c r="F41" s="19">
        <v>8336</v>
      </c>
      <c r="G41" s="71"/>
      <c r="H41" s="71"/>
      <c r="I41" s="71"/>
      <c r="J41" s="71"/>
      <c r="K41" s="71"/>
    </row>
    <row r="42" spans="1:11" s="1" customFormat="1">
      <c r="A42" s="21" t="s">
        <v>138</v>
      </c>
      <c r="B42" s="75">
        <f>B41+1</f>
        <v>17</v>
      </c>
      <c r="C42" s="19"/>
      <c r="D42" s="19"/>
      <c r="E42" s="19"/>
      <c r="F42" s="19"/>
      <c r="G42" s="71"/>
      <c r="H42" s="71"/>
      <c r="I42" s="71"/>
      <c r="J42" s="71"/>
      <c r="K42" s="71"/>
    </row>
    <row r="43" spans="1:11" s="85" customFormat="1">
      <c r="A43" s="81" t="s">
        <v>139</v>
      </c>
      <c r="B43" s="82">
        <v>18</v>
      </c>
      <c r="C43" s="83">
        <f>C10+C20+C39</f>
        <v>657211</v>
      </c>
      <c r="D43" s="83">
        <f>D10+D20+D39</f>
        <v>2691819</v>
      </c>
      <c r="E43" s="83">
        <v>383969</v>
      </c>
      <c r="F43" s="83">
        <v>1953090</v>
      </c>
      <c r="G43" s="84"/>
      <c r="H43" s="84"/>
      <c r="I43" s="84"/>
      <c r="J43" s="84"/>
      <c r="K43" s="84"/>
    </row>
    <row r="44" spans="1:11" s="88" customFormat="1">
      <c r="A44" s="11" t="s">
        <v>140</v>
      </c>
      <c r="B44" s="86"/>
      <c r="C44" s="12"/>
      <c r="D44" s="12"/>
      <c r="E44" s="72"/>
      <c r="F44" s="72"/>
      <c r="G44" s="87"/>
      <c r="H44" s="87"/>
      <c r="I44" s="87"/>
      <c r="J44" s="87"/>
      <c r="K44" s="87"/>
    </row>
    <row r="45" spans="1:11" s="1" customFormat="1">
      <c r="A45" s="13" t="s">
        <v>141</v>
      </c>
      <c r="B45" s="75">
        <f>B43+1</f>
        <v>19</v>
      </c>
      <c r="C45" s="19">
        <v>60055</v>
      </c>
      <c r="D45" s="89">
        <f>'[1]15'!C55-'[1]15'!D55</f>
        <v>692217</v>
      </c>
      <c r="E45" s="72">
        <v>61920</v>
      </c>
      <c r="F45" s="72">
        <v>396452</v>
      </c>
      <c r="G45" s="87"/>
      <c r="H45" s="87"/>
      <c r="I45" s="87"/>
      <c r="J45" s="87"/>
      <c r="K45" s="87"/>
    </row>
    <row r="46" spans="1:11" s="1" customFormat="1">
      <c r="A46" s="13" t="s">
        <v>142</v>
      </c>
      <c r="B46" s="75">
        <f>B45+1</f>
        <v>20</v>
      </c>
      <c r="C46" s="19">
        <v>260</v>
      </c>
      <c r="D46" s="89">
        <f>'[1]15'!D55</f>
        <v>422501</v>
      </c>
      <c r="E46" s="22">
        <v>0</v>
      </c>
      <c r="F46" s="22">
        <v>21044</v>
      </c>
      <c r="G46" s="77"/>
      <c r="H46" s="77"/>
      <c r="I46" s="77"/>
      <c r="J46" s="77"/>
      <c r="K46" s="77"/>
    </row>
    <row r="47" spans="1:11" s="1" customFormat="1">
      <c r="A47" s="13" t="s">
        <v>143</v>
      </c>
      <c r="B47" s="75">
        <f>B46+1</f>
        <v>21</v>
      </c>
      <c r="C47" s="19">
        <v>2725</v>
      </c>
      <c r="D47" s="90">
        <f>'[1]15'!J55</f>
        <v>488589</v>
      </c>
      <c r="E47" s="72">
        <v>4964</v>
      </c>
      <c r="F47" s="72">
        <v>25409</v>
      </c>
      <c r="G47" s="87"/>
      <c r="H47" s="87"/>
      <c r="I47" s="87"/>
      <c r="J47" s="87"/>
      <c r="K47" s="87"/>
    </row>
    <row r="48" spans="1:11" s="1" customFormat="1">
      <c r="A48" s="13" t="s">
        <v>144</v>
      </c>
      <c r="B48" s="75">
        <f t="shared" ref="B48:B68" si="1">B47+1</f>
        <v>22</v>
      </c>
      <c r="C48" s="19">
        <v>2833</v>
      </c>
      <c r="D48" s="90">
        <f>'[1]15'!H55</f>
        <v>46278</v>
      </c>
      <c r="E48" s="22">
        <v>1737</v>
      </c>
      <c r="F48" s="22">
        <v>10175</v>
      </c>
      <c r="G48" s="77"/>
      <c r="H48" s="77"/>
      <c r="I48" s="77"/>
      <c r="J48" s="77"/>
      <c r="K48" s="77"/>
    </row>
    <row r="49" spans="1:14" s="1" customFormat="1">
      <c r="A49" s="13" t="s">
        <v>145</v>
      </c>
      <c r="B49" s="75">
        <f t="shared" si="1"/>
        <v>23</v>
      </c>
      <c r="C49" s="72">
        <f>C45+C46-C47-C48</f>
        <v>54757</v>
      </c>
      <c r="D49" s="72">
        <f>D45+D46-D47-D48</f>
        <v>579851</v>
      </c>
      <c r="E49" s="19">
        <v>55219</v>
      </c>
      <c r="F49" s="19">
        <v>381912</v>
      </c>
      <c r="G49" s="71"/>
      <c r="H49" s="71"/>
      <c r="I49" s="71"/>
      <c r="J49" s="71"/>
      <c r="K49" s="71"/>
    </row>
    <row r="50" spans="1:14" s="1" customFormat="1">
      <c r="A50" s="23" t="s">
        <v>146</v>
      </c>
      <c r="B50" s="75">
        <f t="shared" si="1"/>
        <v>24</v>
      </c>
      <c r="C50" s="19">
        <v>1832</v>
      </c>
      <c r="D50" s="19">
        <f>'[1]15'!N55</f>
        <v>7056</v>
      </c>
      <c r="E50" s="19">
        <v>60</v>
      </c>
      <c r="F50" s="19">
        <v>3877</v>
      </c>
      <c r="G50" s="71"/>
      <c r="H50" s="71"/>
      <c r="I50" s="71"/>
      <c r="J50" s="71"/>
      <c r="K50" s="71"/>
    </row>
    <row r="51" spans="1:14" s="1" customFormat="1">
      <c r="A51" s="21" t="s">
        <v>147</v>
      </c>
      <c r="B51" s="75">
        <f t="shared" si="1"/>
        <v>25</v>
      </c>
      <c r="C51" s="22"/>
      <c r="D51" s="22"/>
      <c r="E51" s="19"/>
      <c r="F51" s="19"/>
      <c r="G51" s="71"/>
      <c r="H51" s="71"/>
      <c r="I51" s="71"/>
      <c r="J51" s="71"/>
      <c r="K51" s="71"/>
    </row>
    <row r="52" spans="1:14" s="1" customFormat="1" ht="25.5">
      <c r="A52" s="21" t="s">
        <v>148</v>
      </c>
      <c r="B52" s="75">
        <f t="shared" si="1"/>
        <v>26</v>
      </c>
      <c r="C52" s="22"/>
      <c r="D52" s="22"/>
      <c r="E52" s="19"/>
      <c r="F52" s="19"/>
      <c r="G52" s="71"/>
      <c r="H52" s="71"/>
      <c r="I52" s="71"/>
      <c r="J52" s="71"/>
      <c r="K52" s="71"/>
    </row>
    <row r="53" spans="1:14" s="1" customFormat="1">
      <c r="A53" s="21" t="s">
        <v>149</v>
      </c>
      <c r="B53" s="75">
        <f>B52+1</f>
        <v>27</v>
      </c>
      <c r="C53" s="22"/>
      <c r="D53" s="22"/>
      <c r="E53" s="19"/>
      <c r="F53" s="19"/>
      <c r="G53" s="71"/>
      <c r="H53" s="71"/>
      <c r="I53" s="71"/>
      <c r="J53" s="71"/>
      <c r="K53" s="71"/>
    </row>
    <row r="54" spans="1:14" s="1" customFormat="1">
      <c r="A54" s="21" t="s">
        <v>150</v>
      </c>
      <c r="B54" s="75">
        <f t="shared" si="1"/>
        <v>28</v>
      </c>
      <c r="C54" s="22"/>
      <c r="D54" s="22"/>
      <c r="E54" s="19"/>
      <c r="F54" s="19"/>
      <c r="G54" s="71"/>
      <c r="H54" s="71"/>
      <c r="I54" s="71"/>
      <c r="J54" s="71"/>
      <c r="K54" s="71"/>
    </row>
    <row r="55" spans="1:14" s="1" customFormat="1" ht="13.5" customHeight="1">
      <c r="A55" s="21" t="s">
        <v>151</v>
      </c>
      <c r="B55" s="75">
        <f>B54+1</f>
        <v>29</v>
      </c>
      <c r="C55" s="19">
        <v>30078</v>
      </c>
      <c r="D55" s="19">
        <f>-[1]ф.1!F42</f>
        <v>106804</v>
      </c>
      <c r="E55" s="19">
        <v>30963</v>
      </c>
      <c r="F55" s="19">
        <v>67028</v>
      </c>
      <c r="G55" s="71"/>
      <c r="H55" s="71"/>
      <c r="I55" s="71"/>
      <c r="J55" s="71"/>
      <c r="K55" s="71"/>
    </row>
    <row r="56" spans="1:14" s="1" customFormat="1" ht="13.5" customHeight="1">
      <c r="A56" s="21" t="s">
        <v>152</v>
      </c>
      <c r="B56" s="75">
        <f t="shared" si="1"/>
        <v>30</v>
      </c>
      <c r="C56" s="19"/>
      <c r="D56" s="19"/>
      <c r="E56" s="19">
        <v>0</v>
      </c>
      <c r="F56" s="19"/>
      <c r="G56" s="71"/>
      <c r="H56" s="71"/>
      <c r="I56" s="71"/>
      <c r="J56" s="71"/>
      <c r="K56" s="71"/>
    </row>
    <row r="57" spans="1:14" s="1" customFormat="1" ht="13.5" customHeight="1">
      <c r="A57" s="21" t="s">
        <v>153</v>
      </c>
      <c r="B57" s="75">
        <f>B56+1</f>
        <v>31</v>
      </c>
      <c r="C57" s="19">
        <v>6745</v>
      </c>
      <c r="D57" s="19">
        <f>-[1]ф.1!F43</f>
        <v>-609799</v>
      </c>
      <c r="E57" s="19">
        <v>51503</v>
      </c>
      <c r="F57" s="19">
        <v>148553</v>
      </c>
      <c r="G57" s="71"/>
      <c r="H57" s="71"/>
      <c r="I57" s="71"/>
      <c r="J57" s="71"/>
      <c r="K57" s="71"/>
      <c r="M57" s="15">
        <f>D57-D58</f>
        <v>34879</v>
      </c>
      <c r="N57" s="15">
        <f>N16+D55+M57</f>
        <v>141683</v>
      </c>
    </row>
    <row r="58" spans="1:14" s="1" customFormat="1" ht="13.5" customHeight="1">
      <c r="A58" s="21" t="s">
        <v>154</v>
      </c>
      <c r="B58" s="75">
        <f t="shared" si="1"/>
        <v>32</v>
      </c>
      <c r="C58" s="19">
        <v>6850</v>
      </c>
      <c r="D58" s="19">
        <f>-[1]ф.1!F21</f>
        <v>-644678</v>
      </c>
      <c r="E58" s="19">
        <v>106</v>
      </c>
      <c r="F58" s="19">
        <v>8502</v>
      </c>
      <c r="G58" s="71"/>
      <c r="H58" s="71"/>
      <c r="I58" s="71"/>
      <c r="J58" s="71"/>
      <c r="K58" s="71"/>
    </row>
    <row r="59" spans="1:14" s="1" customFormat="1">
      <c r="A59" s="21" t="s">
        <v>155</v>
      </c>
      <c r="B59" s="75">
        <f>B58+1</f>
        <v>33</v>
      </c>
      <c r="C59" s="19">
        <v>0</v>
      </c>
      <c r="D59" s="19">
        <f>[1]ф.1!G44</f>
        <v>0</v>
      </c>
      <c r="E59" s="19">
        <v>65000</v>
      </c>
      <c r="F59" s="19">
        <v>65000</v>
      </c>
      <c r="G59" s="71"/>
      <c r="H59" s="71"/>
      <c r="I59" s="71"/>
      <c r="J59" s="71"/>
      <c r="K59" s="71"/>
    </row>
    <row r="60" spans="1:14" s="1" customFormat="1">
      <c r="A60" s="21" t="s">
        <v>156</v>
      </c>
      <c r="B60" s="75">
        <f t="shared" si="1"/>
        <v>34</v>
      </c>
      <c r="C60" s="19"/>
      <c r="D60" s="19"/>
      <c r="E60" s="19">
        <v>0</v>
      </c>
      <c r="F60" s="19"/>
      <c r="G60" s="71"/>
      <c r="H60" s="71"/>
      <c r="I60" s="71"/>
      <c r="J60" s="71"/>
      <c r="K60" s="71"/>
    </row>
    <row r="61" spans="1:14" s="1" customFormat="1">
      <c r="A61" s="21" t="s">
        <v>157</v>
      </c>
      <c r="B61" s="75">
        <f>B60+1</f>
        <v>35</v>
      </c>
      <c r="C61" s="19">
        <v>24923</v>
      </c>
      <c r="D61" s="19">
        <f>'[1]14'!F54</f>
        <v>308017</v>
      </c>
      <c r="E61" s="19">
        <v>27748</v>
      </c>
      <c r="F61" s="19">
        <v>254050</v>
      </c>
      <c r="G61" s="71"/>
      <c r="H61" s="71"/>
      <c r="I61" s="71"/>
      <c r="J61" s="71"/>
      <c r="K61" s="71"/>
    </row>
    <row r="62" spans="1:14" s="1" customFormat="1">
      <c r="A62" s="21" t="s">
        <v>158</v>
      </c>
      <c r="B62" s="75">
        <f t="shared" si="1"/>
        <v>36</v>
      </c>
      <c r="C62" s="19"/>
      <c r="D62" s="19"/>
      <c r="E62" s="19"/>
      <c r="F62" s="19"/>
      <c r="G62" s="71"/>
      <c r="H62" s="71"/>
      <c r="I62" s="71"/>
      <c r="J62" s="71"/>
      <c r="K62" s="71"/>
    </row>
    <row r="63" spans="1:14" s="1" customFormat="1">
      <c r="A63" s="21" t="s">
        <v>110</v>
      </c>
      <c r="B63" s="75"/>
      <c r="C63" s="19"/>
      <c r="D63" s="19"/>
      <c r="E63" s="19"/>
      <c r="F63" s="19"/>
      <c r="G63" s="71"/>
      <c r="H63" s="71"/>
      <c r="I63" s="71"/>
      <c r="J63" s="71"/>
      <c r="K63" s="71"/>
    </row>
    <row r="64" spans="1:14" s="1" customFormat="1">
      <c r="A64" s="21" t="s">
        <v>159</v>
      </c>
      <c r="B64" s="37" t="s">
        <v>160</v>
      </c>
      <c r="C64" s="19"/>
      <c r="D64" s="19"/>
      <c r="E64" s="19"/>
      <c r="F64" s="19"/>
      <c r="G64" s="71"/>
      <c r="H64" s="71"/>
      <c r="I64" s="71"/>
      <c r="J64" s="71"/>
      <c r="K64" s="71"/>
    </row>
    <row r="65" spans="1:13" s="1" customFormat="1">
      <c r="A65" s="21" t="s">
        <v>161</v>
      </c>
      <c r="B65" s="75">
        <f>B62+1</f>
        <v>37</v>
      </c>
      <c r="C65" s="19">
        <v>0</v>
      </c>
      <c r="D65" s="19">
        <f>9731+104</f>
        <v>9835</v>
      </c>
      <c r="E65" s="22">
        <v>0</v>
      </c>
      <c r="F65" s="22">
        <v>695</v>
      </c>
      <c r="G65" s="77"/>
      <c r="H65" s="77"/>
      <c r="I65" s="77"/>
      <c r="J65" s="77"/>
      <c r="K65" s="77"/>
    </row>
    <row r="66" spans="1:13" s="1" customFormat="1">
      <c r="A66" s="21" t="s">
        <v>162</v>
      </c>
      <c r="B66" s="75">
        <f t="shared" si="1"/>
        <v>38</v>
      </c>
      <c r="C66" s="19">
        <v>0</v>
      </c>
      <c r="D66" s="19">
        <v>1712</v>
      </c>
      <c r="E66" s="19">
        <v>0</v>
      </c>
      <c r="F66" s="19"/>
      <c r="G66" s="71"/>
      <c r="H66" s="71"/>
      <c r="I66" s="71"/>
      <c r="J66" s="71"/>
      <c r="K66" s="71"/>
    </row>
    <row r="67" spans="1:13" s="1" customFormat="1">
      <c r="A67" s="21" t="s">
        <v>163</v>
      </c>
      <c r="B67" s="75">
        <f t="shared" si="1"/>
        <v>39</v>
      </c>
      <c r="C67" s="19">
        <f>C65-C66</f>
        <v>0</v>
      </c>
      <c r="D67" s="19">
        <f>D65-D66</f>
        <v>8123</v>
      </c>
      <c r="E67" s="19">
        <f t="shared" ref="E67:F67" si="2">E65-E66</f>
        <v>0</v>
      </c>
      <c r="F67" s="19">
        <f t="shared" si="2"/>
        <v>695</v>
      </c>
      <c r="G67" s="71"/>
      <c r="H67" s="71"/>
      <c r="I67" s="71"/>
      <c r="J67" s="71"/>
      <c r="K67" s="71"/>
      <c r="M67" s="91">
        <f>D68/(D11+D12)</f>
        <v>0.31779376193367537</v>
      </c>
    </row>
    <row r="68" spans="1:13" s="1" customFormat="1">
      <c r="A68" s="21" t="s">
        <v>164</v>
      </c>
      <c r="B68" s="75">
        <f t="shared" si="1"/>
        <v>40</v>
      </c>
      <c r="C68" s="19">
        <f>250955-40000</f>
        <v>210955</v>
      </c>
      <c r="D68" s="19">
        <f>1487174-40000</f>
        <v>1447174</v>
      </c>
      <c r="E68" s="19">
        <v>174785</v>
      </c>
      <c r="F68" s="19">
        <v>995810</v>
      </c>
      <c r="G68" s="71"/>
      <c r="H68" s="71"/>
      <c r="I68" s="71"/>
      <c r="J68" s="71"/>
      <c r="K68" s="71"/>
      <c r="M68" s="91">
        <f>D61/D68</f>
        <v>0.21284033571636859</v>
      </c>
    </row>
    <row r="69" spans="1:13" s="1" customFormat="1">
      <c r="A69" s="21" t="s">
        <v>110</v>
      </c>
      <c r="B69" s="75"/>
      <c r="C69" s="19"/>
      <c r="D69" s="19"/>
      <c r="E69" s="19"/>
      <c r="F69" s="19"/>
      <c r="G69" s="71"/>
      <c r="H69" s="71"/>
      <c r="I69" s="71"/>
      <c r="J69" s="71"/>
      <c r="K69" s="71"/>
    </row>
    <row r="70" spans="1:13" s="1" customFormat="1">
      <c r="A70" s="21" t="s">
        <v>165</v>
      </c>
      <c r="B70" s="37" t="s">
        <v>166</v>
      </c>
      <c r="C70" s="19">
        <v>61330</v>
      </c>
      <c r="D70" s="19">
        <v>695459</v>
      </c>
      <c r="E70" s="72">
        <v>54371</v>
      </c>
      <c r="F70" s="72">
        <v>479482</v>
      </c>
      <c r="G70" s="87"/>
      <c r="H70" s="87"/>
      <c r="I70" s="87"/>
      <c r="J70" s="87"/>
      <c r="K70" s="87"/>
    </row>
    <row r="71" spans="1:13" s="1" customFormat="1" ht="13.5" customHeight="1">
      <c r="A71" s="21" t="s">
        <v>167</v>
      </c>
      <c r="B71" s="37" t="s">
        <v>168</v>
      </c>
      <c r="C71" s="22">
        <v>7005</v>
      </c>
      <c r="D71" s="22">
        <v>83242</v>
      </c>
      <c r="E71" s="72">
        <v>5774</v>
      </c>
      <c r="F71" s="72">
        <v>56437</v>
      </c>
      <c r="G71" s="87"/>
      <c r="H71" s="87"/>
      <c r="I71" s="87"/>
      <c r="J71" s="87"/>
      <c r="K71" s="87"/>
    </row>
    <row r="72" spans="1:13" s="1" customFormat="1">
      <c r="A72" s="21" t="s">
        <v>169</v>
      </c>
      <c r="B72" s="37" t="s">
        <v>170</v>
      </c>
      <c r="C72" s="19">
        <v>10251</v>
      </c>
      <c r="D72" s="19">
        <v>112300</v>
      </c>
      <c r="E72" s="72">
        <v>8823</v>
      </c>
      <c r="F72" s="72">
        <v>68985</v>
      </c>
      <c r="G72" s="87"/>
      <c r="H72" s="87"/>
      <c r="I72" s="87"/>
      <c r="J72" s="87"/>
      <c r="K72" s="87"/>
    </row>
    <row r="73" spans="1:13" s="1" customFormat="1">
      <c r="A73" s="21" t="s">
        <v>171</v>
      </c>
      <c r="B73" s="75">
        <v>41</v>
      </c>
      <c r="C73" s="19">
        <v>5256</v>
      </c>
      <c r="D73" s="19">
        <v>48344</v>
      </c>
      <c r="E73" s="19">
        <v>1859</v>
      </c>
      <c r="F73" s="19">
        <v>11314</v>
      </c>
      <c r="G73" s="71"/>
      <c r="H73" s="71"/>
      <c r="I73" s="71"/>
      <c r="J73" s="71"/>
      <c r="K73" s="71"/>
    </row>
    <row r="74" spans="1:13" s="1" customFormat="1">
      <c r="A74" s="21" t="s">
        <v>172</v>
      </c>
      <c r="B74" s="92">
        <f>B73+1</f>
        <v>42</v>
      </c>
      <c r="C74" s="19">
        <v>69</v>
      </c>
      <c r="D74" s="19">
        <v>35458</v>
      </c>
      <c r="E74" s="19">
        <v>11751</v>
      </c>
      <c r="F74" s="19">
        <v>31402</v>
      </c>
      <c r="G74" s="71"/>
      <c r="H74" s="71"/>
      <c r="I74" s="71"/>
      <c r="J74" s="71"/>
      <c r="K74" s="71"/>
    </row>
    <row r="75" spans="1:13" s="85" customFormat="1">
      <c r="A75" s="81" t="s">
        <v>173</v>
      </c>
      <c r="B75" s="82">
        <v>43</v>
      </c>
      <c r="C75" s="83">
        <f>SUM(C49+C50+(C51-C52)+(C53-C54)+(C55-C56)+(C57-C58)+(C59-C60)+C61+C62+C67+C68+C74)</f>
        <v>322509</v>
      </c>
      <c r="D75" s="83">
        <f>SUM(D49+D50+(D51-D52)+(D53-D54)+(D55-D56)+(D57-D58)+(D59-D60)+D61+D62+D67+D68+D74)</f>
        <v>2527362</v>
      </c>
      <c r="E75" s="83">
        <v>416923</v>
      </c>
      <c r="F75" s="83">
        <v>1939825</v>
      </c>
      <c r="G75" s="84"/>
      <c r="H75" s="84"/>
      <c r="I75" s="84"/>
      <c r="J75" s="84"/>
      <c r="K75" s="84"/>
    </row>
    <row r="76" spans="1:13" s="88" customFormat="1">
      <c r="A76" s="21" t="s">
        <v>174</v>
      </c>
      <c r="B76" s="75">
        <v>44</v>
      </c>
      <c r="C76" s="72">
        <f>C43-C75</f>
        <v>334702</v>
      </c>
      <c r="D76" s="72">
        <f>D43-D75</f>
        <v>164457</v>
      </c>
      <c r="E76" s="72">
        <v>-32954</v>
      </c>
      <c r="F76" s="72">
        <v>13265</v>
      </c>
      <c r="G76" s="87"/>
      <c r="H76" s="87"/>
      <c r="I76" s="87"/>
      <c r="J76" s="87"/>
      <c r="K76" s="87"/>
    </row>
    <row r="77" spans="1:13" s="88" customFormat="1">
      <c r="A77" s="21" t="s">
        <v>175</v>
      </c>
      <c r="B77" s="75">
        <v>45</v>
      </c>
      <c r="C77" s="72">
        <v>0</v>
      </c>
      <c r="D77" s="72">
        <v>0</v>
      </c>
      <c r="E77" s="72">
        <v>0</v>
      </c>
      <c r="F77" s="72">
        <v>0</v>
      </c>
      <c r="G77" s="87"/>
      <c r="H77" s="87"/>
      <c r="I77" s="87"/>
      <c r="J77" s="87"/>
      <c r="K77" s="87"/>
    </row>
    <row r="78" spans="1:13" s="85" customFormat="1">
      <c r="A78" s="81" t="s">
        <v>176</v>
      </c>
      <c r="B78" s="82">
        <v>46</v>
      </c>
      <c r="C78" s="83">
        <f>C76+C77</f>
        <v>334702</v>
      </c>
      <c r="D78" s="83">
        <f>D76+D77</f>
        <v>164457</v>
      </c>
      <c r="E78" s="83">
        <v>-32954</v>
      </c>
      <c r="F78" s="83">
        <v>13265</v>
      </c>
      <c r="G78" s="84"/>
      <c r="H78" s="84"/>
      <c r="I78" s="84"/>
      <c r="J78" s="84"/>
      <c r="K78" s="84"/>
    </row>
    <row r="79" spans="1:13" s="85" customFormat="1">
      <c r="A79" s="93" t="s">
        <v>177</v>
      </c>
      <c r="B79" s="94">
        <v>47</v>
      </c>
      <c r="C79" s="95">
        <v>0</v>
      </c>
      <c r="D79" s="95">
        <f>SUM(D81:D82)</f>
        <v>0</v>
      </c>
      <c r="E79" s="95">
        <v>200</v>
      </c>
      <c r="F79" s="95">
        <v>2445</v>
      </c>
      <c r="G79" s="96"/>
      <c r="H79" s="96"/>
      <c r="I79" s="96"/>
      <c r="J79" s="96"/>
      <c r="K79" s="96"/>
    </row>
    <row r="80" spans="1:13" s="85" customFormat="1">
      <c r="A80" s="97" t="s">
        <v>74</v>
      </c>
      <c r="B80" s="94"/>
      <c r="C80" s="95"/>
      <c r="D80" s="12"/>
      <c r="E80" s="95">
        <v>0</v>
      </c>
      <c r="F80" s="12"/>
      <c r="G80" s="98"/>
      <c r="H80" s="98"/>
      <c r="I80" s="98"/>
      <c r="J80" s="98"/>
      <c r="K80" s="98"/>
    </row>
    <row r="81" spans="1:11">
      <c r="A81" s="99" t="s">
        <v>178</v>
      </c>
      <c r="B81" s="100" t="s">
        <v>179</v>
      </c>
      <c r="C81" s="101">
        <v>0</v>
      </c>
      <c r="D81" s="19">
        <v>0</v>
      </c>
      <c r="E81" s="101">
        <v>200</v>
      </c>
      <c r="F81" s="19">
        <v>2445</v>
      </c>
      <c r="G81" s="71"/>
      <c r="H81" s="71"/>
      <c r="I81" s="71"/>
      <c r="J81" s="71"/>
      <c r="K81" s="71"/>
    </row>
    <row r="82" spans="1:11">
      <c r="A82" s="99" t="s">
        <v>180</v>
      </c>
      <c r="B82" s="100" t="s">
        <v>181</v>
      </c>
      <c r="C82" s="101"/>
      <c r="D82" s="19"/>
      <c r="E82" s="101"/>
      <c r="F82" s="19"/>
      <c r="G82" s="71"/>
      <c r="H82" s="71"/>
      <c r="I82" s="71"/>
      <c r="J82" s="71"/>
      <c r="K82" s="71"/>
    </row>
    <row r="83" spans="1:11" s="85" customFormat="1">
      <c r="A83" s="102" t="s">
        <v>182</v>
      </c>
      <c r="B83" s="82">
        <v>48</v>
      </c>
      <c r="C83" s="83">
        <f t="shared" ref="C83:F83" si="3">C78-C79</f>
        <v>334702</v>
      </c>
      <c r="D83" s="83">
        <f t="shared" si="3"/>
        <v>164457</v>
      </c>
      <c r="E83" s="83">
        <f t="shared" si="3"/>
        <v>-33154</v>
      </c>
      <c r="F83" s="83">
        <f t="shared" si="3"/>
        <v>10820</v>
      </c>
      <c r="G83" s="84"/>
      <c r="H83" s="84"/>
      <c r="I83" s="84"/>
      <c r="J83" s="84"/>
      <c r="K83" s="84"/>
    </row>
    <row r="84" spans="1:11">
      <c r="A84" s="103"/>
      <c r="B84" s="104"/>
      <c r="C84" s="105"/>
      <c r="F84" s="46"/>
      <c r="G84" s="46"/>
      <c r="H84" s="46"/>
      <c r="I84" s="46"/>
      <c r="J84" s="46"/>
      <c r="K84" s="46"/>
    </row>
    <row r="85" spans="1:11">
      <c r="A85" s="106" t="s">
        <v>82</v>
      </c>
      <c r="B85" s="104"/>
      <c r="E85" s="46"/>
      <c r="F85" s="46"/>
      <c r="G85" s="46"/>
      <c r="H85" s="46"/>
      <c r="I85" s="46"/>
      <c r="J85" s="46"/>
      <c r="K85" s="46"/>
    </row>
    <row r="86" spans="1:11">
      <c r="A86" s="106"/>
      <c r="B86" s="104"/>
      <c r="C86" s="107"/>
      <c r="D86" s="108"/>
      <c r="E86" s="46"/>
      <c r="F86" s="46"/>
      <c r="G86" s="46"/>
      <c r="H86" s="46"/>
      <c r="I86" s="46"/>
      <c r="J86" s="46"/>
      <c r="K86" s="46"/>
    </row>
    <row r="87" spans="1:11" ht="18" customHeight="1">
      <c r="A87" s="109" t="str">
        <f>[1]ф.1!A76</f>
        <v>Председатель правления ____________________________ Хайбуллин Д.Р.</v>
      </c>
      <c r="B87" s="110" t="str">
        <f>[1]ф.1!B76</f>
        <v xml:space="preserve"> дата 07.10.13</v>
      </c>
      <c r="C87" s="46"/>
      <c r="D87" s="111"/>
      <c r="E87" s="46"/>
      <c r="F87" s="46"/>
      <c r="G87" s="46"/>
      <c r="H87" s="46"/>
      <c r="I87" s="46"/>
      <c r="J87" s="46"/>
      <c r="K87" s="46"/>
    </row>
    <row r="88" spans="1:11">
      <c r="A88" s="109"/>
      <c r="B88" s="112"/>
      <c r="C88" s="113"/>
      <c r="D88" s="1"/>
      <c r="E88" s="51"/>
      <c r="F88" s="46"/>
      <c r="G88" s="46"/>
      <c r="H88" s="46"/>
      <c r="I88" s="46"/>
      <c r="J88" s="46"/>
      <c r="K88" s="46"/>
    </row>
    <row r="89" spans="1:11" ht="15.75" customHeight="1">
      <c r="A89" s="109" t="str">
        <f>[1]ф.1!A78</f>
        <v xml:space="preserve">Главный бухгалтер __________________________________ Шепелева А.В. </v>
      </c>
      <c r="B89" s="110"/>
      <c r="C89" s="109"/>
      <c r="D89" s="1"/>
      <c r="E89" s="46"/>
    </row>
    <row r="90" spans="1:11">
      <c r="A90" s="109"/>
      <c r="B90" s="114"/>
      <c r="C90" s="109"/>
      <c r="D90" s="46"/>
      <c r="E90" s="46"/>
    </row>
    <row r="91" spans="1:11">
      <c r="A91" s="109" t="s">
        <v>183</v>
      </c>
      <c r="B91" s="114"/>
      <c r="C91" s="109"/>
      <c r="D91" s="46"/>
      <c r="E91" s="46"/>
    </row>
    <row r="92" spans="1:11">
      <c r="A92" s="109"/>
      <c r="B92" s="114"/>
      <c r="C92" s="109"/>
      <c r="D92" s="109"/>
      <c r="E92" s="46"/>
    </row>
    <row r="93" spans="1:11">
      <c r="A93" s="109" t="str">
        <f>[1]ф.1!A82</f>
        <v xml:space="preserve">Телефон: </v>
      </c>
      <c r="B93" s="114"/>
      <c r="C93" s="109"/>
      <c r="D93" s="109"/>
    </row>
    <row r="94" spans="1:11">
      <c r="A94" s="109" t="s">
        <v>88</v>
      </c>
      <c r="B94" s="114"/>
      <c r="C94" s="109"/>
      <c r="D94" s="109"/>
    </row>
  </sheetData>
  <mergeCells count="3">
    <mergeCell ref="A3:F3"/>
    <mergeCell ref="A4:F4"/>
    <mergeCell ref="A5:F5"/>
  </mergeCells>
  <printOptions horizontalCentered="1" verticalCentered="1"/>
  <pageMargins left="0" right="0" top="0" bottom="0" header="0" footer="0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2"/>
  <sheetViews>
    <sheetView view="pageBreakPreview" topLeftCell="A52" zoomScaleNormal="90" zoomScaleSheetLayoutView="100" workbookViewId="0">
      <selection activeCell="E64" sqref="E64"/>
    </sheetView>
  </sheetViews>
  <sheetFormatPr defaultRowHeight="12.75" outlineLevelCol="1"/>
  <cols>
    <col min="1" max="1" width="88.28515625" style="46" customWidth="1"/>
    <col min="2" max="2" width="14" style="46" customWidth="1"/>
    <col min="3" max="3" width="18" style="46" customWidth="1" outlineLevel="1"/>
    <col min="4" max="4" width="18.5703125" style="46" customWidth="1"/>
    <col min="5" max="5" width="11.7109375" style="46" customWidth="1"/>
    <col min="6" max="16384" width="9.140625" style="46"/>
  </cols>
  <sheetData>
    <row r="1" spans="1:4" s="115" customFormat="1">
      <c r="D1" s="116" t="s">
        <v>184</v>
      </c>
    </row>
    <row r="2" spans="1:4" s="115" customFormat="1">
      <c r="A2" s="117" t="s">
        <v>185</v>
      </c>
      <c r="B2" s="117"/>
      <c r="C2" s="117"/>
      <c r="D2" s="117"/>
    </row>
    <row r="3" spans="1:4">
      <c r="A3" s="6" t="str">
        <f>ф.2!A4</f>
        <v>страховой (перестраховочной) организации  АО "Страховая компания"STANDARD"</v>
      </c>
      <c r="B3" s="6"/>
      <c r="C3" s="6"/>
      <c r="D3" s="6"/>
    </row>
    <row r="4" spans="1:4">
      <c r="A4" s="6" t="str">
        <f>[1]ф.1!A5</f>
        <v>по состоянию на " 01 " октября  2013 года</v>
      </c>
      <c r="B4" s="6"/>
      <c r="C4" s="6"/>
      <c r="D4" s="6"/>
    </row>
    <row r="5" spans="1:4" s="115" customFormat="1"/>
    <row r="6" spans="1:4" s="115" customFormat="1">
      <c r="D6" s="115" t="s">
        <v>4</v>
      </c>
    </row>
    <row r="7" spans="1:4" s="115" customFormat="1" ht="71.25" customHeight="1">
      <c r="A7" s="118" t="s">
        <v>5</v>
      </c>
      <c r="B7" s="119" t="s">
        <v>6</v>
      </c>
      <c r="C7" s="118" t="s">
        <v>186</v>
      </c>
      <c r="D7" s="118" t="s">
        <v>187</v>
      </c>
    </row>
    <row r="8" spans="1:4" s="115" customFormat="1">
      <c r="A8" s="120">
        <v>1</v>
      </c>
      <c r="B8" s="120">
        <v>2</v>
      </c>
      <c r="C8" s="120">
        <v>3</v>
      </c>
      <c r="D8" s="120">
        <v>4</v>
      </c>
    </row>
    <row r="9" spans="1:4" s="124" customFormat="1" ht="13.5">
      <c r="A9" s="121" t="s">
        <v>188</v>
      </c>
      <c r="B9" s="122"/>
      <c r="C9" s="123">
        <v>164457</v>
      </c>
      <c r="D9" s="123">
        <v>13265</v>
      </c>
    </row>
    <row r="10" spans="1:4" s="128" customFormat="1">
      <c r="A10" s="125" t="s">
        <v>189</v>
      </c>
      <c r="B10" s="126"/>
      <c r="C10" s="127">
        <f>C11+C12+C13+C14</f>
        <v>53539</v>
      </c>
      <c r="D10" s="127">
        <v>27935</v>
      </c>
    </row>
    <row r="11" spans="1:4">
      <c r="A11" s="129" t="s">
        <v>190</v>
      </c>
      <c r="B11" s="130">
        <v>1</v>
      </c>
      <c r="C11" s="131">
        <f>ф.2!D73</f>
        <v>48344</v>
      </c>
      <c r="D11" s="19">
        <v>11314</v>
      </c>
    </row>
    <row r="12" spans="1:4">
      <c r="A12" s="129" t="s">
        <v>191</v>
      </c>
      <c r="B12" s="130">
        <v>2</v>
      </c>
      <c r="C12" s="131">
        <f>ф.2!D65</f>
        <v>9835</v>
      </c>
      <c r="D12" s="19">
        <v>695</v>
      </c>
    </row>
    <row r="13" spans="1:4">
      <c r="A13" s="129" t="s">
        <v>192</v>
      </c>
      <c r="B13" s="130">
        <v>3</v>
      </c>
      <c r="C13" s="131"/>
      <c r="D13" s="19">
        <v>45461</v>
      </c>
    </row>
    <row r="14" spans="1:4">
      <c r="A14" s="132" t="s">
        <v>193</v>
      </c>
      <c r="B14" s="130">
        <v>6</v>
      </c>
      <c r="C14" s="131">
        <f>-ф.2!D34</f>
        <v>-4640</v>
      </c>
      <c r="D14" s="19">
        <v>-29535</v>
      </c>
    </row>
    <row r="15" spans="1:4" s="136" customFormat="1" ht="13.5">
      <c r="A15" s="133" t="s">
        <v>194</v>
      </c>
      <c r="B15" s="134"/>
      <c r="C15" s="135">
        <f>C9+C10</f>
        <v>217996</v>
      </c>
      <c r="D15" s="135">
        <v>41200</v>
      </c>
    </row>
    <row r="16" spans="1:4" s="128" customFormat="1" ht="13.5">
      <c r="A16" s="137" t="s">
        <v>195</v>
      </c>
      <c r="B16" s="138"/>
      <c r="C16" s="139">
        <v>-1925041</v>
      </c>
      <c r="D16" s="139">
        <v>-986251</v>
      </c>
    </row>
    <row r="17" spans="1:4">
      <c r="A17" s="129" t="s">
        <v>196</v>
      </c>
      <c r="B17" s="140">
        <v>7</v>
      </c>
      <c r="C17" s="131">
        <v>-42242</v>
      </c>
      <c r="D17" s="131">
        <v>-1217969</v>
      </c>
    </row>
    <row r="18" spans="1:4" ht="27.75" customHeight="1">
      <c r="A18" s="129" t="s">
        <v>197</v>
      </c>
      <c r="B18" s="140">
        <v>8</v>
      </c>
      <c r="C18" s="141">
        <v>-205726</v>
      </c>
      <c r="D18" s="19">
        <v>369235</v>
      </c>
    </row>
    <row r="19" spans="1:4">
      <c r="A19" s="129" t="s">
        <v>198</v>
      </c>
      <c r="B19" s="140">
        <v>9</v>
      </c>
      <c r="C19" s="131">
        <v>0</v>
      </c>
      <c r="D19" s="22">
        <v>0</v>
      </c>
    </row>
    <row r="20" spans="1:4">
      <c r="A20" s="129" t="s">
        <v>199</v>
      </c>
      <c r="B20" s="140">
        <v>10</v>
      </c>
      <c r="C20" s="131">
        <v>-1229799</v>
      </c>
      <c r="D20" s="22">
        <v>-158418</v>
      </c>
    </row>
    <row r="21" spans="1:4" ht="26.25" customHeight="1">
      <c r="A21" s="129" t="s">
        <v>200</v>
      </c>
      <c r="B21" s="142">
        <v>11</v>
      </c>
      <c r="C21" s="141">
        <v>19356</v>
      </c>
      <c r="D21" s="22">
        <v>1671</v>
      </c>
    </row>
    <row r="22" spans="1:4">
      <c r="A22" s="129" t="s">
        <v>201</v>
      </c>
      <c r="B22" s="143" t="s">
        <v>202</v>
      </c>
      <c r="C22" s="22">
        <v>0</v>
      </c>
      <c r="D22" s="19">
        <v>503</v>
      </c>
    </row>
    <row r="23" spans="1:4">
      <c r="A23" s="129" t="s">
        <v>203</v>
      </c>
      <c r="B23" s="140">
        <v>12</v>
      </c>
      <c r="C23" s="19">
        <v>-471818</v>
      </c>
      <c r="D23" s="19">
        <v>-42404</v>
      </c>
    </row>
    <row r="24" spans="1:4">
      <c r="A24" s="129" t="s">
        <v>204</v>
      </c>
      <c r="B24" s="140">
        <v>13</v>
      </c>
      <c r="C24" s="19">
        <v>0</v>
      </c>
      <c r="D24" s="19">
        <v>0</v>
      </c>
    </row>
    <row r="25" spans="1:4">
      <c r="A25" s="129" t="s">
        <v>205</v>
      </c>
      <c r="B25" s="140">
        <v>14</v>
      </c>
      <c r="C25" s="19">
        <v>23731</v>
      </c>
      <c r="D25" s="19">
        <v>72564</v>
      </c>
    </row>
    <row r="26" spans="1:4">
      <c r="A26" s="129" t="s">
        <v>206</v>
      </c>
      <c r="B26" s="140">
        <v>15</v>
      </c>
      <c r="C26" s="19">
        <v>-18543</v>
      </c>
      <c r="D26" s="19">
        <v>-11433</v>
      </c>
    </row>
    <row r="27" spans="1:4" s="128" customFormat="1" ht="13.5">
      <c r="A27" s="137" t="s">
        <v>207</v>
      </c>
      <c r="B27" s="138"/>
      <c r="C27" s="139">
        <v>1378034</v>
      </c>
      <c r="D27" s="139">
        <v>733914</v>
      </c>
    </row>
    <row r="28" spans="1:4">
      <c r="A28" s="129" t="s">
        <v>208</v>
      </c>
      <c r="B28" s="130">
        <v>16</v>
      </c>
      <c r="C28" s="19">
        <v>1733925</v>
      </c>
      <c r="D28" s="19">
        <v>348335</v>
      </c>
    </row>
    <row r="29" spans="1:4" ht="25.5">
      <c r="A29" s="129" t="s">
        <v>209</v>
      </c>
      <c r="B29" s="144">
        <v>17</v>
      </c>
      <c r="C29" s="22">
        <v>0</v>
      </c>
      <c r="D29" s="19">
        <v>0</v>
      </c>
    </row>
    <row r="30" spans="1:4" ht="12.75" customHeight="1">
      <c r="A30" s="129" t="s">
        <v>210</v>
      </c>
      <c r="B30" s="130">
        <v>18</v>
      </c>
      <c r="C30" s="19">
        <v>0</v>
      </c>
      <c r="D30" s="19">
        <v>0</v>
      </c>
    </row>
    <row r="31" spans="1:4">
      <c r="A31" s="129" t="s">
        <v>211</v>
      </c>
      <c r="B31" s="130">
        <v>19</v>
      </c>
      <c r="C31" s="19">
        <v>106804</v>
      </c>
      <c r="D31" s="19">
        <v>67028</v>
      </c>
    </row>
    <row r="32" spans="1:4">
      <c r="A32" s="99" t="s">
        <v>212</v>
      </c>
      <c r="B32" s="130">
        <v>20</v>
      </c>
      <c r="C32" s="22">
        <v>-609799</v>
      </c>
      <c r="D32" s="19">
        <v>148553</v>
      </c>
    </row>
    <row r="33" spans="1:4">
      <c r="A33" s="99" t="s">
        <v>213</v>
      </c>
      <c r="B33" s="130">
        <v>21</v>
      </c>
      <c r="C33" s="19">
        <v>0</v>
      </c>
      <c r="D33" s="19">
        <v>65000</v>
      </c>
    </row>
    <row r="34" spans="1:4">
      <c r="A34" s="99" t="s">
        <v>214</v>
      </c>
      <c r="B34" s="130">
        <v>22</v>
      </c>
      <c r="C34" s="19">
        <v>269865</v>
      </c>
      <c r="D34" s="19">
        <v>28034</v>
      </c>
    </row>
    <row r="35" spans="1:4" ht="12.75" customHeight="1">
      <c r="A35" s="99" t="s">
        <v>215</v>
      </c>
      <c r="B35" s="130">
        <v>23</v>
      </c>
      <c r="C35" s="19">
        <v>15921</v>
      </c>
      <c r="D35" s="19">
        <v>-3594</v>
      </c>
    </row>
    <row r="36" spans="1:4">
      <c r="A36" s="99" t="s">
        <v>216</v>
      </c>
      <c r="B36" s="130">
        <v>24</v>
      </c>
      <c r="C36" s="19">
        <v>-123894</v>
      </c>
      <c r="D36" s="19">
        <v>11876</v>
      </c>
    </row>
    <row r="37" spans="1:4">
      <c r="A37" s="99" t="s">
        <v>217</v>
      </c>
      <c r="B37" s="130">
        <v>25</v>
      </c>
      <c r="C37" s="19">
        <v>-12146</v>
      </c>
      <c r="D37" s="19">
        <v>-42905</v>
      </c>
    </row>
    <row r="38" spans="1:4">
      <c r="A38" s="99" t="s">
        <v>218</v>
      </c>
      <c r="B38" s="130">
        <v>26</v>
      </c>
      <c r="C38" s="19">
        <v>0</v>
      </c>
      <c r="D38" s="19">
        <v>0</v>
      </c>
    </row>
    <row r="39" spans="1:4" ht="13.5">
      <c r="A39" s="99" t="s">
        <v>219</v>
      </c>
      <c r="B39" s="130">
        <v>27</v>
      </c>
      <c r="C39" s="19">
        <v>6953</v>
      </c>
      <c r="D39" s="145">
        <v>105262</v>
      </c>
    </row>
    <row r="40" spans="1:4">
      <c r="A40" s="99" t="s">
        <v>220</v>
      </c>
      <c r="B40" s="130">
        <v>28</v>
      </c>
      <c r="C40" s="19">
        <v>-9595</v>
      </c>
      <c r="D40" s="19">
        <v>6325</v>
      </c>
    </row>
    <row r="41" spans="1:4" s="128" customFormat="1" ht="13.5">
      <c r="A41" s="137" t="s">
        <v>221</v>
      </c>
      <c r="B41" s="138"/>
      <c r="C41" s="139">
        <f>C16+C27</f>
        <v>-547007</v>
      </c>
      <c r="D41" s="139">
        <v>-252337</v>
      </c>
    </row>
    <row r="42" spans="1:4" s="148" customFormat="1">
      <c r="A42" s="129" t="s">
        <v>222</v>
      </c>
      <c r="B42" s="146">
        <v>29</v>
      </c>
      <c r="C42" s="19">
        <v>1743</v>
      </c>
      <c r="D42" s="147">
        <v>22541</v>
      </c>
    </row>
    <row r="43" spans="1:4" s="152" customFormat="1" ht="13.5">
      <c r="A43" s="149" t="s">
        <v>223</v>
      </c>
      <c r="B43" s="150"/>
      <c r="C43" s="151">
        <f>C41-C42</f>
        <v>-548750</v>
      </c>
      <c r="D43" s="151">
        <v>-274878</v>
      </c>
    </row>
    <row r="44" spans="1:4" s="155" customFormat="1">
      <c r="A44" s="153" t="s">
        <v>224</v>
      </c>
      <c r="B44" s="154"/>
      <c r="C44" s="147"/>
      <c r="D44" s="19"/>
    </row>
    <row r="45" spans="1:4">
      <c r="A45" s="99" t="s">
        <v>225</v>
      </c>
      <c r="B45" s="130">
        <v>30</v>
      </c>
      <c r="C45" s="19"/>
      <c r="D45" s="19"/>
    </row>
    <row r="46" spans="1:4">
      <c r="A46" s="99" t="s">
        <v>226</v>
      </c>
      <c r="B46" s="130">
        <v>31</v>
      </c>
      <c r="C46" s="19">
        <v>-21326</v>
      </c>
      <c r="D46" s="19">
        <v>-48790</v>
      </c>
    </row>
    <row r="47" spans="1:4">
      <c r="A47" s="99" t="s">
        <v>227</v>
      </c>
      <c r="B47" s="130">
        <v>32</v>
      </c>
      <c r="C47" s="19">
        <v>2851</v>
      </c>
      <c r="D47" s="19">
        <v>145</v>
      </c>
    </row>
    <row r="48" spans="1:4">
      <c r="A48" s="99" t="s">
        <v>31</v>
      </c>
      <c r="B48" s="156">
        <v>33</v>
      </c>
      <c r="C48" s="19">
        <f>[1]ф.1!D31-[1]ф.1!C31</f>
        <v>0</v>
      </c>
      <c r="D48" s="19">
        <v>0</v>
      </c>
    </row>
    <row r="49" spans="1:5" ht="13.5">
      <c r="A49" s="99" t="s">
        <v>228</v>
      </c>
      <c r="B49" s="130">
        <v>34</v>
      </c>
      <c r="C49" s="19">
        <f>0</f>
        <v>0</v>
      </c>
      <c r="D49" s="157">
        <v>0</v>
      </c>
    </row>
    <row r="50" spans="1:5" s="161" customFormat="1" ht="13.5">
      <c r="A50" s="158" t="s">
        <v>229</v>
      </c>
      <c r="B50" s="159"/>
      <c r="C50" s="160">
        <f>C45+C47+C46+C48+C49</f>
        <v>-18475</v>
      </c>
      <c r="D50" s="160">
        <v>-48645</v>
      </c>
    </row>
    <row r="51" spans="1:5" s="164" customFormat="1" ht="13.5">
      <c r="A51" s="162" t="s">
        <v>230</v>
      </c>
      <c r="B51" s="163"/>
      <c r="C51" s="157"/>
      <c r="D51" s="19"/>
    </row>
    <row r="52" spans="1:5">
      <c r="A52" s="99" t="s">
        <v>231</v>
      </c>
      <c r="B52" s="130">
        <v>35</v>
      </c>
      <c r="C52" s="19">
        <f>([1]ф.1!D61-[1]ф.1!C61)*-1</f>
        <v>699475</v>
      </c>
      <c r="D52" s="19">
        <v>0</v>
      </c>
    </row>
    <row r="53" spans="1:5" s="155" customFormat="1">
      <c r="A53" s="99" t="s">
        <v>232</v>
      </c>
      <c r="B53" s="130">
        <v>36</v>
      </c>
      <c r="C53" s="19">
        <v>0</v>
      </c>
      <c r="D53" s="19">
        <v>0</v>
      </c>
    </row>
    <row r="54" spans="1:5" s="155" customFormat="1">
      <c r="A54" s="99" t="s">
        <v>233</v>
      </c>
      <c r="B54" s="130" t="s">
        <v>234</v>
      </c>
      <c r="C54" s="19">
        <v>0</v>
      </c>
      <c r="D54" s="19">
        <v>0</v>
      </c>
    </row>
    <row r="55" spans="1:5">
      <c r="A55" s="99" t="s">
        <v>45</v>
      </c>
      <c r="B55" s="130">
        <v>37</v>
      </c>
      <c r="C55" s="19">
        <v>0</v>
      </c>
      <c r="D55" s="19">
        <v>0</v>
      </c>
    </row>
    <row r="56" spans="1:5">
      <c r="A56" s="99" t="s">
        <v>235</v>
      </c>
      <c r="B56" s="130">
        <v>38</v>
      </c>
      <c r="C56" s="19">
        <f>ф.4!B37</f>
        <v>0</v>
      </c>
      <c r="D56" s="19">
        <v>0</v>
      </c>
    </row>
    <row r="57" spans="1:5">
      <c r="A57" s="99" t="s">
        <v>228</v>
      </c>
      <c r="B57" s="130">
        <v>39</v>
      </c>
      <c r="C57" s="19">
        <v>0</v>
      </c>
      <c r="D57" s="19">
        <v>0</v>
      </c>
    </row>
    <row r="58" spans="1:5" s="161" customFormat="1" ht="13.5">
      <c r="A58" s="165" t="s">
        <v>236</v>
      </c>
      <c r="B58" s="163"/>
      <c r="C58" s="166">
        <f>C52+C53+C55+C56+C57</f>
        <v>699475</v>
      </c>
      <c r="D58" s="166">
        <v>0</v>
      </c>
    </row>
    <row r="59" spans="1:5" s="136" customFormat="1" ht="13.5">
      <c r="A59" s="167" t="s">
        <v>237</v>
      </c>
      <c r="B59" s="122"/>
      <c r="C59" s="135">
        <f>C15+C43+C50+C58</f>
        <v>350246</v>
      </c>
      <c r="D59" s="135">
        <v>-282323</v>
      </c>
      <c r="E59" s="168"/>
    </row>
    <row r="60" spans="1:5">
      <c r="A60" s="169" t="s">
        <v>238</v>
      </c>
      <c r="B60" s="130">
        <v>40</v>
      </c>
      <c r="C60" s="19">
        <f>[1]ф.1!D10</f>
        <v>100732</v>
      </c>
      <c r="D60" s="19">
        <v>346014</v>
      </c>
    </row>
    <row r="61" spans="1:5">
      <c r="A61" s="169" t="s">
        <v>239</v>
      </c>
      <c r="B61" s="130">
        <v>41</v>
      </c>
      <c r="C61" s="19">
        <f>[1]ф.1!C10</f>
        <v>450978</v>
      </c>
      <c r="D61" s="19">
        <v>63691</v>
      </c>
    </row>
    <row r="62" spans="1:5" s="115" customFormat="1">
      <c r="A62" s="170"/>
      <c r="C62" s="171"/>
      <c r="D62" s="171"/>
    </row>
    <row r="63" spans="1:5" s="115" customFormat="1">
      <c r="A63" s="172" t="s">
        <v>82</v>
      </c>
      <c r="C63" s="173"/>
      <c r="D63" s="53"/>
    </row>
    <row r="64" spans="1:5">
      <c r="A64" s="174"/>
      <c r="C64" s="175"/>
      <c r="D64" s="176"/>
    </row>
    <row r="65" spans="1:4">
      <c r="A65" s="46" t="str">
        <f>ф.2!A87</f>
        <v>Председатель правления ____________________________ Хайбуллин Д.Р.</v>
      </c>
      <c r="B65" s="177" t="str">
        <f>[1]ф.1!B76</f>
        <v xml:space="preserve"> дата 07.10.13</v>
      </c>
      <c r="C65" s="178"/>
    </row>
    <row r="66" spans="1:4">
      <c r="C66" s="176"/>
      <c r="D66" s="53"/>
    </row>
    <row r="67" spans="1:4">
      <c r="A67" s="46" t="str">
        <f>ф.2!A89</f>
        <v xml:space="preserve">Главный бухгалтер __________________________________ Шепелева А.В. </v>
      </c>
      <c r="B67" s="177"/>
    </row>
    <row r="68" spans="1:4">
      <c r="C68" s="53"/>
    </row>
    <row r="69" spans="1:4">
      <c r="A69" s="46" t="s">
        <v>183</v>
      </c>
      <c r="C69" s="48"/>
    </row>
    <row r="71" spans="1:4">
      <c r="A71" s="46" t="str">
        <f>ф.2!A93</f>
        <v xml:space="preserve">Телефон: </v>
      </c>
      <c r="C71" s="53"/>
    </row>
    <row r="72" spans="1:4">
      <c r="A72" s="46" t="s">
        <v>88</v>
      </c>
    </row>
  </sheetData>
  <mergeCells count="3">
    <mergeCell ref="A2:D2"/>
    <mergeCell ref="A3:D3"/>
    <mergeCell ref="A4:D4"/>
  </mergeCells>
  <printOptions horizontalCentered="1" verticalCentered="1"/>
  <pageMargins left="1.3" right="0" top="0" bottom="0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9"/>
  <sheetViews>
    <sheetView tabSelected="1" view="pageBreakPreview" topLeftCell="A25" zoomScale="85" zoomScaleNormal="100" zoomScaleSheetLayoutView="85" workbookViewId="0">
      <selection activeCell="A3" sqref="A3:H3"/>
    </sheetView>
  </sheetViews>
  <sheetFormatPr defaultRowHeight="12.75"/>
  <cols>
    <col min="1" max="1" width="59.42578125" customWidth="1"/>
    <col min="2" max="2" width="15.42578125" customWidth="1"/>
    <col min="3" max="3" width="15.85546875" customWidth="1"/>
    <col min="4" max="4" width="17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3.85546875" customWidth="1"/>
    <col min="11" max="11" width="15.7109375" customWidth="1"/>
    <col min="12" max="12" width="16.42578125" customWidth="1"/>
    <col min="13" max="13" width="9.5703125" customWidth="1"/>
    <col min="14" max="14" width="15.28515625" customWidth="1"/>
    <col min="15" max="15" width="14.7109375" customWidth="1"/>
  </cols>
  <sheetData>
    <row r="1" spans="1:8" s="1" customFormat="1">
      <c r="H1" s="4" t="s">
        <v>240</v>
      </c>
    </row>
    <row r="2" spans="1:8" s="1" customFormat="1">
      <c r="F2" s="4"/>
    </row>
    <row r="3" spans="1:8" s="1" customFormat="1">
      <c r="A3" s="179" t="s">
        <v>241</v>
      </c>
      <c r="B3" s="179"/>
      <c r="C3" s="179"/>
      <c r="D3" s="179"/>
      <c r="E3" s="179"/>
      <c r="F3" s="179"/>
      <c r="G3" s="179"/>
      <c r="H3" s="179"/>
    </row>
    <row r="4" spans="1:8" s="1" customFormat="1">
      <c r="A4" s="179" t="str">
        <f>ф.3!A3</f>
        <v>страховой (перестраховочной) организации  АО "Страховая компания"STANDARD"</v>
      </c>
      <c r="B4" s="179"/>
      <c r="C4" s="179"/>
      <c r="D4" s="179"/>
      <c r="E4" s="179"/>
      <c r="F4" s="179"/>
      <c r="G4" s="179"/>
      <c r="H4" s="179"/>
    </row>
    <row r="5" spans="1:8" s="1" customFormat="1">
      <c r="A5" s="179" t="str">
        <f>ф.3!A4</f>
        <v>по состоянию на " 01 " октября  2013 года</v>
      </c>
      <c r="B5" s="179"/>
      <c r="C5" s="179"/>
      <c r="D5" s="179"/>
      <c r="E5" s="179"/>
      <c r="F5" s="179"/>
      <c r="G5" s="179"/>
      <c r="H5" s="179"/>
    </row>
    <row r="6" spans="1:8" s="1" customFormat="1">
      <c r="A6" s="9"/>
      <c r="B6" s="9"/>
      <c r="C6" s="9"/>
      <c r="D6" s="9"/>
      <c r="E6" s="9"/>
      <c r="F6" s="9"/>
    </row>
    <row r="7" spans="1:8" s="1" customFormat="1">
      <c r="G7" s="180" t="s">
        <v>4</v>
      </c>
      <c r="H7" s="180"/>
    </row>
    <row r="8" spans="1:8" s="183" customFormat="1" ht="16.5" customHeight="1">
      <c r="A8" s="181" t="s">
        <v>242</v>
      </c>
      <c r="B8" s="181" t="s">
        <v>243</v>
      </c>
      <c r="C8" s="181"/>
      <c r="D8" s="181"/>
      <c r="E8" s="181"/>
      <c r="F8" s="181"/>
      <c r="G8" s="182" t="s">
        <v>244</v>
      </c>
      <c r="H8" s="182" t="s">
        <v>79</v>
      </c>
    </row>
    <row r="9" spans="1:8" s="183" customFormat="1" ht="25.5">
      <c r="A9" s="181"/>
      <c r="B9" s="184" t="s">
        <v>245</v>
      </c>
      <c r="C9" s="184" t="s">
        <v>64</v>
      </c>
      <c r="D9" s="184" t="s">
        <v>246</v>
      </c>
      <c r="E9" s="184" t="s">
        <v>247</v>
      </c>
      <c r="F9" s="184" t="s">
        <v>248</v>
      </c>
      <c r="G9" s="185"/>
      <c r="H9" s="185"/>
    </row>
    <row r="10" spans="1:8" s="183" customFormat="1" ht="14.25" customHeight="1">
      <c r="A10" s="186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7</v>
      </c>
      <c r="H10" s="186">
        <v>8</v>
      </c>
    </row>
    <row r="11" spans="1:8">
      <c r="A11" s="187" t="s">
        <v>249</v>
      </c>
      <c r="B11" s="188">
        <v>1498000</v>
      </c>
      <c r="C11" s="188">
        <v>0</v>
      </c>
      <c r="D11" s="188">
        <v>3727</v>
      </c>
      <c r="E11" s="188">
        <v>270370</v>
      </c>
      <c r="F11" s="188">
        <v>1772097</v>
      </c>
      <c r="G11" s="188">
        <v>0</v>
      </c>
      <c r="H11" s="188">
        <f>F11</f>
        <v>1772097</v>
      </c>
    </row>
    <row r="12" spans="1:8">
      <c r="A12" s="99" t="s">
        <v>250</v>
      </c>
      <c r="B12" s="189"/>
      <c r="C12" s="189"/>
      <c r="D12" s="189"/>
      <c r="E12" s="189"/>
      <c r="F12" s="189">
        <f>SUM(B12:E12)</f>
        <v>0</v>
      </c>
      <c r="G12" s="189">
        <v>0</v>
      </c>
      <c r="H12" s="189">
        <f>F12</f>
        <v>0</v>
      </c>
    </row>
    <row r="13" spans="1:8">
      <c r="A13" s="99" t="s">
        <v>251</v>
      </c>
      <c r="B13" s="189"/>
      <c r="C13" s="189"/>
      <c r="D13" s="189"/>
      <c r="E13" s="189"/>
      <c r="F13" s="189">
        <f t="shared" ref="F13:F28" si="0">SUM(B13:E13)</f>
        <v>0</v>
      </c>
      <c r="G13" s="189">
        <f>G11+G12</f>
        <v>0</v>
      </c>
      <c r="H13" s="189">
        <f t="shared" ref="H13:H28" si="1">F13</f>
        <v>0</v>
      </c>
    </row>
    <row r="14" spans="1:8">
      <c r="A14" s="99" t="s">
        <v>252</v>
      </c>
      <c r="B14" s="189"/>
      <c r="C14" s="189"/>
      <c r="D14" s="189"/>
      <c r="E14" s="189"/>
      <c r="F14" s="189">
        <f t="shared" si="0"/>
        <v>0</v>
      </c>
      <c r="G14" s="189">
        <f t="shared" ref="G14:G28" si="2">G12+G13</f>
        <v>0</v>
      </c>
      <c r="H14" s="189">
        <f t="shared" si="1"/>
        <v>0</v>
      </c>
    </row>
    <row r="15" spans="1:8" s="191" customFormat="1">
      <c r="A15" s="190" t="s">
        <v>253</v>
      </c>
      <c r="B15" s="189"/>
      <c r="C15" s="189"/>
      <c r="D15" s="189">
        <v>-3304</v>
      </c>
      <c r="E15" s="189"/>
      <c r="F15" s="189">
        <f t="shared" si="0"/>
        <v>-3304</v>
      </c>
      <c r="G15" s="189">
        <f t="shared" si="2"/>
        <v>0</v>
      </c>
      <c r="H15" s="189">
        <f t="shared" si="1"/>
        <v>-3304</v>
      </c>
    </row>
    <row r="16" spans="1:8">
      <c r="A16" s="99" t="s">
        <v>254</v>
      </c>
      <c r="B16" s="189"/>
      <c r="C16" s="189"/>
      <c r="D16" s="189"/>
      <c r="E16" s="189"/>
      <c r="F16" s="189">
        <f t="shared" si="0"/>
        <v>0</v>
      </c>
      <c r="G16" s="189">
        <f t="shared" si="2"/>
        <v>0</v>
      </c>
      <c r="H16" s="189">
        <f t="shared" si="1"/>
        <v>0</v>
      </c>
    </row>
    <row r="17" spans="1:8">
      <c r="A17" s="99" t="s">
        <v>255</v>
      </c>
      <c r="B17" s="189"/>
      <c r="C17" s="189"/>
      <c r="D17" s="189"/>
      <c r="E17" s="189"/>
      <c r="F17" s="189">
        <f t="shared" si="0"/>
        <v>0</v>
      </c>
      <c r="G17" s="189">
        <f t="shared" si="2"/>
        <v>0</v>
      </c>
      <c r="H17" s="189">
        <f t="shared" si="1"/>
        <v>0</v>
      </c>
    </row>
    <row r="18" spans="1:8">
      <c r="A18" s="99" t="s">
        <v>256</v>
      </c>
      <c r="B18" s="189"/>
      <c r="C18" s="189"/>
      <c r="D18" s="189"/>
      <c r="E18" s="189"/>
      <c r="F18" s="189">
        <f t="shared" si="0"/>
        <v>0</v>
      </c>
      <c r="G18" s="189">
        <f t="shared" si="2"/>
        <v>0</v>
      </c>
      <c r="H18" s="189">
        <f t="shared" si="1"/>
        <v>0</v>
      </c>
    </row>
    <row r="19" spans="1:8">
      <c r="A19" s="99" t="s">
        <v>174</v>
      </c>
      <c r="B19" s="189"/>
      <c r="C19" s="189"/>
      <c r="D19" s="189"/>
      <c r="E19" s="189">
        <f>E20</f>
        <v>-153724</v>
      </c>
      <c r="F19" s="189">
        <f t="shared" si="0"/>
        <v>-153724</v>
      </c>
      <c r="G19" s="189">
        <f t="shared" si="2"/>
        <v>0</v>
      </c>
      <c r="H19" s="189">
        <f t="shared" si="1"/>
        <v>-153724</v>
      </c>
    </row>
    <row r="20" spans="1:8">
      <c r="A20" s="99" t="s">
        <v>257</v>
      </c>
      <c r="B20" s="189"/>
      <c r="C20" s="189"/>
      <c r="D20" s="189"/>
      <c r="E20" s="189">
        <v>-153724</v>
      </c>
      <c r="F20" s="189">
        <f t="shared" si="0"/>
        <v>-153724</v>
      </c>
      <c r="G20" s="189">
        <f t="shared" si="2"/>
        <v>0</v>
      </c>
      <c r="H20" s="189">
        <f t="shared" si="1"/>
        <v>-153724</v>
      </c>
    </row>
    <row r="21" spans="1:8">
      <c r="A21" s="99" t="s">
        <v>258</v>
      </c>
      <c r="B21" s="189"/>
      <c r="C21" s="189"/>
      <c r="D21" s="189"/>
      <c r="E21" s="189"/>
      <c r="F21" s="189">
        <f t="shared" si="0"/>
        <v>0</v>
      </c>
      <c r="G21" s="189">
        <f t="shared" si="2"/>
        <v>0</v>
      </c>
      <c r="H21" s="189">
        <f t="shared" si="1"/>
        <v>0</v>
      </c>
    </row>
    <row r="22" spans="1:8">
      <c r="A22" s="99" t="s">
        <v>259</v>
      </c>
      <c r="B22" s="189"/>
      <c r="C22" s="189"/>
      <c r="D22" s="189"/>
      <c r="E22" s="189"/>
      <c r="F22" s="189">
        <f t="shared" si="0"/>
        <v>0</v>
      </c>
      <c r="G22" s="189">
        <f t="shared" si="2"/>
        <v>0</v>
      </c>
      <c r="H22" s="189">
        <f t="shared" si="1"/>
        <v>0</v>
      </c>
    </row>
    <row r="23" spans="1:8">
      <c r="A23" s="99" t="s">
        <v>260</v>
      </c>
      <c r="B23" s="189"/>
      <c r="C23" s="189"/>
      <c r="D23" s="189"/>
      <c r="E23" s="189"/>
      <c r="F23" s="189">
        <f t="shared" si="0"/>
        <v>0</v>
      </c>
      <c r="G23" s="189">
        <f t="shared" si="2"/>
        <v>0</v>
      </c>
      <c r="H23" s="189">
        <f t="shared" si="1"/>
        <v>0</v>
      </c>
    </row>
    <row r="24" spans="1:8">
      <c r="A24" s="99" t="s">
        <v>261</v>
      </c>
      <c r="B24" s="189"/>
      <c r="C24" s="189"/>
      <c r="D24" s="189"/>
      <c r="E24" s="189"/>
      <c r="F24" s="189">
        <f t="shared" si="0"/>
        <v>0</v>
      </c>
      <c r="G24" s="189">
        <f t="shared" si="2"/>
        <v>0</v>
      </c>
      <c r="H24" s="189">
        <f t="shared" si="1"/>
        <v>0</v>
      </c>
    </row>
    <row r="25" spans="1:8">
      <c r="A25" s="99" t="s">
        <v>74</v>
      </c>
      <c r="B25" s="192"/>
      <c r="C25" s="192"/>
      <c r="D25" s="192"/>
      <c r="E25" s="192"/>
      <c r="F25" s="189">
        <f t="shared" si="0"/>
        <v>0</v>
      </c>
      <c r="G25" s="189">
        <f t="shared" si="2"/>
        <v>0</v>
      </c>
      <c r="H25" s="189">
        <f t="shared" si="1"/>
        <v>0</v>
      </c>
    </row>
    <row r="26" spans="1:8">
      <c r="A26" s="99" t="s">
        <v>262</v>
      </c>
      <c r="B26" s="189"/>
      <c r="C26" s="189"/>
      <c r="D26" s="189"/>
      <c r="E26" s="189"/>
      <c r="F26" s="189">
        <f t="shared" si="0"/>
        <v>0</v>
      </c>
      <c r="G26" s="189">
        <f t="shared" si="2"/>
        <v>0</v>
      </c>
      <c r="H26" s="189">
        <f t="shared" si="1"/>
        <v>0</v>
      </c>
    </row>
    <row r="27" spans="1:8">
      <c r="A27" s="99" t="s">
        <v>263</v>
      </c>
      <c r="B27" s="189"/>
      <c r="C27" s="189"/>
      <c r="D27" s="189"/>
      <c r="E27" s="189"/>
      <c r="F27" s="189">
        <f t="shared" si="0"/>
        <v>0</v>
      </c>
      <c r="G27" s="189">
        <f t="shared" si="2"/>
        <v>0</v>
      </c>
      <c r="H27" s="189">
        <f t="shared" si="1"/>
        <v>0</v>
      </c>
    </row>
    <row r="28" spans="1:8">
      <c r="A28" s="99" t="s">
        <v>264</v>
      </c>
      <c r="B28" s="189"/>
      <c r="C28" s="189">
        <v>29535</v>
      </c>
      <c r="D28" s="189"/>
      <c r="E28" s="189">
        <v>-29535</v>
      </c>
      <c r="F28" s="189">
        <f t="shared" si="0"/>
        <v>0</v>
      </c>
      <c r="G28" s="189">
        <f t="shared" si="2"/>
        <v>0</v>
      </c>
      <c r="H28" s="189">
        <f t="shared" si="1"/>
        <v>0</v>
      </c>
    </row>
    <row r="29" spans="1:8">
      <c r="A29" s="187" t="s">
        <v>265</v>
      </c>
      <c r="B29" s="188">
        <f>SUM(B11:B28)</f>
        <v>1498000</v>
      </c>
      <c r="C29" s="188">
        <f>SUM(C11:C28)</f>
        <v>29535</v>
      </c>
      <c r="D29" s="188">
        <f>SUM(D11:D28)</f>
        <v>423</v>
      </c>
      <c r="E29" s="188">
        <f>E11+E19+E28</f>
        <v>87111</v>
      </c>
      <c r="F29" s="188">
        <f>F11+F15+F19</f>
        <v>1615069</v>
      </c>
      <c r="G29" s="188">
        <f>G11+G15+G19</f>
        <v>0</v>
      </c>
      <c r="H29" s="188">
        <f>H11+H15+H19</f>
        <v>1615069</v>
      </c>
    </row>
    <row r="30" spans="1:8">
      <c r="A30" s="99" t="s">
        <v>250</v>
      </c>
      <c r="B30" s="189"/>
      <c r="C30" s="189"/>
      <c r="D30" s="189"/>
      <c r="E30" s="189"/>
      <c r="F30" s="189">
        <f t="shared" ref="F30:F46" si="3">SUM(B30:E30)</f>
        <v>0</v>
      </c>
      <c r="G30" s="189"/>
      <c r="H30" s="189">
        <f>F30+G30</f>
        <v>0</v>
      </c>
    </row>
    <row r="31" spans="1:8">
      <c r="A31" s="187" t="s">
        <v>266</v>
      </c>
      <c r="B31" s="188">
        <f>B29</f>
        <v>1498000</v>
      </c>
      <c r="C31" s="188">
        <f>C29</f>
        <v>29535</v>
      </c>
      <c r="D31" s="188">
        <f>D29</f>
        <v>423</v>
      </c>
      <c r="E31" s="188">
        <f>E29</f>
        <v>87111</v>
      </c>
      <c r="F31" s="188">
        <f t="shared" si="3"/>
        <v>1615069</v>
      </c>
      <c r="G31" s="188">
        <f>G29+G30</f>
        <v>0</v>
      </c>
      <c r="H31" s="188">
        <f t="shared" ref="H31:H46" si="4">F31+G31</f>
        <v>1615069</v>
      </c>
    </row>
    <row r="32" spans="1:8">
      <c r="A32" s="99" t="s">
        <v>252</v>
      </c>
      <c r="B32" s="189"/>
      <c r="C32" s="189"/>
      <c r="D32" s="189"/>
      <c r="E32" s="189"/>
      <c r="F32" s="189">
        <f t="shared" si="3"/>
        <v>0</v>
      </c>
      <c r="G32" s="189"/>
      <c r="H32" s="189">
        <f t="shared" si="4"/>
        <v>0</v>
      </c>
    </row>
    <row r="33" spans="1:8" s="191" customFormat="1">
      <c r="A33" s="190" t="s">
        <v>253</v>
      </c>
      <c r="B33" s="189"/>
      <c r="C33" s="189"/>
      <c r="D33" s="189">
        <f>-[1]ф.1!F66</f>
        <v>-2216</v>
      </c>
      <c r="E33" s="189"/>
      <c r="F33" s="189">
        <f t="shared" si="3"/>
        <v>-2216</v>
      </c>
      <c r="G33" s="189"/>
      <c r="H33" s="189">
        <f t="shared" si="4"/>
        <v>-2216</v>
      </c>
    </row>
    <row r="34" spans="1:8">
      <c r="A34" s="99" t="s">
        <v>254</v>
      </c>
      <c r="B34" s="189"/>
      <c r="C34" s="189"/>
      <c r="D34" s="189"/>
      <c r="E34" s="189"/>
      <c r="F34" s="189">
        <f t="shared" si="3"/>
        <v>0</v>
      </c>
      <c r="G34" s="189"/>
      <c r="H34" s="189">
        <f t="shared" si="4"/>
        <v>0</v>
      </c>
    </row>
    <row r="35" spans="1:8">
      <c r="A35" s="99" t="s">
        <v>255</v>
      </c>
      <c r="B35" s="189"/>
      <c r="C35" s="189"/>
      <c r="D35" s="189"/>
      <c r="E35" s="189"/>
      <c r="F35" s="189">
        <f t="shared" si="3"/>
        <v>0</v>
      </c>
      <c r="G35" s="189"/>
      <c r="H35" s="189">
        <f t="shared" si="4"/>
        <v>0</v>
      </c>
    </row>
    <row r="36" spans="1:8">
      <c r="A36" s="99" t="s">
        <v>256</v>
      </c>
      <c r="B36" s="189"/>
      <c r="C36" s="189"/>
      <c r="D36" s="189"/>
      <c r="E36" s="189"/>
      <c r="F36" s="189">
        <f t="shared" si="3"/>
        <v>0</v>
      </c>
      <c r="G36" s="189"/>
      <c r="H36" s="189">
        <f t="shared" si="4"/>
        <v>0</v>
      </c>
    </row>
    <row r="37" spans="1:8">
      <c r="A37" s="99" t="s">
        <v>174</v>
      </c>
      <c r="B37" s="189"/>
      <c r="C37" s="189"/>
      <c r="D37" s="189"/>
      <c r="E37" s="189">
        <f>[1]ф.1!C70</f>
        <v>164457</v>
      </c>
      <c r="F37" s="189">
        <f t="shared" si="3"/>
        <v>164457</v>
      </c>
      <c r="G37" s="189"/>
      <c r="H37" s="189">
        <f t="shared" si="4"/>
        <v>164457</v>
      </c>
    </row>
    <row r="38" spans="1:8">
      <c r="A38" s="99" t="s">
        <v>257</v>
      </c>
      <c r="B38" s="189"/>
      <c r="C38" s="189"/>
      <c r="D38" s="189"/>
      <c r="E38" s="189">
        <f>E35+E36+E37</f>
        <v>164457</v>
      </c>
      <c r="F38" s="189">
        <f t="shared" si="3"/>
        <v>164457</v>
      </c>
      <c r="G38" s="189">
        <f>G35+G36+G37</f>
        <v>0</v>
      </c>
      <c r="H38" s="189">
        <f t="shared" si="4"/>
        <v>164457</v>
      </c>
    </row>
    <row r="39" spans="1:8">
      <c r="A39" s="99" t="s">
        <v>258</v>
      </c>
      <c r="B39" s="189"/>
      <c r="C39" s="189"/>
      <c r="D39" s="189"/>
      <c r="E39" s="189"/>
      <c r="F39" s="189">
        <f t="shared" si="3"/>
        <v>0</v>
      </c>
      <c r="G39" s="189"/>
      <c r="H39" s="189">
        <f t="shared" si="4"/>
        <v>0</v>
      </c>
    </row>
    <row r="40" spans="1:8">
      <c r="A40" s="99" t="s">
        <v>259</v>
      </c>
      <c r="B40" s="189">
        <f>2197475-1498000</f>
        <v>699475</v>
      </c>
      <c r="C40" s="189"/>
      <c r="D40" s="189"/>
      <c r="E40" s="189"/>
      <c r="F40" s="189">
        <f t="shared" si="3"/>
        <v>699475</v>
      </c>
      <c r="G40" s="189"/>
      <c r="H40" s="189">
        <f t="shared" si="4"/>
        <v>699475</v>
      </c>
    </row>
    <row r="41" spans="1:8">
      <c r="A41" s="99" t="s">
        <v>260</v>
      </c>
      <c r="B41" s="189"/>
      <c r="C41" s="189"/>
      <c r="D41" s="189"/>
      <c r="E41" s="189"/>
      <c r="F41" s="189">
        <f t="shared" si="3"/>
        <v>0</v>
      </c>
      <c r="G41" s="189"/>
      <c r="H41" s="189">
        <f t="shared" si="4"/>
        <v>0</v>
      </c>
    </row>
    <row r="42" spans="1:8">
      <c r="A42" s="99" t="s">
        <v>261</v>
      </c>
      <c r="B42" s="189"/>
      <c r="C42" s="189"/>
      <c r="D42" s="189"/>
      <c r="E42" s="189"/>
      <c r="F42" s="189">
        <f t="shared" si="3"/>
        <v>0</v>
      </c>
      <c r="G42" s="189">
        <f>G44</f>
        <v>0</v>
      </c>
      <c r="H42" s="189">
        <f t="shared" si="4"/>
        <v>0</v>
      </c>
    </row>
    <row r="43" spans="1:8">
      <c r="A43" s="99" t="s">
        <v>74</v>
      </c>
      <c r="B43" s="192"/>
      <c r="C43" s="192"/>
      <c r="D43" s="192"/>
      <c r="E43" s="192"/>
      <c r="F43" s="189">
        <f t="shared" si="3"/>
        <v>0</v>
      </c>
      <c r="G43" s="192"/>
      <c r="H43" s="189">
        <f t="shared" si="4"/>
        <v>0</v>
      </c>
    </row>
    <row r="44" spans="1:8">
      <c r="A44" s="99" t="s">
        <v>262</v>
      </c>
      <c r="B44" s="189"/>
      <c r="C44" s="189"/>
      <c r="D44" s="189"/>
      <c r="E44" s="189"/>
      <c r="F44" s="189">
        <f t="shared" si="3"/>
        <v>0</v>
      </c>
      <c r="G44" s="189"/>
      <c r="H44" s="189">
        <f t="shared" si="4"/>
        <v>0</v>
      </c>
    </row>
    <row r="45" spans="1:8">
      <c r="A45" s="99" t="s">
        <v>263</v>
      </c>
      <c r="B45" s="189"/>
      <c r="C45" s="189"/>
      <c r="D45" s="189"/>
      <c r="E45" s="189"/>
      <c r="F45" s="189">
        <f t="shared" si="3"/>
        <v>0</v>
      </c>
      <c r="G45" s="189"/>
      <c r="H45" s="189">
        <f t="shared" si="4"/>
        <v>0</v>
      </c>
    </row>
    <row r="46" spans="1:8">
      <c r="A46" s="99" t="s">
        <v>264</v>
      </c>
      <c r="B46" s="189"/>
      <c r="C46" s="189">
        <v>23229</v>
      </c>
      <c r="D46" s="189"/>
      <c r="E46" s="189">
        <f>-C46</f>
        <v>-23229</v>
      </c>
      <c r="F46" s="189">
        <f t="shared" si="3"/>
        <v>0</v>
      </c>
      <c r="G46" s="189"/>
      <c r="H46" s="189">
        <f t="shared" si="4"/>
        <v>0</v>
      </c>
    </row>
    <row r="47" spans="1:8">
      <c r="A47" s="187" t="s">
        <v>267</v>
      </c>
      <c r="B47" s="188">
        <f>B31+B32+B33+B34+B38+B39+B40+B42+B41+B45+B46</f>
        <v>2197475</v>
      </c>
      <c r="C47" s="188">
        <f>C31+C32+C33+C34+C38+C39+C40+C42+C41+C46</f>
        <v>52764</v>
      </c>
      <c r="D47" s="188">
        <f>D31+D32+D33+D34+D38+D39+D40+D42+D41+D45+D46</f>
        <v>-1793</v>
      </c>
      <c r="E47" s="188">
        <f>E31+E32+E33+E34+E38+E39+E40+E42+E41+E45+E46</f>
        <v>228339</v>
      </c>
      <c r="F47" s="188">
        <f>F31+F32+F33+F34+F38+F39+F40+F42+F41+F45+F46</f>
        <v>2476785</v>
      </c>
      <c r="G47" s="188">
        <f>G31+G32+G33+G34+G38+G39+G40+G42+G41+G45+G46</f>
        <v>0</v>
      </c>
      <c r="H47" s="188">
        <f>H31+H32+H33+H34+H38+H39+H40+H42+H41+H45+H46</f>
        <v>2476785</v>
      </c>
    </row>
    <row r="49" spans="1:8" s="183" customFormat="1" ht="14.25" customHeight="1">
      <c r="A49" s="193" t="s">
        <v>268</v>
      </c>
      <c r="B49" s="194"/>
      <c r="C49" s="194"/>
      <c r="D49" s="194"/>
      <c r="E49" s="194"/>
      <c r="F49" s="194"/>
      <c r="G49" s="194"/>
      <c r="H49" s="195"/>
    </row>
    <row r="50" spans="1:8" s="183" customFormat="1" ht="14.25" customHeight="1">
      <c r="A50" s="193" t="s">
        <v>269</v>
      </c>
      <c r="B50" s="194"/>
      <c r="C50" s="194"/>
      <c r="D50" s="194"/>
      <c r="E50" s="194"/>
      <c r="F50" s="194"/>
      <c r="G50" s="194"/>
      <c r="H50" s="195"/>
    </row>
    <row r="51" spans="1:8" s="198" customFormat="1" ht="13.5" customHeight="1">
      <c r="A51" s="196"/>
      <c r="B51" s="197"/>
    </row>
    <row r="52" spans="1:8" s="198" customFormat="1" ht="17.25" customHeight="1">
      <c r="A52" s="197" t="str">
        <f>ф.3!A65</f>
        <v>Председатель правления ____________________________ Хайбуллин Д.Р.</v>
      </c>
      <c r="C52" s="198" t="str">
        <f>ф.3!B65</f>
        <v xml:space="preserve"> дата 07.10.13</v>
      </c>
      <c r="E52" s="199"/>
    </row>
    <row r="53" spans="1:8" s="198" customFormat="1">
      <c r="A53" s="197"/>
      <c r="E53" s="200">
        <v>39626</v>
      </c>
    </row>
    <row r="54" spans="1:8" s="198" customFormat="1" ht="18" customHeight="1">
      <c r="A54" s="197" t="str">
        <f>ф.3!A67</f>
        <v xml:space="preserve">Главный бухгалтер __________________________________ Шепелева А.В. </v>
      </c>
      <c r="E54" s="200">
        <v>25470</v>
      </c>
    </row>
    <row r="55" spans="1:8" s="198" customFormat="1">
      <c r="A55" s="197"/>
      <c r="E55" s="201">
        <f>SUM(E53:E54)</f>
        <v>65096</v>
      </c>
    </row>
    <row r="56" spans="1:8" s="198" customFormat="1">
      <c r="A56" s="197" t="str">
        <f>ф.3!A69</f>
        <v xml:space="preserve">Исполнитель _________________________________ </v>
      </c>
      <c r="E56" s="199"/>
    </row>
    <row r="58" spans="1:8">
      <c r="A58" s="202" t="str">
        <f>ф.3!A71</f>
        <v xml:space="preserve">Телефон: </v>
      </c>
    </row>
    <row r="59" spans="1:8">
      <c r="A59" t="str">
        <f>ф.3!A72</f>
        <v>М.П.</v>
      </c>
    </row>
  </sheetData>
  <mergeCells count="8">
    <mergeCell ref="A3:H3"/>
    <mergeCell ref="A4:H4"/>
    <mergeCell ref="A5:H5"/>
    <mergeCell ref="G7:H7"/>
    <mergeCell ref="A8:A9"/>
    <mergeCell ref="B8:F8"/>
    <mergeCell ref="G8:G9"/>
    <mergeCell ref="H8:H9"/>
  </mergeCells>
  <printOptions horizontalCentered="1" verticalCentered="1"/>
  <pageMargins left="0.19685039370078741" right="0.19685039370078741" top="0" bottom="0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ф.1</vt:lpstr>
      <vt:lpstr>ф.2</vt:lpstr>
      <vt:lpstr>ф.3</vt:lpstr>
      <vt:lpstr>ф.4</vt:lpstr>
      <vt:lpstr>ф.1!Область_печати</vt:lpstr>
      <vt:lpstr>ф.2!Область_печати</vt:lpstr>
      <vt:lpstr>ф.3!Область_печати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kulnay.begimova</dc:creator>
  <cp:lastModifiedBy>kulnay.begimova</cp:lastModifiedBy>
  <dcterms:created xsi:type="dcterms:W3CDTF">2013-11-14T04:19:38Z</dcterms:created>
  <dcterms:modified xsi:type="dcterms:W3CDTF">2013-11-14T04:21:09Z</dcterms:modified>
</cp:coreProperties>
</file>