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Биржа\Финансовая отчетность\2020\2 квартал\"/>
    </mc:Choice>
  </mc:AlternateContent>
  <bookViews>
    <workbookView xWindow="-15" yWindow="-15" windowWidth="14520" windowHeight="1176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Ф1!$A$1:$C$84</definedName>
    <definedName name="_xlnm.Print_Area" localSheetId="1">Ф2!$A$1:$G$49</definedName>
    <definedName name="_xlnm.Print_Area" localSheetId="2">Ф3!$A$1:$C$76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62913"/>
</workbook>
</file>

<file path=xl/calcChain.xml><?xml version="1.0" encoding="utf-8"?>
<calcChain xmlns="http://schemas.openxmlformats.org/spreadsheetml/2006/main">
  <c r="B23" i="3" l="1"/>
  <c r="B21" i="3"/>
  <c r="C13" i="3"/>
  <c r="B13" i="3"/>
  <c r="C12" i="3"/>
  <c r="B12" i="3"/>
  <c r="C70" i="1" l="1"/>
  <c r="C43" i="1"/>
  <c r="C18" i="1"/>
  <c r="C21" i="3" l="1"/>
  <c r="C23" i="3"/>
  <c r="C64" i="3" l="1"/>
  <c r="C53" i="3"/>
  <c r="C58" i="1" l="1"/>
  <c r="C44" i="1"/>
  <c r="C46" i="1" s="1"/>
  <c r="C35" i="1"/>
  <c r="C31" i="1"/>
  <c r="C33" i="1" l="1"/>
  <c r="I51" i="4"/>
  <c r="K51" i="4" s="1"/>
  <c r="A9" i="4"/>
  <c r="F14" i="2" l="1"/>
  <c r="F19" i="2" s="1"/>
  <c r="F29" i="2" s="1"/>
  <c r="C72" i="1" l="1"/>
  <c r="C74" i="1" l="1"/>
  <c r="H19" i="4"/>
  <c r="F31" i="2" l="1"/>
  <c r="F35" i="2" s="1"/>
  <c r="B64" i="3" l="1"/>
  <c r="I41" i="4" l="1"/>
  <c r="I42" i="4"/>
  <c r="I43" i="4"/>
  <c r="I44" i="4"/>
  <c r="I45" i="4"/>
  <c r="I46" i="4"/>
  <c r="I47" i="4"/>
  <c r="I48" i="4"/>
  <c r="I49" i="4"/>
  <c r="K49" i="4" s="1"/>
  <c r="I50" i="4"/>
  <c r="B18" i="1"/>
  <c r="B31" i="1"/>
  <c r="B35" i="1"/>
  <c r="B44" i="1"/>
  <c r="B46" i="1" s="1"/>
  <c r="B58" i="1"/>
  <c r="B72" i="1"/>
  <c r="A1" i="2"/>
  <c r="D14" i="2"/>
  <c r="D19" i="2" s="1"/>
  <c r="D29" i="2" s="1"/>
  <c r="B9" i="3" s="1"/>
  <c r="E14" i="2"/>
  <c r="E19" i="2" s="1"/>
  <c r="E29" i="2" s="1"/>
  <c r="E31" i="2" s="1"/>
  <c r="E35" i="2" s="1"/>
  <c r="G14" i="2"/>
  <c r="G19" i="2" s="1"/>
  <c r="G29" i="2" s="1"/>
  <c r="G31" i="2" s="1"/>
  <c r="G35" i="2" s="1"/>
  <c r="A44" i="2"/>
  <c r="A71" i="3" s="1"/>
  <c r="A58" i="4" s="1"/>
  <c r="F44" i="2"/>
  <c r="C71" i="3" s="1"/>
  <c r="I58" i="4" s="1"/>
  <c r="A1" i="3"/>
  <c r="A4" i="3"/>
  <c r="A5" i="3"/>
  <c r="B7" i="3"/>
  <c r="C7" i="3"/>
  <c r="B53" i="3"/>
  <c r="B66" i="3"/>
  <c r="C74" i="3"/>
  <c r="A1" i="4"/>
  <c r="A4" i="4"/>
  <c r="I10" i="4"/>
  <c r="K10" i="4" s="1"/>
  <c r="I11" i="4"/>
  <c r="K11" i="4" s="1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J31" i="4"/>
  <c r="I32" i="4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K41" i="4"/>
  <c r="K42" i="4"/>
  <c r="K43" i="4"/>
  <c r="K44" i="4"/>
  <c r="K45" i="4"/>
  <c r="K46" i="4"/>
  <c r="K47" i="4"/>
  <c r="K48" i="4"/>
  <c r="A52" i="4"/>
  <c r="I53" i="4"/>
  <c r="K53" i="4" s="1"/>
  <c r="B54" i="4"/>
  <c r="B55" i="4" s="1"/>
  <c r="D54" i="4"/>
  <c r="D55" i="4" s="1"/>
  <c r="F54" i="4"/>
  <c r="G54" i="4"/>
  <c r="J54" i="4"/>
  <c r="J55" i="4" s="1"/>
  <c r="C55" i="4"/>
  <c r="K32" i="4" l="1"/>
  <c r="F9" i="4"/>
  <c r="F31" i="4" s="1"/>
  <c r="G9" i="4"/>
  <c r="G31" i="4" s="1"/>
  <c r="B78" i="3"/>
  <c r="K50" i="4"/>
  <c r="C9" i="3"/>
  <c r="B24" i="3"/>
  <c r="B37" i="3" s="1"/>
  <c r="D31" i="2"/>
  <c r="D35" i="2" s="1"/>
  <c r="B74" i="1"/>
  <c r="B33" i="1"/>
  <c r="C24" i="3" l="1"/>
  <c r="C37" i="3" s="1"/>
  <c r="C40" i="3" s="1"/>
  <c r="C65" i="3" s="1"/>
  <c r="C68" i="3" s="1"/>
  <c r="G55" i="4"/>
  <c r="F55" i="4"/>
  <c r="B40" i="3"/>
  <c r="B65" i="3" s="1"/>
  <c r="C85" i="1"/>
  <c r="I52" i="4"/>
  <c r="H29" i="4"/>
  <c r="D50" i="2" s="1"/>
  <c r="B85" i="1"/>
  <c r="B68" i="3" l="1"/>
  <c r="B79" i="3" s="1"/>
  <c r="K52" i="4"/>
  <c r="I29" i="4"/>
  <c r="K29" i="4" l="1"/>
  <c r="E54" i="4"/>
  <c r="E9" i="4" s="1"/>
  <c r="H40" i="4"/>
  <c r="I40" i="4" s="1"/>
  <c r="E31" i="4" l="1"/>
  <c r="K40" i="4"/>
  <c r="K54" i="4" s="1"/>
  <c r="I54" i="4"/>
  <c r="H54" i="4"/>
  <c r="E55" i="4"/>
  <c r="H9" i="4" l="1"/>
  <c r="H31" i="4" l="1"/>
  <c r="I9" i="4"/>
  <c r="H55" i="4"/>
  <c r="I31" i="4" l="1"/>
  <c r="K9" i="4"/>
  <c r="I55" i="4"/>
  <c r="M9" i="4" l="1"/>
  <c r="K31" i="4"/>
  <c r="M31" i="4" s="1"/>
  <c r="K55" i="4"/>
</calcChain>
</file>

<file path=xl/sharedStrings.xml><?xml version="1.0" encoding="utf-8"?>
<sst xmlns="http://schemas.openxmlformats.org/spreadsheetml/2006/main" count="252" uniqueCount="210">
  <si>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</si>
  <si>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</si>
  <si>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</si>
  <si>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</si>
  <si>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</si>
  <si>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</si>
  <si>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</si>
  <si>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</si>
  <si>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</si>
  <si>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</si>
  <si>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</si>
  <si>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</si>
  <si>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Итого долгосрочные активы</t>
  </si>
  <si>
    <t>II. ТЕКУЩИЕ АКТИВЫ</t>
  </si>
  <si>
    <t>Товарно-материальные запасы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</si>
  <si>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</si>
  <si>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</si>
  <si>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</si>
  <si>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</si>
  <si>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</si>
  <si>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</si>
  <si>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</si>
  <si>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</si>
  <si>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</si>
  <si>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</si>
  <si>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</si>
  <si>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</si>
  <si>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</si>
  <si>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</si>
  <si>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</si>
  <si>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</si>
  <si>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</si>
  <si>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</si>
  <si>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</si>
  <si>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</si>
  <si>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</si>
  <si>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</si>
  <si>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</si>
  <si>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</si>
  <si>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</si>
  <si>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</si>
  <si>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</si>
  <si>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</si>
  <si>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</si>
  <si>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</si>
  <si>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</si>
  <si>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</si>
  <si>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</si>
  <si>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</si>
  <si>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</si>
  <si>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</si>
  <si>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</si>
  <si>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</si>
  <si>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</si>
  <si>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</si>
  <si>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</si>
  <si>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</si>
  <si>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</si>
  <si>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</si>
  <si>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</si>
  <si>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</si>
  <si>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</si>
  <si>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</si>
  <si>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</si>
  <si>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</si>
  <si>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</si>
  <si>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</si>
  <si>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</si>
  <si>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</si>
  <si>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</si>
  <si>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</si>
  <si>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</si>
  <si>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</si>
  <si>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</si>
  <si>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</si>
  <si>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</si>
  <si>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</si>
  <si>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</si>
  <si>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</si>
  <si>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</si>
  <si>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</si>
  <si>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</si>
  <si>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</si>
  <si>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</si>
  <si>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</si>
  <si>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</si>
  <si>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</si>
  <si>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</si>
  <si>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</si>
  <si>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</si>
  <si>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</si>
  <si>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</si>
  <si>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</si>
  <si>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</si>
  <si>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</si>
  <si>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</si>
  <si>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</si>
  <si>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</si>
  <si>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</si>
  <si>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</si>
  <si>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</si>
  <si>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</si>
  <si>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</si>
  <si>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</si>
  <si>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</si>
  <si>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</si>
  <si>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</si>
  <si>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</si>
  <si>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</si>
  <si>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</si>
  <si>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</si>
  <si>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</si>
  <si>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</si>
  <si>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</si>
  <si>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</si>
  <si>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</si>
  <si>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</si>
  <si>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</si>
  <si>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</si>
  <si>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</si>
  <si>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</si>
  <si>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</si>
  <si>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</si>
  <si>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</si>
  <si>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</si>
  <si>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</si>
  <si>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</si>
  <si>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</si>
  <si>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</si>
  <si>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</si>
  <si>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</si>
  <si>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</si>
  <si>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</si>
  <si>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</si>
  <si>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</si>
  <si>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</si>
  <si>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</si>
  <si>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</si>
  <si>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</si>
  <si>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</si>
  <si>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</si>
  <si>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</si>
  <si>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</si>
  <si>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</si>
  <si>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</si>
  <si>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</si>
  <si>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</si>
  <si>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</si>
  <si>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</si>
  <si>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</si>
  <si>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</si>
  <si>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</si>
  <si>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</si>
  <si>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</si>
  <si>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</si>
  <si>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</si>
  <si>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</si>
  <si>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</si>
  <si>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</si>
  <si>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</si>
  <si>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</si>
  <si>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</si>
  <si>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</si>
  <si>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</si>
  <si>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</si>
  <si>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</si>
  <si>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</si>
  <si>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</si>
  <si>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</si>
  <si>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</si>
  <si>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 xml:space="preserve"> Балансовая стоимость одной простой акции по состоянию на 31.12.2015 г. составляет 354 тенге </t>
  </si>
  <si>
    <t>ИТОГО СОВОКУПНЫЙ ДОХОД/УБЫТОК ЗА ПЕРИОД</t>
  </si>
  <si>
    <t>Базовая и разводненная прибыль на одну простую акцию по состоянию на 31.12.2016 г. составила 33,96 тенге</t>
  </si>
  <si>
    <t>Базовая и разводненная прибыль на одну простую акцию по состоянию на 31.12.2015 г. составила (2,11) тенге</t>
  </si>
  <si>
    <t xml:space="preserve"> Балансовая стоимость одной простой акции по состоянию на 31.12.2016 г. составляет 388 тенге </t>
  </si>
  <si>
    <t>Прочие текущие активы</t>
  </si>
  <si>
    <t>Прочие долгосрочные активы</t>
  </si>
  <si>
    <t>Поступления по государственным субсидиям</t>
  </si>
  <si>
    <t>1 квартал 2017 г.</t>
  </si>
  <si>
    <t>1 квартал 2016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</si>
  <si>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</si>
  <si>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</si>
  <si>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</si>
  <si>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Отложенные налоговые активы</t>
  </si>
  <si>
    <t>Начисление резервов согласно МСФО 9</t>
  </si>
  <si>
    <t>Сальдо на 31.12.18 г.</t>
  </si>
  <si>
    <t>Татаров И.В.</t>
  </si>
  <si>
    <t>-</t>
  </si>
  <si>
    <t>Прочая дебиторская задолженность</t>
  </si>
  <si>
    <t>Текущая часть доходов будущих периодов</t>
  </si>
  <si>
    <t>Финансовая помощь связанной стороне</t>
  </si>
  <si>
    <t>Нераспределенная прибыль (убыток) по гарантии ВТБ</t>
  </si>
  <si>
    <t>Обесценение финансовых инструментов</t>
  </si>
  <si>
    <t>Сальдо на 31.12.19 г.</t>
  </si>
  <si>
    <t>Корректировка займов до справедливой стоимости за минусом отложенного налога</t>
  </si>
  <si>
    <t>Прочие операции с акционером (дисконт ФП)</t>
  </si>
  <si>
    <t xml:space="preserve">      Обесценение финансовых инструментов</t>
  </si>
  <si>
    <t>Доход от списания кредиторской задолженности</t>
  </si>
  <si>
    <t>Доход по субсидиям</t>
  </si>
  <si>
    <t>Возврат финансовой помощи от связанной стороны</t>
  </si>
  <si>
    <t>Возврат финансовой помощи от ЦАЭК</t>
  </si>
  <si>
    <t>Финансовая помощь ЦАЭК</t>
  </si>
  <si>
    <t>Погашение задолженности по финансовой аренде</t>
  </si>
  <si>
    <t>Займы выданные</t>
  </si>
  <si>
    <t>по состоянию на 30 июня 2020 года</t>
  </si>
  <si>
    <t>Финансовые гарантии</t>
  </si>
  <si>
    <t>за период, заканчивающийся 30 июня 2020 года</t>
  </si>
  <si>
    <t>1 полугодие 2019 г.</t>
  </si>
  <si>
    <t>1 полугодие 2020 г.</t>
  </si>
  <si>
    <t>Сальдо на 30.06.20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</si>
</sst>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8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0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</cellStyleXfs>
  <cellXfs count="254">
    <xf numFmtId="0" fontId="0" fillId="0" borderId="0" xfId="0"/>
    <xf numFmtId="199" fontId="16" fillId="0" borderId="0" xfId="1478" applyNumberFormat="1" applyFont="1"/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199" fontId="17" fillId="0" borderId="6" xfId="1478" applyNumberFormat="1" applyFont="1" applyBorder="1" applyAlignment="1">
      <alignment horizontal="center"/>
    </xf>
    <xf numFmtId="221" fontId="21" fillId="0" borderId="7" xfId="1478" applyNumberFormat="1" applyFont="1" applyFill="1" applyBorder="1" applyAlignment="1">
      <alignment horizontal="center" wrapText="1"/>
    </xf>
    <xf numFmtId="221" fontId="21" fillId="0" borderId="8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9" xfId="1478" applyNumberFormat="1" applyFont="1" applyBorder="1" applyAlignment="1">
      <alignment horizontal="left" vertical="top"/>
    </xf>
    <xf numFmtId="199" fontId="2" fillId="0" borderId="10" xfId="1478" applyNumberFormat="1" applyFont="1" applyFill="1" applyBorder="1" applyAlignment="1">
      <alignment horizontal="right" wrapText="1"/>
    </xf>
    <xf numFmtId="220" fontId="2" fillId="0" borderId="11" xfId="1478" applyNumberFormat="1" applyFont="1" applyFill="1" applyBorder="1" applyAlignment="1">
      <alignment horizontal="right" wrapText="1"/>
    </xf>
    <xf numFmtId="49" fontId="16" fillId="0" borderId="12" xfId="1478" applyNumberFormat="1" applyFont="1" applyBorder="1" applyAlignment="1">
      <alignment horizontal="left" wrapText="1" indent="2"/>
    </xf>
    <xf numFmtId="199" fontId="2" fillId="0" borderId="1" xfId="1478" applyNumberFormat="1" applyFont="1" applyFill="1" applyBorder="1" applyAlignment="1">
      <alignment horizontal="right" wrapText="1"/>
    </xf>
    <xf numFmtId="199" fontId="17" fillId="0" borderId="12" xfId="1478" applyNumberFormat="1" applyFont="1" applyBorder="1" applyAlignment="1">
      <alignment horizontal="left" indent="2"/>
    </xf>
    <xf numFmtId="199" fontId="21" fillId="0" borderId="1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2" xfId="1478" applyNumberFormat="1" applyFont="1" applyBorder="1" applyAlignment="1">
      <alignment horizontal="left"/>
    </xf>
    <xf numFmtId="49" fontId="16" fillId="0" borderId="14" xfId="1478" applyNumberFormat="1" applyFont="1" applyBorder="1" applyAlignment="1">
      <alignment horizontal="left" wrapText="1" indent="2"/>
    </xf>
    <xf numFmtId="199" fontId="2" fillId="0" borderId="15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6" fillId="0" borderId="16" xfId="1478" applyNumberFormat="1" applyFont="1" applyBorder="1" applyAlignment="1">
      <alignment horizontal="left"/>
    </xf>
    <xf numFmtId="199" fontId="2" fillId="0" borderId="0" xfId="1478" applyNumberFormat="1" applyFont="1" applyFill="1" applyBorder="1" applyAlignment="1">
      <alignment horizontal="right" wrapText="1"/>
    </xf>
    <xf numFmtId="199" fontId="21" fillId="0" borderId="15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17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0" xfId="1478" applyFont="1" applyBorder="1"/>
    <xf numFmtId="49" fontId="21" fillId="0" borderId="7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199" fontId="21" fillId="0" borderId="10" xfId="1478" applyNumberFormat="1" applyFont="1" applyBorder="1" applyAlignment="1">
      <alignment horizontal="right" wrapText="1"/>
    </xf>
    <xf numFmtId="199" fontId="21" fillId="0" borderId="11" xfId="1478" applyNumberFormat="1" applyFont="1" applyBorder="1" applyAlignment="1">
      <alignment horizontal="right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3" xfId="1478" applyNumberFormat="1" applyFont="1" applyBorder="1" applyAlignment="1">
      <alignment horizontal="right" wrapText="1"/>
    </xf>
    <xf numFmtId="0" fontId="21" fillId="0" borderId="12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199" fontId="21" fillId="0" borderId="13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3" xfId="1478" applyNumberFormat="1" applyFont="1" applyBorder="1" applyAlignment="1">
      <alignment horizontal="left" vertical="center" wrapText="1"/>
    </xf>
    <xf numFmtId="0" fontId="21" fillId="0" borderId="12" xfId="1478" applyFont="1" applyBorder="1" applyAlignment="1"/>
    <xf numFmtId="0" fontId="21" fillId="0" borderId="1" xfId="1478" applyFont="1" applyBorder="1" applyAlignment="1"/>
    <xf numFmtId="199" fontId="21" fillId="0" borderId="1" xfId="1478" applyNumberFormat="1" applyFont="1" applyBorder="1" applyAlignment="1"/>
    <xf numFmtId="199" fontId="21" fillId="0" borderId="13" xfId="1478" applyNumberFormat="1" applyFont="1" applyBorder="1" applyAlignment="1"/>
    <xf numFmtId="199" fontId="21" fillId="0" borderId="1" xfId="1478" applyNumberFormat="1" applyFont="1" applyBorder="1" applyAlignment="1">
      <alignment wrapText="1"/>
    </xf>
    <xf numFmtId="199" fontId="21" fillId="0" borderId="13" xfId="1478" applyNumberFormat="1" applyFont="1" applyBorder="1" applyAlignment="1">
      <alignment wrapText="1"/>
    </xf>
    <xf numFmtId="0" fontId="21" fillId="0" borderId="18" xfId="1478" applyFont="1" applyBorder="1"/>
    <xf numFmtId="0" fontId="21" fillId="0" borderId="19" xfId="1478" applyFont="1" applyBorder="1" applyAlignment="1">
      <alignment wrapText="1"/>
    </xf>
    <xf numFmtId="0" fontId="21" fillId="0" borderId="19" xfId="1478" applyFont="1" applyBorder="1" applyAlignment="1">
      <alignment horizontal="center" wrapText="1"/>
    </xf>
    <xf numFmtId="199" fontId="21" fillId="0" borderId="19" xfId="1478" applyNumberFormat="1" applyFont="1" applyBorder="1" applyAlignment="1">
      <alignment horizontal="right" wrapText="1"/>
    </xf>
    <xf numFmtId="199" fontId="21" fillId="0" borderId="20" xfId="1478" applyNumberFormat="1" applyFont="1" applyBorder="1" applyAlignment="1">
      <alignment horizontal="right" wrapText="1"/>
    </xf>
    <xf numFmtId="199" fontId="2" fillId="0" borderId="10" xfId="1478" applyNumberFormat="1" applyFont="1" applyBorder="1" applyAlignment="1">
      <alignment horizontal="right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21" xfId="1478" applyNumberFormat="1" applyFont="1" applyBorder="1" applyAlignment="1">
      <alignment horizontal="right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19" xfId="1478" applyNumberFormat="1" applyFont="1" applyBorder="1" applyAlignment="1">
      <alignment horizontal="right" wrapText="1"/>
    </xf>
    <xf numFmtId="199" fontId="2" fillId="0" borderId="20" xfId="1478" applyNumberFormat="1" applyFont="1" applyBorder="1" applyAlignment="1">
      <alignment horizontal="right" wrapText="1"/>
    </xf>
    <xf numFmtId="0" fontId="29" fillId="0" borderId="0" xfId="1478" applyFont="1"/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21" fillId="0" borderId="0" xfId="1478" applyFont="1" applyFill="1" applyBorder="1" applyAlignment="1">
      <alignment horizontal="left"/>
    </xf>
    <xf numFmtId="0" fontId="17" fillId="0" borderId="17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17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3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19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7" xfId="1478" applyNumberFormat="1" applyFont="1" applyFill="1" applyBorder="1" applyAlignment="1">
      <alignment horizontal="left"/>
    </xf>
    <xf numFmtId="0" fontId="2" fillId="0" borderId="24" xfId="1478" applyFont="1" applyBorder="1" applyAlignment="1">
      <alignment horizontal="left" wrapText="1"/>
    </xf>
    <xf numFmtId="199" fontId="2" fillId="0" borderId="25" xfId="1478" applyNumberFormat="1" applyFont="1" applyFill="1" applyBorder="1" applyAlignment="1">
      <alignment horizontal="left"/>
    </xf>
    <xf numFmtId="0" fontId="2" fillId="0" borderId="17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19" xfId="1478" applyNumberFormat="1" applyFont="1" applyFill="1" applyBorder="1" applyAlignment="1" applyProtection="1">
      <alignment horizontal="center" vertical="center" wrapText="1"/>
    </xf>
    <xf numFmtId="0" fontId="16" fillId="0" borderId="19" xfId="1478" applyFont="1" applyBorder="1" applyAlignment="1">
      <alignment horizontal="center" vertical="center" wrapText="1"/>
    </xf>
    <xf numFmtId="49" fontId="17" fillId="0" borderId="19" xfId="1478" applyNumberFormat="1" applyFont="1" applyBorder="1" applyAlignment="1">
      <alignment horizontal="center" vertical="center" wrapText="1"/>
    </xf>
    <xf numFmtId="199" fontId="17" fillId="0" borderId="10" xfId="1478" applyNumberFormat="1" applyFont="1" applyFill="1" applyBorder="1" applyAlignment="1" applyProtection="1"/>
    <xf numFmtId="199" fontId="17" fillId="0" borderId="10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9" xfId="1478" applyNumberFormat="1" applyFont="1" applyFill="1" applyBorder="1" applyAlignment="1" applyProtection="1"/>
    <xf numFmtId="199" fontId="17" fillId="0" borderId="15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3" xfId="1478" applyNumberFormat="1" applyFont="1" applyFill="1" applyBorder="1"/>
    <xf numFmtId="199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99" fontId="2" fillId="12" borderId="0" xfId="1478" applyNumberFormat="1" applyFont="1" applyFill="1" applyAlignment="1"/>
    <xf numFmtId="1" fontId="17" fillId="0" borderId="33" xfId="1478" applyNumberFormat="1" applyFont="1" applyFill="1" applyBorder="1"/>
    <xf numFmtId="199" fontId="17" fillId="0" borderId="34" xfId="1478" applyNumberFormat="1" applyFont="1" applyFill="1" applyBorder="1"/>
    <xf numFmtId="0" fontId="16" fillId="0" borderId="35" xfId="1478" applyFont="1" applyFill="1" applyBorder="1" applyAlignment="1">
      <alignment wrapText="1"/>
    </xf>
    <xf numFmtId="199" fontId="17" fillId="0" borderId="36" xfId="1478" applyNumberFormat="1" applyFont="1" applyFill="1" applyBorder="1"/>
    <xf numFmtId="1" fontId="17" fillId="0" borderId="37" xfId="1478" applyNumberFormat="1" applyFont="1" applyBorder="1"/>
    <xf numFmtId="199" fontId="17" fillId="0" borderId="38" xfId="1478" applyNumberFormat="1" applyFont="1" applyFill="1" applyBorder="1" applyAlignment="1" applyProtection="1"/>
    <xf numFmtId="1" fontId="17" fillId="0" borderId="39" xfId="1478" applyNumberFormat="1" applyFont="1" applyFill="1" applyBorder="1"/>
    <xf numFmtId="199" fontId="17" fillId="0" borderId="40" xfId="1478" applyNumberFormat="1" applyFont="1" applyFill="1" applyBorder="1"/>
    <xf numFmtId="0" fontId="16" fillId="0" borderId="35" xfId="1478" applyFont="1" applyFill="1" applyBorder="1" applyAlignment="1">
      <alignment horizontal="left" vertical="center"/>
    </xf>
    <xf numFmtId="1" fontId="17" fillId="0" borderId="41" xfId="1478" applyNumberFormat="1" applyFont="1" applyFill="1" applyBorder="1"/>
    <xf numFmtId="199" fontId="17" fillId="0" borderId="42" xfId="1478" applyNumberFormat="1" applyFont="1" applyFill="1" applyBorder="1" applyAlignment="1" applyProtection="1"/>
    <xf numFmtId="199" fontId="17" fillId="0" borderId="43" xfId="1478" applyNumberFormat="1" applyFont="1" applyFill="1" applyBorder="1" applyAlignment="1" applyProtection="1"/>
    <xf numFmtId="199" fontId="21" fillId="0" borderId="44" xfId="1478" applyNumberFormat="1" applyFont="1" applyFill="1" applyBorder="1" applyAlignment="1">
      <alignment horizontal="right" wrapText="1"/>
    </xf>
    <xf numFmtId="199" fontId="2" fillId="0" borderId="26" xfId="1478" applyNumberFormat="1" applyFont="1" applyBorder="1"/>
    <xf numFmtId="199" fontId="16" fillId="12" borderId="0" xfId="1478" applyNumberFormat="1" applyFont="1" applyFill="1"/>
    <xf numFmtId="199" fontId="2" fillId="12" borderId="0" xfId="1478" applyNumberFormat="1" applyFont="1" applyFill="1" applyBorder="1"/>
    <xf numFmtId="220" fontId="2" fillId="12" borderId="0" xfId="1478" applyNumberFormat="1" applyFont="1" applyFill="1" applyBorder="1"/>
    <xf numFmtId="199" fontId="17" fillId="0" borderId="27" xfId="1478" applyNumberFormat="1" applyFont="1" applyBorder="1" applyAlignment="1">
      <alignment horizontal="center"/>
    </xf>
    <xf numFmtId="221" fontId="21" fillId="0" borderId="29" xfId="1478" applyNumberFormat="1" applyFont="1" applyFill="1" applyBorder="1" applyAlignment="1">
      <alignment horizontal="center" wrapText="1"/>
    </xf>
    <xf numFmtId="199" fontId="17" fillId="0" borderId="33" xfId="1478" applyNumberFormat="1" applyFont="1" applyBorder="1" applyAlignment="1">
      <alignment horizontal="left"/>
    </xf>
    <xf numFmtId="49" fontId="16" fillId="0" borderId="35" xfId="1478" applyNumberFormat="1" applyFont="1" applyBorder="1" applyAlignment="1">
      <alignment horizontal="left" wrapText="1" indent="2"/>
    </xf>
    <xf numFmtId="49" fontId="16" fillId="0" borderId="35" xfId="1478" applyNumberFormat="1" applyFont="1" applyFill="1" applyBorder="1" applyAlignment="1">
      <alignment horizontal="left" wrapText="1" indent="2"/>
    </xf>
    <xf numFmtId="199" fontId="17" fillId="0" borderId="35" xfId="1478" applyNumberFormat="1" applyFont="1" applyBorder="1" applyAlignment="1">
      <alignment horizontal="left" wrapText="1" indent="1"/>
    </xf>
    <xf numFmtId="199" fontId="17" fillId="0" borderId="35" xfId="1478" applyNumberFormat="1" applyFont="1" applyBorder="1" applyAlignment="1">
      <alignment horizontal="left" indent="2"/>
    </xf>
    <xf numFmtId="199" fontId="17" fillId="0" borderId="35" xfId="1478" applyNumberFormat="1" applyFont="1" applyBorder="1" applyAlignment="1">
      <alignment horizontal="left"/>
    </xf>
    <xf numFmtId="199" fontId="21" fillId="0" borderId="36" xfId="1478" applyNumberFormat="1" applyFont="1" applyFill="1" applyBorder="1" applyAlignment="1">
      <alignment horizontal="right" wrapText="1"/>
    </xf>
    <xf numFmtId="49" fontId="16" fillId="0" borderId="37" xfId="1478" applyNumberFormat="1" applyFont="1" applyBorder="1" applyAlignment="1">
      <alignment horizontal="left" wrapText="1" indent="2"/>
    </xf>
    <xf numFmtId="220" fontId="21" fillId="0" borderId="38" xfId="1478" applyNumberFormat="1" applyFont="1" applyFill="1" applyBorder="1" applyAlignment="1">
      <alignment horizontal="right" wrapText="1"/>
    </xf>
    <xf numFmtId="199" fontId="17" fillId="0" borderId="45" xfId="1478" applyNumberFormat="1" applyFont="1" applyBorder="1" applyAlignment="1">
      <alignment horizontal="left"/>
    </xf>
    <xf numFmtId="199" fontId="21" fillId="0" borderId="46" xfId="1478" applyNumberFormat="1" applyFont="1" applyFill="1" applyBorder="1" applyAlignment="1">
      <alignment horizontal="right" wrapText="1"/>
    </xf>
    <xf numFmtId="199" fontId="21" fillId="0" borderId="47" xfId="1478" applyNumberFormat="1" applyFont="1" applyFill="1" applyBorder="1" applyAlignment="1">
      <alignment horizontal="right" wrapText="1"/>
    </xf>
    <xf numFmtId="0" fontId="21" fillId="0" borderId="48" xfId="1478" applyFont="1" applyBorder="1" applyAlignment="1">
      <alignment horizontal="left" wrapText="1"/>
    </xf>
    <xf numFmtId="199" fontId="21" fillId="0" borderId="49" xfId="1478" applyNumberFormat="1" applyFont="1" applyFill="1" applyBorder="1" applyAlignment="1">
      <alignment horizontal="left"/>
    </xf>
    <xf numFmtId="0" fontId="21" fillId="0" borderId="50" xfId="1478" applyFont="1" applyBorder="1" applyAlignment="1">
      <alignment horizontal="left" wrapText="1"/>
    </xf>
    <xf numFmtId="199" fontId="2" fillId="0" borderId="28" xfId="1478" applyNumberFormat="1" applyFont="1" applyFill="1" applyBorder="1" applyAlignment="1">
      <alignment horizontal="left"/>
    </xf>
    <xf numFmtId="0" fontId="2" fillId="0" borderId="35" xfId="1478" applyFont="1" applyBorder="1" applyAlignment="1">
      <alignment horizontal="left" wrapText="1" indent="2"/>
    </xf>
    <xf numFmtId="0" fontId="2" fillId="0" borderId="35" xfId="1478" applyFont="1" applyFill="1" applyBorder="1" applyAlignment="1">
      <alignment horizontal="left" wrapText="1" indent="2"/>
    </xf>
    <xf numFmtId="0" fontId="21" fillId="0" borderId="35" xfId="1478" applyFont="1" applyBorder="1" applyAlignment="1">
      <alignment horizontal="left" wrapText="1"/>
    </xf>
    <xf numFmtId="0" fontId="21" fillId="0" borderId="52" xfId="1478" applyFont="1" applyBorder="1" applyAlignment="1">
      <alignment wrapText="1"/>
    </xf>
    <xf numFmtId="199" fontId="21" fillId="0" borderId="42" xfId="1478" applyNumberFormat="1" applyFont="1" applyFill="1" applyBorder="1" applyAlignment="1">
      <alignment horizontal="left"/>
    </xf>
    <xf numFmtId="0" fontId="21" fillId="0" borderId="53" xfId="1478" applyFont="1" applyBorder="1" applyAlignment="1">
      <alignment horizontal="center" vertical="top"/>
    </xf>
    <xf numFmtId="49" fontId="21" fillId="0" borderId="54" xfId="1478" applyNumberFormat="1" applyFont="1" applyFill="1" applyBorder="1" applyAlignment="1">
      <alignment horizontal="center" vertical="top" wrapText="1"/>
    </xf>
    <xf numFmtId="49" fontId="21" fillId="0" borderId="55" xfId="1478" applyNumberFormat="1" applyFont="1" applyBorder="1" applyAlignment="1">
      <alignment horizontal="center" vertical="top" wrapText="1"/>
    </xf>
    <xf numFmtId="199" fontId="2" fillId="0" borderId="28" xfId="1478" applyNumberFormat="1" applyFont="1" applyFill="1" applyBorder="1" applyAlignment="1">
      <alignment horizontal="right" wrapText="1"/>
    </xf>
    <xf numFmtId="199" fontId="2" fillId="0" borderId="51" xfId="1478" applyNumberFormat="1" applyFont="1" applyBorder="1" applyAlignment="1">
      <alignment horizontal="right"/>
    </xf>
    <xf numFmtId="199" fontId="21" fillId="0" borderId="36" xfId="1478" applyNumberFormat="1" applyFont="1" applyBorder="1" applyAlignment="1">
      <alignment horizontal="left" wrapText="1"/>
    </xf>
    <xf numFmtId="0" fontId="21" fillId="0" borderId="56" xfId="1478" applyFont="1" applyBorder="1" applyAlignment="1">
      <alignment horizontal="left" wrapText="1"/>
    </xf>
    <xf numFmtId="0" fontId="21" fillId="0" borderId="39" xfId="1478" applyFont="1" applyBorder="1" applyAlignment="1">
      <alignment horizontal="left" wrapText="1"/>
    </xf>
    <xf numFmtId="0" fontId="21" fillId="0" borderId="52" xfId="1478" applyFont="1" applyBorder="1" applyAlignment="1">
      <alignment horizontal="left" wrapText="1"/>
    </xf>
    <xf numFmtId="199" fontId="21" fillId="0" borderId="42" xfId="1478" applyNumberFormat="1" applyFont="1" applyFill="1" applyBorder="1" applyAlignment="1">
      <alignment horizontal="left" wrapText="1"/>
    </xf>
    <xf numFmtId="0" fontId="2" fillId="13" borderId="57" xfId="2329" applyNumberFormat="1" applyFont="1" applyFill="1" applyBorder="1" applyAlignment="1">
      <alignment wrapText="1"/>
    </xf>
    <xf numFmtId="199" fontId="16" fillId="0" borderId="22" xfId="1478" applyNumberFormat="1" applyFont="1" applyFill="1" applyBorder="1" applyAlignment="1" applyProtection="1"/>
    <xf numFmtId="0" fontId="37" fillId="13" borderId="58" xfId="0" applyFont="1" applyFill="1" applyBorder="1" applyAlignment="1">
      <alignment wrapText="1"/>
    </xf>
    <xf numFmtId="0" fontId="2" fillId="0" borderId="59" xfId="1478" applyFont="1" applyBorder="1" applyAlignment="1">
      <alignment wrapText="1"/>
    </xf>
    <xf numFmtId="199" fontId="2" fillId="0" borderId="15" xfId="1478" applyNumberFormat="1" applyFont="1" applyFill="1" applyBorder="1" applyAlignment="1">
      <alignment horizontal="left" wrapText="1"/>
    </xf>
    <xf numFmtId="199" fontId="2" fillId="0" borderId="10" xfId="1478" applyNumberFormat="1" applyFont="1" applyFill="1" applyBorder="1" applyAlignment="1">
      <alignment horizontal="left" wrapText="1"/>
    </xf>
    <xf numFmtId="199" fontId="2" fillId="0" borderId="60" xfId="1478" applyNumberFormat="1" applyFont="1" applyFill="1" applyBorder="1" applyAlignment="1">
      <alignment horizontal="left" wrapText="1"/>
    </xf>
    <xf numFmtId="0" fontId="2" fillId="0" borderId="0" xfId="1478" applyFont="1" applyAlignment="1">
      <alignment wrapText="1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" fillId="0" borderId="12" xfId="1478" applyFont="1" applyBorder="1" applyAlignment="1">
      <alignment horizontal="left" wrapText="1" indent="2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9" xfId="1478" applyFont="1" applyBorder="1" applyAlignment="1">
      <alignment horizontal="left"/>
    </xf>
    <xf numFmtId="0" fontId="21" fillId="0" borderId="12" xfId="1478" applyFont="1" applyBorder="1" applyAlignment="1">
      <alignment horizontal="left" wrapText="1"/>
    </xf>
    <xf numFmtId="0" fontId="21" fillId="0" borderId="12" xfId="1478" applyFont="1" applyBorder="1" applyAlignment="1">
      <alignment horizontal="left"/>
    </xf>
    <xf numFmtId="0" fontId="16" fillId="0" borderId="12" xfId="1478" applyFont="1" applyBorder="1" applyAlignment="1">
      <alignment horizontal="left" wrapText="1" indent="2"/>
    </xf>
    <xf numFmtId="0" fontId="2" fillId="0" borderId="12" xfId="1478" applyNumberFormat="1" applyFont="1" applyBorder="1" applyAlignment="1">
      <alignment horizontal="left" wrapText="1" inden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2" xfId="1478" applyFont="1" applyBorder="1" applyAlignment="1">
      <alignment horizontal="left" wrapText="1" indent="1"/>
    </xf>
    <xf numFmtId="0" fontId="2" fillId="0" borderId="9" xfId="1478" applyFont="1" applyBorder="1" applyAlignment="1">
      <alignment horizontal="left" wrapText="1" indent="1"/>
    </xf>
    <xf numFmtId="0" fontId="2" fillId="0" borderId="18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17" fillId="0" borderId="27" xfId="1478" applyFont="1" applyBorder="1" applyAlignment="1">
      <alignment horizontal="center" vertical="center" wrapText="1"/>
    </xf>
    <xf numFmtId="0" fontId="17" fillId="0" borderId="31" xfId="1478" applyFont="1" applyBorder="1" applyAlignment="1">
      <alignment horizontal="center" vertical="center" wrapText="1"/>
    </xf>
    <xf numFmtId="3" fontId="17" fillId="0" borderId="28" xfId="1478" applyNumberFormat="1" applyFont="1" applyFill="1" applyBorder="1" applyAlignment="1">
      <alignment horizontal="center" vertical="center" wrapText="1"/>
    </xf>
    <xf numFmtId="0" fontId="17" fillId="0" borderId="29" xfId="1478" applyFont="1" applyBorder="1" applyAlignment="1">
      <alignment horizontal="center" vertical="center" wrapText="1"/>
    </xf>
    <xf numFmtId="0" fontId="17" fillId="0" borderId="7" xfId="1478" applyFont="1" applyBorder="1" applyAlignment="1">
      <alignment horizontal="center" vertical="center" wrapText="1"/>
    </xf>
    <xf numFmtId="0" fontId="17" fillId="0" borderId="30" xfId="1478" applyFont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</cellXfs>
  <cellStyles count="2330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Обычный_ЦАТЭК главная_неаудир_2006_100407 (3)" xfId="2329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0</xdr:rowOff>
    </xdr:from>
    <xdr:to>
      <xdr:col>2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95250</xdr:rowOff>
    </xdr:from>
    <xdr:to>
      <xdr:col>5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4;&#1072;&#1090;&#1101;&#1082;\2007&#1075;%20&#1074;%20&#1040;&#1060;&#1053;\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e-glbuh\Local%20Settings\Temporary%20Internet%20Files\OLKC8\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Library\Mail%20Downloads\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e-glbuh\AppData\Local\Microsoft\Windows\INetCache\Content.Outlook\VHXDZ7C6\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Desktop\&#1044;&#1083;&#1103;%20&#1072;&#1091;&#1076;&#1080;&#1090;&#1072;%202008\&#1044;&#1083;&#1103;%20&#1072;&#1091;&#1076;&#1080;&#1090;&#1072;%202008\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Accounts\PAYROLL\History%20ERRS%2002\November__2002\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Services%20&amp;%20Transportation\Eurest%20Raytheon\Finance\Finance\Business%20Analyst\Scala%20Journals\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rla\Local%20Settings\Temporary%20Internet%20Files\Content.Outlook\CMXA36VU\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SheetLayoutView="100" workbookViewId="0">
      <selection activeCell="G25" sqref="G25"/>
    </sheetView>
  </sheetViews>
  <sheetFormatPr defaultRowHeight="15.75" outlineLevelRow="1"/>
  <cols>
    <col min="1" max="1" width="66.7109375" style="1" customWidth="1"/>
    <col min="2" max="2" width="18.140625" style="2" customWidth="1"/>
    <col min="3" max="3" width="20.42578125" style="3" customWidth="1"/>
    <col min="4" max="4" width="7.42578125" style="4" customWidth="1"/>
    <col min="5" max="5" width="9.140625" style="4"/>
    <col min="6" max="6" width="12" style="4" customWidth="1"/>
    <col min="7" max="16384" width="9.140625" style="4"/>
  </cols>
  <sheetData>
    <row r="1" spans="1:3">
      <c r="A1" s="5" t="s">
        <v>0</v>
      </c>
      <c r="B1" s="7"/>
      <c r="C1" s="8"/>
    </row>
    <row r="2" spans="1:3">
      <c r="A2" s="5"/>
    </row>
    <row r="3" spans="1:3" ht="15.75" customHeight="1">
      <c r="A3" s="9" t="s">
        <v>1</v>
      </c>
      <c r="B3" s="10"/>
      <c r="C3" s="11"/>
    </row>
    <row r="4" spans="1:3" ht="17.25" customHeight="1">
      <c r="A4" s="9" t="s">
        <v>204</v>
      </c>
      <c r="B4" s="10"/>
      <c r="C4" s="11"/>
    </row>
    <row r="5" spans="1:3" ht="16.5" thickBot="1">
      <c r="A5" s="12" t="s">
        <v>2</v>
      </c>
      <c r="B5" s="13"/>
      <c r="C5" s="14"/>
    </row>
    <row r="6" spans="1:3" ht="16.5" thickBot="1">
      <c r="A6" s="15"/>
      <c r="B6" s="10"/>
      <c r="C6" s="11"/>
    </row>
    <row r="7" spans="1:3" s="19" customFormat="1" ht="16.5" thickBot="1">
      <c r="A7" s="16" t="s">
        <v>3</v>
      </c>
      <c r="B7" s="17">
        <v>43646</v>
      </c>
      <c r="C7" s="18">
        <v>43830</v>
      </c>
    </row>
    <row r="8" spans="1:3">
      <c r="A8" s="20" t="s">
        <v>4</v>
      </c>
      <c r="B8" s="21"/>
      <c r="C8" s="22"/>
    </row>
    <row r="9" spans="1:3">
      <c r="A9" s="23" t="s">
        <v>5</v>
      </c>
      <c r="B9" s="24">
        <v>98049678</v>
      </c>
      <c r="C9" s="24">
        <v>100503907</v>
      </c>
    </row>
    <row r="10" spans="1:3" hidden="1" outlineLevel="1">
      <c r="A10" s="23" t="s">
        <v>6</v>
      </c>
      <c r="B10" s="24"/>
      <c r="C10" s="24"/>
    </row>
    <row r="11" spans="1:3" collapsed="1">
      <c r="A11" s="23" t="s">
        <v>7</v>
      </c>
      <c r="B11" s="24">
        <v>146649</v>
      </c>
      <c r="C11" s="24">
        <v>168197</v>
      </c>
    </row>
    <row r="12" spans="1:3" outlineLevel="1">
      <c r="A12" s="191" t="s">
        <v>183</v>
      </c>
      <c r="B12" s="24">
        <v>26091</v>
      </c>
      <c r="C12" s="24">
        <v>26091</v>
      </c>
    </row>
    <row r="13" spans="1:3">
      <c r="A13" s="23" t="s">
        <v>176</v>
      </c>
      <c r="B13" s="24">
        <v>126071</v>
      </c>
      <c r="C13" s="24">
        <v>124097</v>
      </c>
    </row>
    <row r="14" spans="1:3" ht="30" customHeight="1">
      <c r="A14" s="23" t="s">
        <v>9</v>
      </c>
      <c r="B14" s="24">
        <v>1450</v>
      </c>
      <c r="C14" s="24">
        <v>1450</v>
      </c>
    </row>
    <row r="15" spans="1:3" ht="16.5" hidden="1" customHeight="1" outlineLevel="1">
      <c r="A15" s="23" t="s">
        <v>10</v>
      </c>
      <c r="B15" s="24"/>
      <c r="C15" s="24"/>
    </row>
    <row r="16" spans="1:3" ht="14.25" customHeight="1" collapsed="1">
      <c r="A16" s="23" t="s">
        <v>11</v>
      </c>
      <c r="B16" s="24">
        <v>498120</v>
      </c>
      <c r="C16" s="24">
        <v>498812</v>
      </c>
    </row>
    <row r="17" spans="1:3" ht="15.75" customHeight="1" outlineLevel="1">
      <c r="A17" s="23" t="s">
        <v>203</v>
      </c>
      <c r="B17" s="24">
        <v>3061435</v>
      </c>
      <c r="C17" s="24"/>
    </row>
    <row r="18" spans="1:3" s="27" customFormat="1">
      <c r="A18" s="25" t="s">
        <v>12</v>
      </c>
      <c r="B18" s="26">
        <f>SUM(B9:B17)</f>
        <v>101909494</v>
      </c>
      <c r="C18" s="26">
        <f>SUM(C9:C17)</f>
        <v>101322554</v>
      </c>
    </row>
    <row r="19" spans="1:3">
      <c r="A19" s="28" t="s">
        <v>13</v>
      </c>
      <c r="B19" s="24"/>
      <c r="C19" s="24"/>
    </row>
    <row r="20" spans="1:3">
      <c r="A20" s="23" t="s">
        <v>14</v>
      </c>
      <c r="B20" s="24">
        <v>2977143</v>
      </c>
      <c r="C20" s="24">
        <v>2271517</v>
      </c>
    </row>
    <row r="21" spans="1:3" outlineLevel="1">
      <c r="A21" s="23" t="s">
        <v>203</v>
      </c>
      <c r="B21" s="24">
        <v>3915943</v>
      </c>
      <c r="C21" s="24">
        <v>5329568</v>
      </c>
    </row>
    <row r="22" spans="1:3">
      <c r="A22" s="23" t="s">
        <v>15</v>
      </c>
      <c r="B22" s="24">
        <v>3321336</v>
      </c>
      <c r="C22" s="24">
        <v>4059516</v>
      </c>
    </row>
    <row r="23" spans="1:3">
      <c r="A23" s="23" t="s">
        <v>16</v>
      </c>
      <c r="B23" s="24">
        <v>2846064</v>
      </c>
      <c r="C23" s="24">
        <v>1055330</v>
      </c>
    </row>
    <row r="24" spans="1:3" ht="16.5" customHeight="1">
      <c r="A24" s="23" t="s">
        <v>17</v>
      </c>
      <c r="B24" s="24">
        <v>799182</v>
      </c>
      <c r="C24" s="24">
        <v>9804</v>
      </c>
    </row>
    <row r="25" spans="1:3">
      <c r="A25" s="23" t="s">
        <v>175</v>
      </c>
      <c r="B25" s="24">
        <v>626710</v>
      </c>
      <c r="C25" s="24">
        <v>945729</v>
      </c>
    </row>
    <row r="26" spans="1:3" hidden="1">
      <c r="A26" s="23" t="s">
        <v>188</v>
      </c>
      <c r="B26" s="24"/>
      <c r="C26" s="24"/>
    </row>
    <row r="27" spans="1:3" hidden="1" outlineLevel="1">
      <c r="A27" s="23" t="s">
        <v>8</v>
      </c>
      <c r="B27" s="24"/>
      <c r="C27" s="24"/>
    </row>
    <row r="28" spans="1:3" hidden="1" outlineLevel="1">
      <c r="A28" s="23" t="s">
        <v>203</v>
      </c>
      <c r="B28" s="24"/>
      <c r="C28" s="24"/>
    </row>
    <row r="29" spans="1:3" collapsed="1">
      <c r="A29" s="23" t="s">
        <v>11</v>
      </c>
      <c r="B29" s="24">
        <v>1454936</v>
      </c>
      <c r="C29" s="24">
        <v>77397</v>
      </c>
    </row>
    <row r="30" spans="1:3">
      <c r="A30" s="23" t="s">
        <v>18</v>
      </c>
      <c r="B30" s="24">
        <v>86624</v>
      </c>
      <c r="C30" s="24">
        <v>223873</v>
      </c>
    </row>
    <row r="31" spans="1:3" s="27" customFormat="1" ht="16.5" thickBot="1">
      <c r="A31" s="25" t="s">
        <v>19</v>
      </c>
      <c r="B31" s="26">
        <f>SUM(B20:B30)</f>
        <v>16027938</v>
      </c>
      <c r="C31" s="26">
        <f>SUM(C20:C30)</f>
        <v>13972734</v>
      </c>
    </row>
    <row r="32" spans="1:3" ht="18" hidden="1" customHeight="1" outlineLevel="1">
      <c r="A32" s="29" t="s">
        <v>20</v>
      </c>
      <c r="B32" s="30"/>
      <c r="C32" s="30"/>
    </row>
    <row r="33" spans="1:3" s="27" customFormat="1" ht="16.5" collapsed="1" thickBot="1">
      <c r="A33" s="31" t="s">
        <v>21</v>
      </c>
      <c r="B33" s="183">
        <f>B18+B31+B32</f>
        <v>117937432</v>
      </c>
      <c r="C33" s="183">
        <f>C18+C31+C32</f>
        <v>115295288</v>
      </c>
    </row>
    <row r="34" spans="1:3" ht="15.75" customHeight="1" thickBot="1">
      <c r="A34" s="32"/>
      <c r="B34" s="33"/>
      <c r="C34" s="33"/>
    </row>
    <row r="35" spans="1:3" ht="16.5" thickBot="1">
      <c r="A35" s="188" t="s">
        <v>22</v>
      </c>
      <c r="B35" s="189">
        <f>B7</f>
        <v>43646</v>
      </c>
      <c r="C35" s="189">
        <f>C7</f>
        <v>43830</v>
      </c>
    </row>
    <row r="36" spans="1:3">
      <c r="A36" s="190" t="s">
        <v>23</v>
      </c>
      <c r="B36" s="21"/>
      <c r="C36" s="21"/>
    </row>
    <row r="37" spans="1:3">
      <c r="A37" s="191" t="s">
        <v>24</v>
      </c>
      <c r="B37" s="24">
        <v>16291512</v>
      </c>
      <c r="C37" s="24">
        <v>16291512</v>
      </c>
    </row>
    <row r="38" spans="1:3" hidden="1" outlineLevel="1">
      <c r="A38" s="191" t="s">
        <v>25</v>
      </c>
      <c r="B38" s="24"/>
      <c r="C38" s="24"/>
    </row>
    <row r="39" spans="1:3" collapsed="1">
      <c r="A39" s="191" t="s">
        <v>26</v>
      </c>
      <c r="B39" s="24">
        <v>277168</v>
      </c>
      <c r="C39" s="24">
        <v>277168</v>
      </c>
    </row>
    <row r="40" spans="1:3">
      <c r="A40" s="191" t="s">
        <v>27</v>
      </c>
      <c r="B40" s="24">
        <v>17829171</v>
      </c>
      <c r="C40" s="24">
        <v>18363469</v>
      </c>
    </row>
    <row r="41" spans="1:3" ht="15.75" hidden="1" customHeight="1" outlineLevel="1">
      <c r="A41" s="191" t="s">
        <v>28</v>
      </c>
      <c r="B41" s="24"/>
      <c r="C41" s="24"/>
    </row>
    <row r="42" spans="1:3" hidden="1" outlineLevel="1">
      <c r="A42" s="191" t="s">
        <v>29</v>
      </c>
      <c r="B42" s="24"/>
      <c r="C42" s="24"/>
    </row>
    <row r="43" spans="1:3" collapsed="1">
      <c r="A43" s="192" t="s">
        <v>30</v>
      </c>
      <c r="B43" s="24">
        <v>24964590</v>
      </c>
      <c r="C43" s="24">
        <f>3202028+20308992</f>
        <v>23511020</v>
      </c>
    </row>
    <row r="44" spans="1:3" ht="31.5">
      <c r="A44" s="193" t="s">
        <v>31</v>
      </c>
      <c r="B44" s="26">
        <f>SUM(B37:B43)</f>
        <v>59362441</v>
      </c>
      <c r="C44" s="26">
        <f>SUM(C37:C43)</f>
        <v>58443169</v>
      </c>
    </row>
    <row r="45" spans="1:3">
      <c r="A45" s="191" t="s">
        <v>32</v>
      </c>
      <c r="B45" s="24"/>
      <c r="C45" s="24"/>
    </row>
    <row r="46" spans="1:3" s="27" customFormat="1" ht="18" customHeight="1">
      <c r="A46" s="194" t="s">
        <v>33</v>
      </c>
      <c r="B46" s="26">
        <f>B44+B45</f>
        <v>59362441</v>
      </c>
      <c r="C46" s="26">
        <f>C44+C45</f>
        <v>58443169</v>
      </c>
    </row>
    <row r="47" spans="1:3">
      <c r="A47" s="195" t="s">
        <v>34</v>
      </c>
      <c r="B47" s="24"/>
      <c r="C47" s="24"/>
    </row>
    <row r="48" spans="1:3">
      <c r="A48" s="191" t="s">
        <v>35</v>
      </c>
      <c r="B48" s="24">
        <v>5000000</v>
      </c>
      <c r="C48" s="24" t="s">
        <v>187</v>
      </c>
    </row>
    <row r="49" spans="1:3">
      <c r="A49" s="191" t="s">
        <v>36</v>
      </c>
      <c r="B49" s="24">
        <v>0</v>
      </c>
      <c r="C49" s="24">
        <v>0</v>
      </c>
    </row>
    <row r="50" spans="1:3" outlineLevel="1">
      <c r="A50" s="191" t="s">
        <v>37</v>
      </c>
      <c r="B50" s="24">
        <v>77092</v>
      </c>
      <c r="C50" s="24">
        <v>105225</v>
      </c>
    </row>
    <row r="51" spans="1:3">
      <c r="A51" s="191" t="s">
        <v>38</v>
      </c>
      <c r="B51" s="24">
        <v>15120401</v>
      </c>
      <c r="C51" s="24">
        <v>15120401</v>
      </c>
    </row>
    <row r="52" spans="1:3" hidden="1" outlineLevel="1">
      <c r="A52" s="191" t="s">
        <v>39</v>
      </c>
      <c r="B52" s="24"/>
      <c r="C52" s="24"/>
    </row>
    <row r="53" spans="1:3" hidden="1" outlineLevel="1">
      <c r="A53" s="191" t="s">
        <v>40</v>
      </c>
      <c r="B53" s="24"/>
      <c r="C53" s="24"/>
    </row>
    <row r="54" spans="1:3" collapsed="1">
      <c r="A54" s="191" t="s">
        <v>41</v>
      </c>
      <c r="B54" s="24">
        <v>314064</v>
      </c>
      <c r="C54" s="24">
        <v>314064</v>
      </c>
    </row>
    <row r="55" spans="1:3">
      <c r="A55" s="191" t="s">
        <v>42</v>
      </c>
      <c r="B55" s="24">
        <v>52149</v>
      </c>
      <c r="C55" s="24">
        <v>52149</v>
      </c>
    </row>
    <row r="56" spans="1:3">
      <c r="A56" s="191" t="s">
        <v>43</v>
      </c>
      <c r="B56" s="24">
        <v>0</v>
      </c>
      <c r="C56" s="24">
        <v>0</v>
      </c>
    </row>
    <row r="57" spans="1:3">
      <c r="A57" s="191" t="s">
        <v>44</v>
      </c>
      <c r="B57" s="24">
        <v>2715491</v>
      </c>
      <c r="C57" s="24">
        <v>2715491</v>
      </c>
    </row>
    <row r="58" spans="1:3" s="27" customFormat="1">
      <c r="A58" s="194" t="s">
        <v>45</v>
      </c>
      <c r="B58" s="26">
        <f>SUM(B48:B57)</f>
        <v>23279197</v>
      </c>
      <c r="C58" s="26">
        <f>SUM(C48:C57)</f>
        <v>18307330</v>
      </c>
    </row>
    <row r="59" spans="1:3">
      <c r="A59" s="195" t="s">
        <v>46</v>
      </c>
      <c r="B59" s="24"/>
      <c r="C59" s="24"/>
    </row>
    <row r="60" spans="1:3">
      <c r="A60" s="191" t="s">
        <v>47</v>
      </c>
      <c r="B60" s="24">
        <v>303646</v>
      </c>
      <c r="C60" s="24">
        <v>5820313</v>
      </c>
    </row>
    <row r="61" spans="1:3">
      <c r="A61" s="191" t="s">
        <v>48</v>
      </c>
      <c r="B61" s="24">
        <v>4163931</v>
      </c>
      <c r="C61" s="24">
        <v>4618390</v>
      </c>
    </row>
    <row r="62" spans="1:3" hidden="1" outlineLevel="1">
      <c r="A62" s="191" t="s">
        <v>49</v>
      </c>
      <c r="B62" s="24"/>
      <c r="C62" s="24"/>
    </row>
    <row r="63" spans="1:3" collapsed="1">
      <c r="A63" s="191" t="s">
        <v>50</v>
      </c>
      <c r="B63" s="24">
        <v>26779093</v>
      </c>
      <c r="C63" s="24">
        <v>24426871</v>
      </c>
    </row>
    <row r="64" spans="1:3">
      <c r="A64" s="191" t="s">
        <v>51</v>
      </c>
      <c r="B64" s="24">
        <v>0</v>
      </c>
      <c r="C64" s="24">
        <v>0</v>
      </c>
    </row>
    <row r="65" spans="1:6">
      <c r="A65" s="191" t="s">
        <v>52</v>
      </c>
      <c r="B65" s="24">
        <v>5038</v>
      </c>
      <c r="C65" s="24">
        <v>5038</v>
      </c>
    </row>
    <row r="66" spans="1:6">
      <c r="A66" s="191" t="s">
        <v>53</v>
      </c>
      <c r="B66" s="24">
        <v>990772</v>
      </c>
      <c r="C66" s="24">
        <v>444387</v>
      </c>
    </row>
    <row r="67" spans="1:6" hidden="1">
      <c r="A67" s="191" t="s">
        <v>54</v>
      </c>
      <c r="B67" s="24">
        <v>0</v>
      </c>
      <c r="C67" s="24">
        <v>0</v>
      </c>
    </row>
    <row r="68" spans="1:6">
      <c r="A68" s="191" t="s">
        <v>189</v>
      </c>
      <c r="B68" s="24">
        <v>136784</v>
      </c>
      <c r="C68" s="24">
        <v>136784</v>
      </c>
    </row>
    <row r="69" spans="1:6" outlineLevel="1">
      <c r="A69" s="191" t="s">
        <v>55</v>
      </c>
      <c r="B69" s="24">
        <v>69507</v>
      </c>
      <c r="C69" s="24">
        <v>93647</v>
      </c>
    </row>
    <row r="70" spans="1:6">
      <c r="A70" s="191" t="s">
        <v>56</v>
      </c>
      <c r="B70" s="24">
        <v>1087498</v>
      </c>
      <c r="C70" s="24">
        <f>1239834</f>
        <v>1239834</v>
      </c>
    </row>
    <row r="71" spans="1:6" outlineLevel="1">
      <c r="A71" s="191" t="s">
        <v>205</v>
      </c>
      <c r="B71" s="24">
        <v>1759525</v>
      </c>
      <c r="C71" s="24">
        <v>1759525</v>
      </c>
    </row>
    <row r="72" spans="1:6" s="27" customFormat="1" ht="16.5" thickBot="1">
      <c r="A72" s="194" t="s">
        <v>57</v>
      </c>
      <c r="B72" s="26">
        <f>SUM(B60:B71)</f>
        <v>35295794</v>
      </c>
      <c r="C72" s="196">
        <f>SUM(C60:C71)</f>
        <v>38544789</v>
      </c>
    </row>
    <row r="73" spans="1:6" s="27" customFormat="1" ht="32.25" hidden="1" outlineLevel="1" thickBot="1">
      <c r="A73" s="197" t="s">
        <v>58</v>
      </c>
      <c r="B73" s="34"/>
      <c r="C73" s="198"/>
    </row>
    <row r="74" spans="1:6" s="27" customFormat="1" ht="26.25" customHeight="1" collapsed="1" thickBot="1">
      <c r="A74" s="199" t="s">
        <v>59</v>
      </c>
      <c r="B74" s="200">
        <f>B46+B58+B72+B73</f>
        <v>117937432</v>
      </c>
      <c r="C74" s="201">
        <f>C46+C58+C72+C73</f>
        <v>115295288</v>
      </c>
    </row>
    <row r="75" spans="1:6" ht="16.5" thickBot="1">
      <c r="F75" s="184"/>
    </row>
    <row r="76" spans="1:6" s="35" customFormat="1" hidden="1">
      <c r="A76" s="185" t="s">
        <v>174</v>
      </c>
      <c r="B76" s="186"/>
      <c r="C76" s="187"/>
    </row>
    <row r="77" spans="1:6" hidden="1">
      <c r="A77" s="185" t="s">
        <v>170</v>
      </c>
      <c r="B77" s="186"/>
      <c r="C77" s="187"/>
    </row>
    <row r="78" spans="1:6">
      <c r="A78" s="229"/>
      <c r="B78" s="229"/>
      <c r="C78" s="229"/>
    </row>
    <row r="79" spans="1:6" s="19" customFormat="1">
      <c r="A79" s="36"/>
      <c r="B79" s="37"/>
      <c r="C79" s="38"/>
    </row>
    <row r="80" spans="1:6" s="19" customFormat="1" ht="16.5">
      <c r="A80" s="39" t="s">
        <v>60</v>
      </c>
      <c r="B80" s="40"/>
      <c r="C80" s="41" t="s">
        <v>186</v>
      </c>
    </row>
    <row r="81" spans="1:3" ht="16.5" customHeight="1">
      <c r="A81" s="230"/>
      <c r="B81" s="230"/>
      <c r="C81" s="42"/>
    </row>
    <row r="82" spans="1:3" ht="19.5" customHeight="1">
      <c r="A82" s="39" t="s">
        <v>61</v>
      </c>
      <c r="B82" s="40"/>
      <c r="C82" s="41" t="s">
        <v>62</v>
      </c>
    </row>
    <row r="83" spans="1:3" ht="15.75" customHeight="1">
      <c r="A83" s="231"/>
      <c r="B83" s="231"/>
      <c r="C83" s="43"/>
    </row>
    <row r="84" spans="1:3">
      <c r="A84" s="44" t="s">
        <v>63</v>
      </c>
      <c r="B84" s="44"/>
      <c r="C84" s="46"/>
    </row>
    <row r="85" spans="1:3">
      <c r="B85" s="37">
        <f>B33-B74</f>
        <v>0</v>
      </c>
      <c r="C85" s="38">
        <f>C33-C74</f>
        <v>0</v>
      </c>
    </row>
    <row r="87" spans="1:3">
      <c r="B87" s="47"/>
      <c r="C87" s="47"/>
    </row>
  </sheetData>
  <sheetProtection selectLockedCells="1" selectUnlockedCells="1"/>
  <mergeCells count="3">
    <mergeCell ref="A78:C78"/>
    <mergeCell ref="A81:B81"/>
    <mergeCell ref="A83:B83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4" firstPageNumber="0" orientation="portrait" horizontalDpi="300" verticalDpi="300" r:id="rId1"/>
  <headerFooter alignWithMargins="0"/>
  <rowBreaks count="2" manualBreakCount="2">
    <brk id="82" max="16383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="89" zoomScaleNormal="89" zoomScaleSheetLayoutView="95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L24" sqref="L24"/>
    </sheetView>
  </sheetViews>
  <sheetFormatPr defaultRowHeight="15.75" outlineLevelRow="1" outlineLevelCol="1"/>
  <cols>
    <col min="1" max="1" width="6" style="48" customWidth="1"/>
    <col min="2" max="2" width="8.140625" style="48" customWidth="1"/>
    <col min="3" max="3" width="44.7109375" style="49" customWidth="1"/>
    <col min="4" max="4" width="20.85546875" style="49" customWidth="1"/>
    <col min="5" max="5" width="15.7109375" style="49" hidden="1" customWidth="1" outlineLevel="1"/>
    <col min="6" max="6" width="22.7109375" style="49" customWidth="1" collapsed="1"/>
    <col min="7" max="7" width="15.7109375" style="49" hidden="1" customWidth="1" outlineLevel="1"/>
    <col min="8" max="8" width="8.42578125" style="50" customWidth="1" collapsed="1"/>
    <col min="9" max="9" width="13.140625" style="51" customWidth="1"/>
    <col min="10" max="10" width="17.85546875" style="51" customWidth="1"/>
    <col min="11" max="12" width="13.140625" style="51" customWidth="1"/>
    <col min="13" max="13" width="17.85546875" style="51" customWidth="1"/>
    <col min="14" max="16" width="13.140625" style="51" customWidth="1"/>
    <col min="17" max="17" width="23.28515625" style="51" customWidth="1"/>
    <col min="18" max="18" width="24" style="50" customWidth="1"/>
    <col min="19" max="16384" width="9.140625" style="48"/>
  </cols>
  <sheetData>
    <row r="1" spans="1:18" s="4" customFormat="1">
      <c r="A1" s="52" t="str">
        <f>Ф1!A1</f>
        <v xml:space="preserve">АКЦИОНЕРНОЕ ОБЩЕСТВО "СЕВКАЗЭНЕРГО" </v>
      </c>
      <c r="B1" s="52"/>
      <c r="C1" s="52"/>
      <c r="D1" s="52"/>
      <c r="E1" s="52"/>
      <c r="F1" s="52"/>
      <c r="G1" s="52"/>
    </row>
    <row r="2" spans="1:18" s="4" customFormat="1">
      <c r="A2" s="54"/>
    </row>
    <row r="3" spans="1:18" s="4" customFormat="1" ht="20.25" customHeight="1">
      <c r="A3" s="56" t="s">
        <v>64</v>
      </c>
      <c r="B3" s="48"/>
      <c r="C3" s="48"/>
      <c r="D3" s="48"/>
      <c r="E3" s="48"/>
      <c r="F3" s="48"/>
      <c r="G3" s="48"/>
    </row>
    <row r="4" spans="1:18" s="4" customFormat="1" ht="16.5" customHeight="1">
      <c r="A4" s="56" t="s">
        <v>206</v>
      </c>
      <c r="B4" s="48"/>
      <c r="C4" s="48"/>
      <c r="D4" s="57"/>
      <c r="E4" s="57"/>
      <c r="F4" s="57"/>
      <c r="G4" s="57"/>
    </row>
    <row r="5" spans="1:18" s="4" customFormat="1">
      <c r="A5" s="58" t="s">
        <v>2</v>
      </c>
      <c r="B5" s="59"/>
      <c r="C5" s="59"/>
      <c r="D5" s="59"/>
      <c r="E5" s="59"/>
      <c r="F5" s="59"/>
      <c r="G5" s="59"/>
    </row>
    <row r="6" spans="1:18" s="4" customFormat="1">
      <c r="A6" s="57"/>
      <c r="B6" s="60"/>
      <c r="C6" s="60"/>
      <c r="D6" s="60"/>
      <c r="E6" s="60"/>
      <c r="F6" s="60"/>
      <c r="G6" s="60"/>
    </row>
    <row r="7" spans="1:18" s="63" customFormat="1" ht="44.25" customHeight="1">
      <c r="A7" s="233" t="s">
        <v>65</v>
      </c>
      <c r="B7" s="233"/>
      <c r="C7" s="233"/>
      <c r="D7" s="61" t="s">
        <v>208</v>
      </c>
      <c r="E7" s="61" t="s">
        <v>178</v>
      </c>
      <c r="F7" s="61" t="s">
        <v>207</v>
      </c>
      <c r="G7" s="61" t="s">
        <v>179</v>
      </c>
      <c r="H7" s="62"/>
    </row>
    <row r="8" spans="1:18" s="56" customFormat="1">
      <c r="A8" s="234" t="s">
        <v>66</v>
      </c>
      <c r="B8" s="234"/>
      <c r="C8" s="234"/>
      <c r="D8" s="64"/>
      <c r="E8" s="64"/>
      <c r="F8" s="64"/>
      <c r="G8" s="65"/>
    </row>
    <row r="9" spans="1:18" ht="21.95" customHeight="1">
      <c r="A9" s="232" t="s">
        <v>67</v>
      </c>
      <c r="B9" s="232"/>
      <c r="C9" s="232"/>
      <c r="D9" s="66">
        <v>19716953</v>
      </c>
      <c r="E9" s="66"/>
      <c r="F9" s="66">
        <v>19281547</v>
      </c>
      <c r="G9" s="6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ht="15.75" hidden="1" customHeight="1" outlineLevel="1">
      <c r="A10" s="232" t="s">
        <v>68</v>
      </c>
      <c r="B10" s="232"/>
      <c r="C10" s="232"/>
      <c r="D10" s="66"/>
      <c r="E10" s="66"/>
      <c r="F10" s="66"/>
      <c r="G10" s="6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s="56" customFormat="1" collapsed="1">
      <c r="A11" s="68" t="s">
        <v>69</v>
      </c>
      <c r="B11" s="69"/>
      <c r="C11" s="70"/>
      <c r="D11" s="71"/>
      <c r="E11" s="66"/>
      <c r="F11" s="71"/>
      <c r="G11" s="67"/>
    </row>
    <row r="12" spans="1:18" s="72" customFormat="1" ht="15.75" customHeight="1">
      <c r="A12" s="232" t="s">
        <v>67</v>
      </c>
      <c r="B12" s="232"/>
      <c r="C12" s="232"/>
      <c r="D12" s="66">
        <v>-15766834</v>
      </c>
      <c r="E12" s="66"/>
      <c r="F12" s="66">
        <v>-13409007</v>
      </c>
      <c r="G12" s="67"/>
    </row>
    <row r="13" spans="1:18" ht="15.75" hidden="1" customHeight="1" outlineLevel="1">
      <c r="A13" s="232" t="s">
        <v>68</v>
      </c>
      <c r="B13" s="232"/>
      <c r="C13" s="232"/>
      <c r="D13" s="66"/>
      <c r="E13" s="66"/>
      <c r="F13" s="66"/>
      <c r="G13" s="6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collapsed="1">
      <c r="A14" s="68" t="s">
        <v>70</v>
      </c>
      <c r="B14" s="69"/>
      <c r="C14" s="70"/>
      <c r="D14" s="71">
        <f>SUM(D8:D13)</f>
        <v>3950119</v>
      </c>
      <c r="E14" s="71">
        <f>SUM(E8:E13)</f>
        <v>0</v>
      </c>
      <c r="F14" s="71">
        <f>SUM(F8:F13)</f>
        <v>5872540</v>
      </c>
      <c r="G14" s="73">
        <f>SUM(G8:G13)</f>
        <v>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15.75" customHeight="1">
      <c r="A15" s="232" t="s">
        <v>71</v>
      </c>
      <c r="B15" s="232"/>
      <c r="C15" s="232"/>
      <c r="D15" s="66">
        <v>-1124617</v>
      </c>
      <c r="E15" s="66"/>
      <c r="F15" s="66">
        <v>-1117157</v>
      </c>
      <c r="G15" s="6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ht="15.75" customHeight="1">
      <c r="A16" s="232" t="s">
        <v>72</v>
      </c>
      <c r="B16" s="232"/>
      <c r="C16" s="232"/>
      <c r="D16" s="66">
        <v>-155301</v>
      </c>
      <c r="E16" s="66"/>
      <c r="F16" s="66">
        <v>-154183</v>
      </c>
      <c r="G16" s="6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ht="31.5" hidden="1" customHeight="1" outlineLevel="1">
      <c r="A17" s="232" t="s">
        <v>73</v>
      </c>
      <c r="B17" s="232"/>
      <c r="C17" s="232"/>
      <c r="D17" s="66"/>
      <c r="E17" s="66"/>
      <c r="F17" s="66"/>
      <c r="G17" s="6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s="74" customFormat="1" ht="15.75" hidden="1" customHeight="1" outlineLevel="1">
      <c r="A18" s="232" t="s">
        <v>74</v>
      </c>
      <c r="B18" s="232"/>
      <c r="C18" s="232"/>
      <c r="D18" s="66"/>
      <c r="E18" s="66"/>
      <c r="F18" s="66"/>
      <c r="G18" s="67"/>
    </row>
    <row r="19" spans="1:18" s="74" customFormat="1" ht="31.5" customHeight="1" collapsed="1">
      <c r="A19" s="235" t="s">
        <v>75</v>
      </c>
      <c r="B19" s="235"/>
      <c r="C19" s="235"/>
      <c r="D19" s="75">
        <f>SUM(D14:D18)</f>
        <v>2670201</v>
      </c>
      <c r="E19" s="75">
        <f>SUM(E14:E18)</f>
        <v>0</v>
      </c>
      <c r="F19" s="75">
        <f>SUM(F14:F18)</f>
        <v>4601200</v>
      </c>
      <c r="G19" s="76">
        <f>SUM(G14:G18)</f>
        <v>0</v>
      </c>
    </row>
    <row r="20" spans="1:18" s="74" customFormat="1" outlineLevel="1">
      <c r="A20" s="232" t="s">
        <v>192</v>
      </c>
      <c r="B20" s="232"/>
      <c r="C20" s="232"/>
      <c r="D20" s="66">
        <v>126935</v>
      </c>
      <c r="E20" s="66"/>
      <c r="F20" s="66">
        <v>-131876</v>
      </c>
      <c r="G20" s="67"/>
    </row>
    <row r="21" spans="1:18" ht="15.75" customHeight="1">
      <c r="A21" s="232" t="s">
        <v>76</v>
      </c>
      <c r="B21" s="232"/>
      <c r="C21" s="232"/>
      <c r="D21" s="66">
        <v>-46149</v>
      </c>
      <c r="E21" s="66"/>
      <c r="F21" s="66">
        <v>283767</v>
      </c>
      <c r="G21" s="6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ht="15.75" hidden="1" customHeight="1" outlineLevel="1">
      <c r="A22" s="232" t="s">
        <v>77</v>
      </c>
      <c r="B22" s="232"/>
      <c r="C22" s="232"/>
      <c r="D22" s="66"/>
      <c r="E22" s="66"/>
      <c r="F22" s="66"/>
      <c r="G22" s="6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ht="15.75" customHeight="1" collapsed="1">
      <c r="A23" s="232" t="s">
        <v>78</v>
      </c>
      <c r="B23" s="232"/>
      <c r="C23" s="232"/>
      <c r="D23" s="66">
        <v>-27269</v>
      </c>
      <c r="E23" s="66"/>
      <c r="F23" s="66">
        <v>90289</v>
      </c>
      <c r="G23" s="67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17.25" customHeight="1">
      <c r="A24" s="237" t="s">
        <v>79</v>
      </c>
      <c r="B24" s="237"/>
      <c r="C24" s="237"/>
      <c r="D24" s="66">
        <v>399082</v>
      </c>
      <c r="E24" s="66"/>
      <c r="F24" s="66">
        <v>49460</v>
      </c>
      <c r="G24" s="67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74" customFormat="1" ht="15.75" customHeight="1">
      <c r="A25" s="232" t="s">
        <v>80</v>
      </c>
      <c r="B25" s="232"/>
      <c r="C25" s="232"/>
      <c r="D25" s="66">
        <v>-1542277</v>
      </c>
      <c r="E25" s="66"/>
      <c r="F25" s="66">
        <v>-1243735</v>
      </c>
      <c r="G25" s="67"/>
    </row>
    <row r="26" spans="1:18" s="74" customFormat="1" ht="48" hidden="1" customHeight="1" outlineLevel="1">
      <c r="A26" s="232" t="s">
        <v>81</v>
      </c>
      <c r="B26" s="232"/>
      <c r="C26" s="232"/>
      <c r="D26" s="66"/>
      <c r="E26" s="66"/>
      <c r="F26" s="66"/>
      <c r="G26" s="67"/>
    </row>
    <row r="27" spans="1:18" s="74" customFormat="1" ht="13.5" hidden="1" customHeight="1" outlineLevel="1">
      <c r="A27" s="232" t="s">
        <v>82</v>
      </c>
      <c r="B27" s="232"/>
      <c r="C27" s="232"/>
      <c r="D27" s="66"/>
      <c r="E27" s="66"/>
      <c r="F27" s="66"/>
      <c r="G27" s="67"/>
    </row>
    <row r="28" spans="1:18" s="72" customFormat="1" ht="15.75" hidden="1" customHeight="1" outlineLevel="1">
      <c r="A28" s="232" t="s">
        <v>83</v>
      </c>
      <c r="B28" s="232"/>
      <c r="C28" s="232"/>
      <c r="D28" s="66"/>
      <c r="E28" s="66"/>
      <c r="F28" s="66"/>
      <c r="G28" s="67"/>
    </row>
    <row r="29" spans="1:18" s="56" customFormat="1" collapsed="1">
      <c r="A29" s="77" t="s">
        <v>84</v>
      </c>
      <c r="B29" s="78"/>
      <c r="C29" s="78"/>
      <c r="D29" s="79">
        <f>SUM(D19:D28)</f>
        <v>1580523</v>
      </c>
      <c r="E29" s="79">
        <f>SUM(E19:E28)</f>
        <v>0</v>
      </c>
      <c r="F29" s="79">
        <f>SUM(F19:F28)</f>
        <v>3649105</v>
      </c>
      <c r="G29" s="80">
        <f>SUM(G19:G28)</f>
        <v>0</v>
      </c>
    </row>
    <row r="30" spans="1:18" ht="15.75" customHeight="1">
      <c r="A30" s="238" t="s">
        <v>85</v>
      </c>
      <c r="B30" s="238"/>
      <c r="C30" s="238"/>
      <c r="D30" s="66"/>
      <c r="E30" s="66"/>
      <c r="F30" s="66"/>
      <c r="G30" s="6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15.75" customHeight="1">
      <c r="A31" s="235" t="s">
        <v>86</v>
      </c>
      <c r="B31" s="235"/>
      <c r="C31" s="235"/>
      <c r="D31" s="81">
        <f>SUM(D29:D30)</f>
        <v>1580523</v>
      </c>
      <c r="E31" s="81">
        <f>SUM(E29:E30)</f>
        <v>0</v>
      </c>
      <c r="F31" s="81">
        <f>SUM(F29:F30)</f>
        <v>3649105</v>
      </c>
      <c r="G31" s="82">
        <f>SUM(G29:G30)</f>
        <v>0</v>
      </c>
      <c r="H31" s="48"/>
      <c r="M31" s="48"/>
      <c r="N31" s="48"/>
      <c r="O31" s="48"/>
      <c r="P31" s="48"/>
      <c r="Q31" s="48"/>
      <c r="R31" s="48"/>
    </row>
    <row r="32" spans="1:18" ht="15.75" customHeight="1">
      <c r="A32" s="236" t="s">
        <v>87</v>
      </c>
      <c r="B32" s="236"/>
      <c r="C32" s="236"/>
      <c r="D32" s="66"/>
      <c r="E32" s="66"/>
      <c r="F32" s="66"/>
      <c r="G32" s="6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15.75" customHeight="1">
      <c r="A33" s="240" t="s">
        <v>88</v>
      </c>
      <c r="B33" s="240"/>
      <c r="C33" s="240"/>
      <c r="D33" s="66">
        <v>0</v>
      </c>
      <c r="E33" s="66"/>
      <c r="F33" s="66">
        <v>0</v>
      </c>
      <c r="G33" s="67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15.75" customHeight="1">
      <c r="A34" s="240" t="s">
        <v>89</v>
      </c>
      <c r="B34" s="240"/>
      <c r="C34" s="240"/>
      <c r="D34" s="66">
        <v>0</v>
      </c>
      <c r="E34" s="66"/>
      <c r="F34" s="66">
        <v>0</v>
      </c>
      <c r="G34" s="6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18" customHeight="1">
      <c r="A35" s="83" t="s">
        <v>171</v>
      </c>
      <c r="B35" s="84"/>
      <c r="C35" s="85"/>
      <c r="D35" s="86">
        <f>D31+D34</f>
        <v>1580523</v>
      </c>
      <c r="E35" s="86">
        <f>E31+E34</f>
        <v>0</v>
      </c>
      <c r="F35" s="86">
        <f>F31+F34</f>
        <v>3649105</v>
      </c>
      <c r="G35" s="87">
        <f>G31+G34</f>
        <v>0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1:18" s="72" customFormat="1" ht="15.75" hidden="1" customHeight="1">
      <c r="A36" s="241" t="s">
        <v>90</v>
      </c>
      <c r="B36" s="241"/>
      <c r="C36" s="241"/>
      <c r="D36" s="88"/>
      <c r="E36" s="88"/>
      <c r="F36" s="89"/>
      <c r="G36" s="90"/>
    </row>
    <row r="37" spans="1:18" s="74" customFormat="1" ht="15.75" hidden="1" customHeight="1">
      <c r="A37" s="240" t="s">
        <v>91</v>
      </c>
      <c r="B37" s="240"/>
      <c r="C37" s="240"/>
      <c r="D37" s="66"/>
      <c r="E37" s="66"/>
      <c r="F37" s="67"/>
      <c r="G37" s="91"/>
    </row>
    <row r="38" spans="1:18" s="74" customFormat="1" ht="15.75" hidden="1" customHeight="1">
      <c r="A38" s="242" t="s">
        <v>32</v>
      </c>
      <c r="B38" s="242"/>
      <c r="C38" s="242"/>
      <c r="D38" s="92"/>
      <c r="E38" s="92"/>
      <c r="F38" s="93"/>
      <c r="G38" s="91"/>
    </row>
    <row r="39" spans="1:18" s="74" customFormat="1">
      <c r="A39" s="19"/>
      <c r="B39" s="94"/>
      <c r="C39" s="94"/>
      <c r="D39" s="95"/>
      <c r="E39" s="95"/>
      <c r="F39" s="95"/>
      <c r="G39" s="95"/>
    </row>
    <row r="40" spans="1:18" s="96" customFormat="1" ht="15.75" hidden="1" customHeight="1">
      <c r="A40" s="243" t="s">
        <v>172</v>
      </c>
      <c r="B40" s="243"/>
      <c r="C40" s="243"/>
      <c r="D40" s="243"/>
      <c r="E40" s="243"/>
      <c r="F40" s="243"/>
      <c r="G40" s="243"/>
      <c r="H40" s="170"/>
    </row>
    <row r="41" spans="1:18" ht="2.1" hidden="1" customHeight="1">
      <c r="A41" s="243"/>
      <c r="B41" s="243"/>
      <c r="C41" s="243"/>
      <c r="D41" s="243"/>
      <c r="E41" s="243"/>
      <c r="F41" s="243"/>
      <c r="G41" s="243"/>
      <c r="H41" s="243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ht="15.75" hidden="1" customHeight="1">
      <c r="A42" s="243" t="s">
        <v>173</v>
      </c>
      <c r="B42" s="243"/>
      <c r="C42" s="243"/>
      <c r="D42" s="243"/>
      <c r="E42" s="243"/>
      <c r="F42" s="243"/>
      <c r="G42" s="243"/>
      <c r="H42" s="170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15.75" customHeight="1">
      <c r="A43" s="55"/>
      <c r="B43" s="55"/>
      <c r="C43" s="55"/>
      <c r="D43" s="55"/>
      <c r="E43" s="55"/>
      <c r="F43" s="55"/>
      <c r="G43" s="55"/>
      <c r="H43" s="97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ht="31.5" customHeight="1">
      <c r="A44" s="244" t="str">
        <f>Ф1!A80</f>
        <v>Генеральный директор</v>
      </c>
      <c r="B44" s="244"/>
      <c r="C44" s="244"/>
      <c r="D44" s="99"/>
      <c r="E44" s="100"/>
      <c r="F44" s="101" t="str">
        <f>Ф1!C80</f>
        <v>Татаров И.В.</v>
      </c>
      <c r="G44" s="99"/>
      <c r="J44" s="102"/>
      <c r="P44" s="50"/>
      <c r="Q44" s="48"/>
      <c r="R44" s="48"/>
    </row>
    <row r="45" spans="1:18" ht="15.75" customHeight="1">
      <c r="A45" s="98"/>
      <c r="B45" s="98"/>
      <c r="C45" s="98"/>
      <c r="D45" s="99"/>
      <c r="E45" s="103"/>
      <c r="F45" s="53"/>
      <c r="G45" s="99"/>
      <c r="P45" s="50"/>
      <c r="Q45" s="48"/>
      <c r="R45" s="48"/>
    </row>
    <row r="46" spans="1:18">
      <c r="A46" s="101"/>
      <c r="B46" s="101"/>
      <c r="C46" s="104"/>
      <c r="D46" s="53"/>
      <c r="E46" s="53"/>
      <c r="F46" s="53"/>
      <c r="G46" s="53"/>
      <c r="J46" s="102"/>
    </row>
    <row r="47" spans="1:18" ht="15.75" customHeight="1">
      <c r="A47" s="245" t="s">
        <v>61</v>
      </c>
      <c r="B47" s="245"/>
      <c r="C47" s="245"/>
      <c r="D47" s="105"/>
      <c r="E47" s="106"/>
      <c r="F47" s="107" t="s">
        <v>62</v>
      </c>
      <c r="G47" s="105"/>
    </row>
    <row r="48" spans="1:18" ht="15.75" customHeight="1">
      <c r="A48" s="246"/>
      <c r="B48" s="246"/>
      <c r="C48" s="246"/>
      <c r="D48" s="95"/>
      <c r="E48" s="45"/>
      <c r="G48" s="95"/>
    </row>
    <row r="49" spans="1:9" ht="15.75" customHeight="1">
      <c r="A49" s="239" t="s">
        <v>63</v>
      </c>
      <c r="B49" s="239"/>
      <c r="C49" s="239"/>
    </row>
    <row r="50" spans="1:9">
      <c r="D50" s="55">
        <f>D35-Ф4!H29</f>
        <v>0</v>
      </c>
      <c r="F50" s="55"/>
    </row>
    <row r="52" spans="1:9">
      <c r="D52" s="169"/>
      <c r="E52" s="169"/>
      <c r="F52" s="169"/>
    </row>
    <row r="54" spans="1:9">
      <c r="D54" s="169"/>
    </row>
    <row r="60" spans="1:9">
      <c r="I60" s="168"/>
    </row>
  </sheetData>
  <sheetProtection selectLockedCells="1" selectUnlockedCells="1"/>
  <mergeCells count="35">
    <mergeCell ref="A49:C49"/>
    <mergeCell ref="A33:C33"/>
    <mergeCell ref="A34:C34"/>
    <mergeCell ref="A36:C36"/>
    <mergeCell ref="A37:C37"/>
    <mergeCell ref="A38:C38"/>
    <mergeCell ref="A40:G40"/>
    <mergeCell ref="A41:H41"/>
    <mergeCell ref="A42:G42"/>
    <mergeCell ref="A44:C44"/>
    <mergeCell ref="A47:C47"/>
    <mergeCell ref="A48:C48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</mergeCells>
  <pageMargins left="0.97013888888888888" right="0.27916666666666667" top="0.39374999999999999" bottom="0.39374999999999999" header="0.51180555555555551" footer="0.51180555555555551"/>
  <pageSetup paperSize="9" scale="8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zoomScale="89" zoomScaleNormal="89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F66" sqref="F66"/>
    </sheetView>
  </sheetViews>
  <sheetFormatPr defaultRowHeight="15.75" outlineLevelRow="1"/>
  <cols>
    <col min="1" max="1" width="83.140625" style="48" customWidth="1"/>
    <col min="2" max="2" width="20.7109375" style="108" customWidth="1"/>
    <col min="3" max="3" width="20.7109375" style="48" customWidth="1"/>
    <col min="4" max="4" width="9.140625" style="48"/>
    <col min="5" max="5" width="10.28515625" style="48" customWidth="1"/>
    <col min="6" max="6" width="9.5703125" style="48" customWidth="1"/>
    <col min="7" max="16384" width="9.140625" style="48"/>
  </cols>
  <sheetData>
    <row r="1" spans="1:6">
      <c r="A1" s="56" t="str">
        <f>Ф1!A1</f>
        <v xml:space="preserve">АКЦИОНЕРНОЕ ОБЩЕСТВО "СЕВКАЗЭНЕРГО" </v>
      </c>
    </row>
    <row r="2" spans="1:6">
      <c r="A2" s="56"/>
    </row>
    <row r="3" spans="1:6">
      <c r="A3" s="56" t="s">
        <v>92</v>
      </c>
    </row>
    <row r="4" spans="1:6">
      <c r="A4" s="56" t="str">
        <f>Ф2!A4</f>
        <v>за период, заканчивающийся 30 июня 2020 года</v>
      </c>
    </row>
    <row r="5" spans="1:6">
      <c r="A5" s="109" t="str">
        <f>Ф2!A5</f>
        <v>(в тыс. тенге)</v>
      </c>
      <c r="B5" s="110"/>
      <c r="C5" s="58"/>
    </row>
    <row r="6" spans="1:6" ht="16.5" thickBot="1"/>
    <row r="7" spans="1:6" ht="32.25" thickBot="1">
      <c r="A7" s="211" t="s">
        <v>65</v>
      </c>
      <c r="B7" s="212" t="str">
        <f>Ф2!D7</f>
        <v>1 полугодие 2020 г.</v>
      </c>
      <c r="C7" s="213" t="str">
        <f>Ф2!F7</f>
        <v>1 полугодие 2019 г.</v>
      </c>
    </row>
    <row r="8" spans="1:6">
      <c r="A8" s="204" t="s">
        <v>93</v>
      </c>
      <c r="B8" s="214"/>
      <c r="C8" s="215"/>
    </row>
    <row r="9" spans="1:6">
      <c r="A9" s="208" t="s">
        <v>94</v>
      </c>
      <c r="B9" s="112">
        <f>Ф2!D29</f>
        <v>1580523</v>
      </c>
      <c r="C9" s="216">
        <f>Ф2!F29</f>
        <v>3649105</v>
      </c>
    </row>
    <row r="10" spans="1:6">
      <c r="A10" s="208" t="s">
        <v>95</v>
      </c>
      <c r="B10" s="112"/>
      <c r="C10" s="216"/>
    </row>
    <row r="11" spans="1:6">
      <c r="A11" s="206" t="s">
        <v>96</v>
      </c>
      <c r="B11" s="113">
        <v>2528176</v>
      </c>
      <c r="C11" s="113">
        <v>2582765</v>
      </c>
    </row>
    <row r="12" spans="1:6">
      <c r="A12" s="206" t="s">
        <v>80</v>
      </c>
      <c r="B12" s="225">
        <f>-Ф2!D25</f>
        <v>1542277</v>
      </c>
      <c r="C12" s="113">
        <f>-Ф2!F25</f>
        <v>1243735</v>
      </c>
    </row>
    <row r="13" spans="1:6">
      <c r="A13" s="224" t="s">
        <v>196</v>
      </c>
      <c r="B13" s="227">
        <f>-Ф2!D20</f>
        <v>-126935</v>
      </c>
      <c r="C13" s="227">
        <f>-Ф2!F20</f>
        <v>131876</v>
      </c>
      <c r="E13" s="4"/>
      <c r="F13" s="4"/>
    </row>
    <row r="14" spans="1:6" ht="18.75" customHeight="1">
      <c r="A14" s="206" t="s">
        <v>97</v>
      </c>
      <c r="B14" s="226"/>
      <c r="C14" s="113"/>
    </row>
    <row r="15" spans="1:6">
      <c r="A15" s="206" t="s">
        <v>98</v>
      </c>
      <c r="B15" s="113">
        <v>161727</v>
      </c>
      <c r="C15" s="113">
        <v>5263</v>
      </c>
    </row>
    <row r="16" spans="1:6" ht="18.75" hidden="1" customHeight="1">
      <c r="A16" s="206" t="s">
        <v>99</v>
      </c>
      <c r="B16" s="113"/>
      <c r="C16" s="113"/>
    </row>
    <row r="17" spans="1:6" ht="14.25" hidden="1" customHeight="1">
      <c r="A17" s="206" t="s">
        <v>100</v>
      </c>
      <c r="B17" s="113"/>
      <c r="C17" s="113"/>
    </row>
    <row r="18" spans="1:6" ht="14.25" hidden="1" customHeight="1">
      <c r="A18" s="206" t="s">
        <v>197</v>
      </c>
      <c r="B18" s="113"/>
      <c r="C18" s="113"/>
    </row>
    <row r="19" spans="1:6" ht="14.25" hidden="1" customHeight="1">
      <c r="A19" s="206" t="s">
        <v>198</v>
      </c>
      <c r="B19" s="113"/>
      <c r="C19" s="113"/>
    </row>
    <row r="20" spans="1:6" ht="15" hidden="1" customHeight="1">
      <c r="A20" s="206" t="s">
        <v>101</v>
      </c>
      <c r="B20" s="113"/>
      <c r="C20" s="113"/>
    </row>
    <row r="21" spans="1:6">
      <c r="A21" s="206" t="s">
        <v>102</v>
      </c>
      <c r="B21" s="113">
        <f>-Ф2!D23</f>
        <v>27269</v>
      </c>
      <c r="C21" s="113">
        <f>-Ф2!F23</f>
        <v>-90289</v>
      </c>
    </row>
    <row r="22" spans="1:6">
      <c r="A22" s="206" t="s">
        <v>103</v>
      </c>
      <c r="B22" s="113">
        <v>149755</v>
      </c>
      <c r="C22" s="113">
        <v>-2955</v>
      </c>
      <c r="E22" s="4"/>
      <c r="F22" s="4"/>
    </row>
    <row r="23" spans="1:6">
      <c r="A23" s="206" t="s">
        <v>79</v>
      </c>
      <c r="B23" s="113">
        <f>-Ф2!D24</f>
        <v>-399082</v>
      </c>
      <c r="C23" s="113">
        <f>-Ф2!F24</f>
        <v>-49460</v>
      </c>
    </row>
    <row r="24" spans="1:6">
      <c r="A24" s="208" t="s">
        <v>104</v>
      </c>
      <c r="B24" s="114">
        <f>SUM(B9:B23)</f>
        <v>5463710</v>
      </c>
      <c r="C24" s="114">
        <f>SUM(C9:C23)</f>
        <v>7470040</v>
      </c>
    </row>
    <row r="25" spans="1:6">
      <c r="A25" s="208" t="s">
        <v>105</v>
      </c>
      <c r="B25" s="114"/>
      <c r="C25" s="114"/>
    </row>
    <row r="26" spans="1:6">
      <c r="A26" s="206" t="s">
        <v>106</v>
      </c>
      <c r="B26" s="113">
        <v>-705626</v>
      </c>
      <c r="C26" s="113">
        <v>-851510</v>
      </c>
    </row>
    <row r="27" spans="1:6">
      <c r="A27" s="206" t="s">
        <v>107</v>
      </c>
      <c r="B27" s="113">
        <v>959234</v>
      </c>
      <c r="C27" s="113">
        <v>-135313</v>
      </c>
    </row>
    <row r="28" spans="1:6" ht="15.75" customHeight="1">
      <c r="A28" s="206" t="s">
        <v>108</v>
      </c>
      <c r="B28" s="113">
        <v>-754480</v>
      </c>
      <c r="C28" s="113">
        <v>-189636</v>
      </c>
    </row>
    <row r="29" spans="1:6" ht="15.75" customHeight="1">
      <c r="A29" s="206" t="s">
        <v>180</v>
      </c>
      <c r="B29" s="113">
        <v>-463700</v>
      </c>
      <c r="C29" s="113">
        <v>40204</v>
      </c>
    </row>
    <row r="30" spans="1:6">
      <c r="A30" s="206" t="s">
        <v>109</v>
      </c>
      <c r="B30" s="113">
        <v>-8842</v>
      </c>
      <c r="C30" s="113">
        <v>706262</v>
      </c>
    </row>
    <row r="31" spans="1:6">
      <c r="A31" s="206" t="s">
        <v>110</v>
      </c>
      <c r="B31" s="113">
        <v>-450466</v>
      </c>
      <c r="C31" s="113">
        <v>-696458</v>
      </c>
    </row>
    <row r="32" spans="1:6">
      <c r="A32" s="206" t="s">
        <v>111</v>
      </c>
      <c r="B32" s="113">
        <v>546385</v>
      </c>
      <c r="C32" s="113">
        <v>-162388</v>
      </c>
    </row>
    <row r="33" spans="1:3">
      <c r="A33" s="206" t="s">
        <v>181</v>
      </c>
      <c r="B33" s="113">
        <v>-161649</v>
      </c>
      <c r="C33" s="113">
        <v>-256028</v>
      </c>
    </row>
    <row r="34" spans="1:3">
      <c r="A34" s="206" t="s">
        <v>112</v>
      </c>
      <c r="B34" s="113">
        <v>7028</v>
      </c>
      <c r="C34" s="113">
        <v>-572692</v>
      </c>
    </row>
    <row r="35" spans="1:3" outlineLevel="1">
      <c r="A35" s="206" t="s">
        <v>113</v>
      </c>
      <c r="B35" s="113"/>
      <c r="C35" s="113"/>
    </row>
    <row r="36" spans="1:3" outlineLevel="1">
      <c r="A36" s="206" t="s">
        <v>114</v>
      </c>
      <c r="B36" s="113"/>
      <c r="C36" s="113"/>
    </row>
    <row r="37" spans="1:3">
      <c r="A37" s="208" t="s">
        <v>115</v>
      </c>
      <c r="B37" s="112">
        <f>SUM(B24:B36)</f>
        <v>4431594</v>
      </c>
      <c r="C37" s="112">
        <f>SUM(C24:C36)</f>
        <v>5352481</v>
      </c>
    </row>
    <row r="38" spans="1:3">
      <c r="A38" s="206" t="s">
        <v>116</v>
      </c>
      <c r="B38" s="113">
        <v>-1008178</v>
      </c>
      <c r="C38" s="113">
        <v>-392216</v>
      </c>
    </row>
    <row r="39" spans="1:3">
      <c r="A39" s="206" t="s">
        <v>117</v>
      </c>
      <c r="B39" s="113">
        <v>-1751635</v>
      </c>
      <c r="C39" s="113">
        <v>-1259963</v>
      </c>
    </row>
    <row r="40" spans="1:3" ht="16.5" thickBot="1">
      <c r="A40" s="217" t="s">
        <v>118</v>
      </c>
      <c r="B40" s="115">
        <f>SUM(B37:B39)</f>
        <v>1671781</v>
      </c>
      <c r="C40" s="115">
        <f>SUM(C37:C39)</f>
        <v>3700302</v>
      </c>
    </row>
    <row r="41" spans="1:3">
      <c r="A41" s="218" t="s">
        <v>119</v>
      </c>
      <c r="B41" s="111"/>
      <c r="C41" s="111"/>
    </row>
    <row r="42" spans="1:3">
      <c r="A42" s="206" t="s">
        <v>120</v>
      </c>
      <c r="B42" s="113">
        <v>-304080</v>
      </c>
      <c r="C42" s="113">
        <v>-949397</v>
      </c>
    </row>
    <row r="43" spans="1:3">
      <c r="A43" s="206" t="s">
        <v>182</v>
      </c>
      <c r="B43" s="113">
        <v>0</v>
      </c>
      <c r="C43" s="113">
        <v>174807</v>
      </c>
    </row>
    <row r="44" spans="1:3">
      <c r="A44" s="206" t="s">
        <v>121</v>
      </c>
      <c r="B44" s="113">
        <v>-2026</v>
      </c>
      <c r="C44" s="113">
        <v>-144</v>
      </c>
    </row>
    <row r="45" spans="1:3">
      <c r="A45" s="206" t="s">
        <v>122</v>
      </c>
      <c r="B45" s="116">
        <v>-19470100</v>
      </c>
      <c r="C45" s="116">
        <v>-10338781</v>
      </c>
    </row>
    <row r="46" spans="1:3">
      <c r="A46" s="207" t="s">
        <v>201</v>
      </c>
      <c r="B46" s="116">
        <v>-3615000</v>
      </c>
      <c r="C46" s="116">
        <v>-1886000</v>
      </c>
    </row>
    <row r="47" spans="1:3">
      <c r="A47" s="207" t="s">
        <v>190</v>
      </c>
      <c r="B47" s="116"/>
      <c r="C47" s="116">
        <v>-2000000</v>
      </c>
    </row>
    <row r="48" spans="1:3">
      <c r="A48" s="206" t="s">
        <v>200</v>
      </c>
      <c r="B48" s="116"/>
      <c r="C48" s="116"/>
    </row>
    <row r="49" spans="1:8">
      <c r="A49" s="206" t="s">
        <v>199</v>
      </c>
      <c r="B49" s="116">
        <v>1650000</v>
      </c>
      <c r="C49" s="116">
        <v>400000</v>
      </c>
    </row>
    <row r="50" spans="1:8">
      <c r="A50" s="206" t="s">
        <v>123</v>
      </c>
      <c r="B50" s="116">
        <v>45037</v>
      </c>
      <c r="C50" s="116">
        <v>14506</v>
      </c>
    </row>
    <row r="51" spans="1:8">
      <c r="A51" s="206" t="s">
        <v>124</v>
      </c>
      <c r="B51" s="113">
        <v>18090277</v>
      </c>
      <c r="C51" s="113">
        <v>9385000</v>
      </c>
      <c r="H51" s="48" t="s">
        <v>125</v>
      </c>
    </row>
    <row r="52" spans="1:8" hidden="1">
      <c r="A52" s="206" t="s">
        <v>126</v>
      </c>
      <c r="B52" s="113"/>
      <c r="C52" s="113"/>
    </row>
    <row r="53" spans="1:8" ht="15.75" customHeight="1" thickBot="1">
      <c r="A53" s="219" t="s">
        <v>127</v>
      </c>
      <c r="B53" s="220">
        <f>SUM(B42:B52)</f>
        <v>-3605892</v>
      </c>
      <c r="C53" s="220">
        <f>SUM(C42:C52)</f>
        <v>-5200009</v>
      </c>
    </row>
    <row r="54" spans="1:8">
      <c r="A54" s="204" t="s">
        <v>128</v>
      </c>
      <c r="B54" s="205"/>
      <c r="C54" s="205"/>
    </row>
    <row r="55" spans="1:8">
      <c r="A55" s="206" t="s">
        <v>129</v>
      </c>
      <c r="B55" s="116">
        <v>8629690</v>
      </c>
      <c r="C55" s="116">
        <v>5974700</v>
      </c>
    </row>
    <row r="56" spans="1:8">
      <c r="A56" s="206" t="s">
        <v>130</v>
      </c>
      <c r="B56" s="116">
        <v>5000000</v>
      </c>
      <c r="C56" s="116"/>
    </row>
    <row r="57" spans="1:8">
      <c r="A57" s="206" t="s">
        <v>131</v>
      </c>
      <c r="B57" s="116">
        <v>-6286060</v>
      </c>
      <c r="C57" s="116">
        <v>-4273395</v>
      </c>
    </row>
    <row r="58" spans="1:8">
      <c r="A58" s="206" t="s">
        <v>132</v>
      </c>
      <c r="B58" s="116">
        <v>-5494690</v>
      </c>
      <c r="C58" s="116"/>
    </row>
    <row r="59" spans="1:8" hidden="1">
      <c r="A59" s="206" t="s">
        <v>133</v>
      </c>
      <c r="B59" s="116"/>
      <c r="C59" s="116"/>
    </row>
    <row r="60" spans="1:8">
      <c r="A60" s="206" t="s">
        <v>134</v>
      </c>
      <c r="B60" s="116"/>
      <c r="C60" s="116">
        <v>-608859</v>
      </c>
    </row>
    <row r="61" spans="1:8">
      <c r="A61" s="206" t="s">
        <v>177</v>
      </c>
      <c r="B61" s="116"/>
      <c r="C61" s="116"/>
    </row>
    <row r="62" spans="1:8" ht="16.5" hidden="1" customHeight="1">
      <c r="A62" s="207" t="s">
        <v>190</v>
      </c>
      <c r="B62" s="116"/>
      <c r="C62" s="116"/>
    </row>
    <row r="63" spans="1:8">
      <c r="A63" s="206" t="s">
        <v>202</v>
      </c>
      <c r="B63" s="116">
        <v>-52078</v>
      </c>
      <c r="C63" s="116"/>
    </row>
    <row r="64" spans="1:8" ht="31.5">
      <c r="A64" s="208" t="s">
        <v>135</v>
      </c>
      <c r="B64" s="117">
        <f>SUM(B55:B63)</f>
        <v>1796862</v>
      </c>
      <c r="C64" s="117">
        <f>SUM(C55:C63)</f>
        <v>1092446</v>
      </c>
    </row>
    <row r="65" spans="1:10" s="56" customFormat="1" ht="16.5" thickBot="1">
      <c r="A65" s="209" t="s">
        <v>136</v>
      </c>
      <c r="B65" s="210">
        <f>SUM(B64,B53,B40)</f>
        <v>-137249</v>
      </c>
      <c r="C65" s="210">
        <f>SUM(C64,C53,C40)</f>
        <v>-407261</v>
      </c>
    </row>
    <row r="66" spans="1:10" s="56" customFormat="1" ht="16.5" thickBot="1">
      <c r="A66" s="202" t="s">
        <v>137</v>
      </c>
      <c r="B66" s="203">
        <f>Ф1!C30</f>
        <v>223873</v>
      </c>
      <c r="C66" s="203">
        <v>454400</v>
      </c>
    </row>
    <row r="67" spans="1:10" ht="16.5" thickBot="1">
      <c r="A67" s="120" t="s">
        <v>138</v>
      </c>
      <c r="B67" s="121"/>
      <c r="C67" s="121"/>
    </row>
    <row r="68" spans="1:10" s="56" customFormat="1">
      <c r="A68" s="118" t="s">
        <v>139</v>
      </c>
      <c r="B68" s="119">
        <f>SUM(B65:B67)</f>
        <v>86624</v>
      </c>
      <c r="C68" s="119">
        <f>SUM(C65:C67)</f>
        <v>47139</v>
      </c>
    </row>
    <row r="69" spans="1:10">
      <c r="B69" s="35"/>
      <c r="C69" s="4"/>
    </row>
    <row r="70" spans="1:10">
      <c r="B70" s="35"/>
      <c r="C70" s="4"/>
    </row>
    <row r="71" spans="1:10">
      <c r="A71" s="98" t="str">
        <f>Ф2!A44</f>
        <v>Генеральный директор</v>
      </c>
      <c r="B71" s="122"/>
      <c r="C71" s="103" t="str">
        <f>Ф2!F44</f>
        <v>Татаров И.В.</v>
      </c>
    </row>
    <row r="72" spans="1:10" ht="12" customHeight="1">
      <c r="A72" s="101"/>
      <c r="C72" s="103"/>
      <c r="J72" s="228"/>
    </row>
    <row r="73" spans="1:10" ht="9.75" customHeight="1">
      <c r="A73" s="101"/>
      <c r="C73" s="103"/>
    </row>
    <row r="74" spans="1:10" ht="18.75" customHeight="1">
      <c r="A74" s="98" t="s">
        <v>61</v>
      </c>
      <c r="B74" s="122"/>
      <c r="C74" s="103" t="str">
        <f>Ф1!C82</f>
        <v>Алексеевене Т.В.</v>
      </c>
    </row>
    <row r="75" spans="1:10">
      <c r="A75" s="123"/>
      <c r="B75" s="123"/>
      <c r="C75" s="124"/>
    </row>
    <row r="76" spans="1:10">
      <c r="A76" s="44" t="s">
        <v>63</v>
      </c>
      <c r="B76" s="44"/>
      <c r="C76" s="44"/>
    </row>
    <row r="77" spans="1:10">
      <c r="B77" s="35"/>
      <c r="C77" s="4"/>
    </row>
    <row r="78" spans="1:10">
      <c r="B78" s="35">
        <f>B66-Ф1!C30</f>
        <v>0</v>
      </c>
      <c r="C78" s="4"/>
    </row>
    <row r="79" spans="1:10">
      <c r="B79" s="35">
        <f>B68-Ф1!B30</f>
        <v>0</v>
      </c>
      <c r="C79" s="4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defaultRowHeight="12.75" outlineLevelRow="2" outlineLevelCol="1"/>
  <cols>
    <col min="1" max="1" width="51.5703125" style="125" customWidth="1"/>
    <col min="2" max="2" width="13.5703125" style="125" customWidth="1"/>
    <col min="3" max="3" width="0" style="125" hidden="1" customWidth="1" outlineLevel="1"/>
    <col min="4" max="4" width="13.140625" style="125" customWidth="1" collapsed="1"/>
    <col min="5" max="5" width="13.140625" style="125" customWidth="1"/>
    <col min="6" max="7" width="0" style="125" hidden="1" customWidth="1" outlineLevel="1"/>
    <col min="8" max="8" width="14" style="125" customWidth="1" collapsed="1"/>
    <col min="9" max="9" width="14.42578125" style="125" customWidth="1"/>
    <col min="10" max="10" width="15.7109375" style="125" customWidth="1"/>
    <col min="11" max="11" width="17.5703125" style="125" customWidth="1"/>
    <col min="12" max="12" width="6" style="125" customWidth="1"/>
    <col min="13" max="13" width="16.85546875" style="126" customWidth="1"/>
    <col min="14" max="16384" width="9.140625" style="127"/>
  </cols>
  <sheetData>
    <row r="1" spans="1:13" ht="15.75">
      <c r="A1" s="5" t="str">
        <f>Ф1!A1</f>
        <v xml:space="preserve">АКЦИОНЕРНОЕ ОБЩЕСТВО "СЕВКАЗЭНЕРГО" </v>
      </c>
    </row>
    <row r="2" spans="1:13" s="131" customFormat="1" ht="15.7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</row>
    <row r="3" spans="1:13" s="131" customFormat="1" ht="15.75">
      <c r="A3" s="132" t="s">
        <v>140</v>
      </c>
      <c r="B3" s="133"/>
      <c r="C3" s="133"/>
      <c r="D3" s="133"/>
      <c r="E3" s="133"/>
      <c r="F3" s="129"/>
      <c r="G3" s="129"/>
      <c r="H3" s="129"/>
      <c r="I3" s="129"/>
      <c r="J3" s="129"/>
      <c r="K3" s="129"/>
      <c r="L3" s="129"/>
      <c r="M3" s="130"/>
    </row>
    <row r="4" spans="1:13" s="131" customFormat="1" ht="15.75">
      <c r="A4" s="132" t="str">
        <f>Ф2!A4</f>
        <v>за период, заканчивающийся 30 июня 2020 года</v>
      </c>
      <c r="B4" s="133"/>
      <c r="C4" s="133"/>
      <c r="D4" s="133"/>
      <c r="E4" s="134"/>
      <c r="F4" s="130"/>
      <c r="G4" s="130"/>
      <c r="H4" s="130"/>
      <c r="I4" s="130"/>
      <c r="J4" s="130"/>
      <c r="K4" s="130"/>
      <c r="L4" s="130"/>
      <c r="M4" s="130"/>
    </row>
    <row r="5" spans="1:13" s="131" customFormat="1" ht="15.75">
      <c r="A5" s="135" t="s">
        <v>2</v>
      </c>
      <c r="B5" s="136"/>
      <c r="C5" s="136"/>
      <c r="D5" s="136"/>
      <c r="E5" s="136"/>
      <c r="F5" s="137"/>
      <c r="G5" s="137"/>
      <c r="H5" s="137"/>
      <c r="I5" s="137"/>
      <c r="J5" s="137"/>
      <c r="K5" s="137"/>
      <c r="L5" s="130"/>
      <c r="M5" s="130"/>
    </row>
    <row r="6" spans="1:13" s="131" customFormat="1" ht="10.5" customHeight="1" thickBot="1">
      <c r="A6" s="134"/>
      <c r="B6" s="134"/>
      <c r="C6" s="134"/>
      <c r="D6" s="134"/>
      <c r="E6" s="134"/>
      <c r="F6" s="130"/>
      <c r="G6" s="130"/>
      <c r="H6" s="130"/>
      <c r="I6" s="130"/>
      <c r="J6" s="130"/>
      <c r="K6" s="130"/>
      <c r="L6" s="130"/>
      <c r="M6" s="130"/>
    </row>
    <row r="7" spans="1:13" s="139" customFormat="1" ht="15.75" customHeight="1" thickBot="1">
      <c r="A7" s="247" t="s">
        <v>65</v>
      </c>
      <c r="B7" s="249" t="s">
        <v>141</v>
      </c>
      <c r="C7" s="249"/>
      <c r="D7" s="249"/>
      <c r="E7" s="249"/>
      <c r="F7" s="249"/>
      <c r="G7" s="249"/>
      <c r="H7" s="249"/>
      <c r="I7" s="249"/>
      <c r="J7" s="250" t="s">
        <v>32</v>
      </c>
      <c r="K7" s="252" t="s">
        <v>33</v>
      </c>
      <c r="L7" s="138"/>
      <c r="M7" s="36"/>
    </row>
    <row r="8" spans="1:13" s="139" customFormat="1" ht="84" customHeight="1" thickBot="1">
      <c r="A8" s="248"/>
      <c r="B8" s="140" t="s">
        <v>24</v>
      </c>
      <c r="C8" s="140" t="s">
        <v>25</v>
      </c>
      <c r="D8" s="140" t="s">
        <v>26</v>
      </c>
      <c r="E8" s="140" t="s">
        <v>27</v>
      </c>
      <c r="F8" s="140" t="s">
        <v>29</v>
      </c>
      <c r="G8" s="140" t="s">
        <v>142</v>
      </c>
      <c r="H8" s="141" t="s">
        <v>143</v>
      </c>
      <c r="I8" s="142" t="s">
        <v>144</v>
      </c>
      <c r="J8" s="251"/>
      <c r="K8" s="253"/>
      <c r="L8" s="138"/>
      <c r="M8" s="36"/>
    </row>
    <row r="9" spans="1:13" s="139" customFormat="1" ht="15.75">
      <c r="A9" s="171" t="str">
        <f>A54</f>
        <v>Сальдо на 31.12.19 г.</v>
      </c>
      <c r="B9" s="143">
        <v>16291512</v>
      </c>
      <c r="C9" s="143"/>
      <c r="D9" s="143">
        <v>277168</v>
      </c>
      <c r="E9" s="143">
        <f>E54</f>
        <v>18363469</v>
      </c>
      <c r="F9" s="143">
        <f t="shared" ref="F9:H9" si="0">F54</f>
        <v>0</v>
      </c>
      <c r="G9" s="143">
        <f t="shared" si="0"/>
        <v>0</v>
      </c>
      <c r="H9" s="143">
        <f t="shared" si="0"/>
        <v>23511020</v>
      </c>
      <c r="I9" s="144">
        <f>SUM(B9:H9)</f>
        <v>58443169</v>
      </c>
      <c r="J9" s="143"/>
      <c r="K9" s="172">
        <f t="shared" ref="K9:K30" si="1">I9+J9</f>
        <v>58443169</v>
      </c>
      <c r="L9" s="138"/>
      <c r="M9" s="36">
        <f>K9-Ф1!C46</f>
        <v>0</v>
      </c>
    </row>
    <row r="10" spans="1:13" s="139" customFormat="1" ht="15.75">
      <c r="A10" s="173" t="s">
        <v>145</v>
      </c>
      <c r="B10" s="145"/>
      <c r="C10" s="145"/>
      <c r="D10" s="145"/>
      <c r="E10" s="145"/>
      <c r="F10" s="145"/>
      <c r="G10" s="145"/>
      <c r="H10" s="145"/>
      <c r="I10" s="146">
        <f t="shared" ref="I10:I30" si="2">SUM(B10:H10)</f>
        <v>0</v>
      </c>
      <c r="J10" s="145"/>
      <c r="K10" s="174">
        <f t="shared" si="1"/>
        <v>0</v>
      </c>
      <c r="L10" s="138"/>
      <c r="M10" s="36"/>
    </row>
    <row r="11" spans="1:13" s="139" customFormat="1" ht="15.75">
      <c r="A11" s="173" t="s">
        <v>146</v>
      </c>
      <c r="B11" s="145"/>
      <c r="C11" s="145"/>
      <c r="D11" s="145"/>
      <c r="E11" s="145"/>
      <c r="F11" s="145"/>
      <c r="G11" s="145"/>
      <c r="H11" s="145"/>
      <c r="I11" s="146">
        <f t="shared" si="2"/>
        <v>0</v>
      </c>
      <c r="J11" s="145"/>
      <c r="K11" s="174">
        <f t="shared" si="1"/>
        <v>0</v>
      </c>
      <c r="L11" s="138"/>
      <c r="M11" s="36"/>
    </row>
    <row r="12" spans="1:13" s="139" customFormat="1" ht="15.75" hidden="1" outlineLevel="1">
      <c r="A12" s="173" t="s">
        <v>147</v>
      </c>
      <c r="B12" s="145"/>
      <c r="C12" s="145"/>
      <c r="D12" s="145"/>
      <c r="E12" s="145"/>
      <c r="F12" s="145"/>
      <c r="G12" s="145"/>
      <c r="H12" s="145"/>
      <c r="I12" s="146">
        <f t="shared" si="2"/>
        <v>0</v>
      </c>
      <c r="J12" s="145"/>
      <c r="K12" s="174">
        <f t="shared" si="1"/>
        <v>0</v>
      </c>
      <c r="L12" s="138"/>
      <c r="M12" s="36"/>
    </row>
    <row r="13" spans="1:13" s="139" customFormat="1" ht="15.75" hidden="1" outlineLevel="2">
      <c r="A13" s="173" t="s">
        <v>148</v>
      </c>
      <c r="B13" s="145"/>
      <c r="C13" s="145"/>
      <c r="D13" s="145"/>
      <c r="E13" s="145"/>
      <c r="F13" s="145"/>
      <c r="G13" s="145"/>
      <c r="H13" s="145"/>
      <c r="I13" s="146">
        <f t="shared" si="2"/>
        <v>0</v>
      </c>
      <c r="J13" s="145"/>
      <c r="K13" s="174">
        <f t="shared" si="1"/>
        <v>0</v>
      </c>
      <c r="L13" s="138"/>
      <c r="M13" s="36"/>
    </row>
    <row r="14" spans="1:13" s="139" customFormat="1" ht="31.5" hidden="1" outlineLevel="1" collapsed="1">
      <c r="A14" s="173" t="s">
        <v>149</v>
      </c>
      <c r="B14" s="145"/>
      <c r="C14" s="145"/>
      <c r="D14" s="145"/>
      <c r="E14" s="145"/>
      <c r="F14" s="145"/>
      <c r="G14" s="145"/>
      <c r="H14" s="145"/>
      <c r="I14" s="146">
        <f t="shared" si="2"/>
        <v>0</v>
      </c>
      <c r="J14" s="145"/>
      <c r="K14" s="174">
        <f t="shared" si="1"/>
        <v>0</v>
      </c>
      <c r="L14" s="138"/>
      <c r="M14" s="36"/>
    </row>
    <row r="15" spans="1:13" s="139" customFormat="1" ht="15.75" hidden="1" outlineLevel="1">
      <c r="A15" s="173" t="s">
        <v>150</v>
      </c>
      <c r="B15" s="145"/>
      <c r="C15" s="145"/>
      <c r="D15" s="145"/>
      <c r="E15" s="145"/>
      <c r="F15" s="145"/>
      <c r="G15" s="145"/>
      <c r="H15" s="145"/>
      <c r="I15" s="146">
        <f t="shared" si="2"/>
        <v>0</v>
      </c>
      <c r="J15" s="145"/>
      <c r="K15" s="174">
        <f t="shared" si="1"/>
        <v>0</v>
      </c>
      <c r="L15" s="138"/>
      <c r="M15" s="36"/>
    </row>
    <row r="16" spans="1:13" s="139" customFormat="1" ht="15.75" hidden="1" outlineLevel="1">
      <c r="A16" s="173" t="s">
        <v>151</v>
      </c>
      <c r="B16" s="145"/>
      <c r="C16" s="145"/>
      <c r="D16" s="145"/>
      <c r="E16" s="145"/>
      <c r="F16" s="145"/>
      <c r="G16" s="145"/>
      <c r="H16" s="145"/>
      <c r="I16" s="146">
        <f t="shared" si="2"/>
        <v>0</v>
      </c>
      <c r="J16" s="145"/>
      <c r="K16" s="174">
        <f t="shared" si="1"/>
        <v>0</v>
      </c>
      <c r="L16" s="138"/>
      <c r="M16" s="36"/>
    </row>
    <row r="17" spans="1:13" s="139" customFormat="1" ht="15.75" hidden="1" outlineLevel="1">
      <c r="A17" s="173" t="s">
        <v>152</v>
      </c>
      <c r="B17" s="145"/>
      <c r="C17" s="145"/>
      <c r="D17" s="145"/>
      <c r="E17" s="145"/>
      <c r="F17" s="145"/>
      <c r="G17" s="145"/>
      <c r="H17" s="145"/>
      <c r="I17" s="146">
        <f t="shared" si="2"/>
        <v>0</v>
      </c>
      <c r="J17" s="145"/>
      <c r="K17" s="174">
        <f t="shared" si="1"/>
        <v>0</v>
      </c>
      <c r="L17" s="138"/>
      <c r="M17" s="36"/>
    </row>
    <row r="18" spans="1:13" s="139" customFormat="1" ht="15.75" collapsed="1">
      <c r="A18" s="173" t="s">
        <v>153</v>
      </c>
      <c r="B18" s="145"/>
      <c r="C18" s="145"/>
      <c r="D18" s="145"/>
      <c r="E18" s="145"/>
      <c r="F18" s="145"/>
      <c r="G18" s="145"/>
      <c r="H18" s="145"/>
      <c r="I18" s="146">
        <f t="shared" si="2"/>
        <v>0</v>
      </c>
      <c r="J18" s="145"/>
      <c r="K18" s="174">
        <f t="shared" si="1"/>
        <v>0</v>
      </c>
      <c r="L18" s="138"/>
      <c r="M18" s="36"/>
    </row>
    <row r="19" spans="1:13" s="139" customFormat="1" ht="31.5">
      <c r="A19" s="173" t="s">
        <v>154</v>
      </c>
      <c r="B19" s="145"/>
      <c r="C19" s="145"/>
      <c r="D19" s="145"/>
      <c r="E19" s="145">
        <v>-534298</v>
      </c>
      <c r="F19" s="145"/>
      <c r="G19" s="145"/>
      <c r="H19" s="145">
        <f>E19*-1</f>
        <v>534298</v>
      </c>
      <c r="I19" s="146">
        <f t="shared" si="2"/>
        <v>0</v>
      </c>
      <c r="J19" s="145"/>
      <c r="K19" s="174">
        <f t="shared" si="1"/>
        <v>0</v>
      </c>
      <c r="L19" s="138"/>
      <c r="M19" s="36"/>
    </row>
    <row r="20" spans="1:13" s="139" customFormat="1" ht="31.5" outlineLevel="1">
      <c r="A20" s="173" t="s">
        <v>194</v>
      </c>
      <c r="B20" s="145"/>
      <c r="C20" s="145"/>
      <c r="D20" s="145"/>
      <c r="E20" s="145"/>
      <c r="F20" s="145"/>
      <c r="G20" s="145"/>
      <c r="H20" s="145">
        <v>0</v>
      </c>
      <c r="I20" s="146">
        <f t="shared" si="2"/>
        <v>0</v>
      </c>
      <c r="J20" s="145"/>
      <c r="K20" s="174">
        <f t="shared" si="1"/>
        <v>0</v>
      </c>
      <c r="L20" s="138"/>
      <c r="M20" s="36"/>
    </row>
    <row r="21" spans="1:13" s="139" customFormat="1" ht="15.75" outlineLevel="1">
      <c r="A21" s="173" t="s">
        <v>195</v>
      </c>
      <c r="B21" s="145"/>
      <c r="C21" s="145"/>
      <c r="D21" s="145"/>
      <c r="E21" s="145"/>
      <c r="F21" s="145"/>
      <c r="G21" s="145"/>
      <c r="H21" s="145">
        <v>-661251</v>
      </c>
      <c r="I21" s="146">
        <f t="shared" si="2"/>
        <v>-661251</v>
      </c>
      <c r="J21" s="145"/>
      <c r="K21" s="174">
        <f t="shared" si="1"/>
        <v>-661251</v>
      </c>
      <c r="L21" s="138"/>
      <c r="M21" s="36"/>
    </row>
    <row r="22" spans="1:13" s="139" customFormat="1" ht="15.75" hidden="1" customHeight="1" outlineLevel="1">
      <c r="A22" s="173" t="s">
        <v>156</v>
      </c>
      <c r="B22" s="145"/>
      <c r="C22" s="145"/>
      <c r="D22" s="145"/>
      <c r="E22" s="145"/>
      <c r="F22" s="145"/>
      <c r="G22" s="145"/>
      <c r="H22" s="145"/>
      <c r="I22" s="146">
        <f t="shared" si="2"/>
        <v>0</v>
      </c>
      <c r="J22" s="145"/>
      <c r="K22" s="174">
        <f t="shared" si="1"/>
        <v>0</v>
      </c>
      <c r="L22" s="138"/>
      <c r="M22" s="36"/>
    </row>
    <row r="23" spans="1:13" s="139" customFormat="1" ht="15.75" hidden="1" outlineLevel="1">
      <c r="A23" s="173" t="s">
        <v>157</v>
      </c>
      <c r="B23" s="145"/>
      <c r="C23" s="145"/>
      <c r="D23" s="145"/>
      <c r="E23" s="145"/>
      <c r="F23" s="145"/>
      <c r="G23" s="145"/>
      <c r="H23" s="145"/>
      <c r="I23" s="146">
        <f t="shared" si="2"/>
        <v>0</v>
      </c>
      <c r="J23" s="145"/>
      <c r="K23" s="174">
        <f t="shared" si="1"/>
        <v>0</v>
      </c>
      <c r="L23" s="138"/>
      <c r="M23" s="36"/>
    </row>
    <row r="24" spans="1:13" s="139" customFormat="1" ht="15.75" hidden="1" collapsed="1">
      <c r="A24" s="173" t="s">
        <v>158</v>
      </c>
      <c r="B24" s="145"/>
      <c r="C24" s="145"/>
      <c r="D24" s="145"/>
      <c r="E24" s="145"/>
      <c r="F24" s="145"/>
      <c r="G24" s="145"/>
      <c r="H24" s="145"/>
      <c r="I24" s="146">
        <f t="shared" si="2"/>
        <v>0</v>
      </c>
      <c r="J24" s="145"/>
      <c r="K24" s="174">
        <f t="shared" si="1"/>
        <v>0</v>
      </c>
      <c r="L24" s="138"/>
      <c r="M24" s="36"/>
    </row>
    <row r="25" spans="1:13" s="139" customFormat="1" ht="16.5" hidden="1" customHeight="1" outlineLevel="1">
      <c r="A25" s="173" t="s">
        <v>159</v>
      </c>
      <c r="B25" s="145"/>
      <c r="C25" s="145"/>
      <c r="D25" s="145"/>
      <c r="E25" s="145"/>
      <c r="F25" s="145"/>
      <c r="G25" s="145"/>
      <c r="H25" s="145"/>
      <c r="I25" s="146">
        <f t="shared" si="2"/>
        <v>0</v>
      </c>
      <c r="J25" s="145"/>
      <c r="K25" s="174">
        <f t="shared" si="1"/>
        <v>0</v>
      </c>
      <c r="L25" s="138"/>
      <c r="M25" s="36"/>
    </row>
    <row r="26" spans="1:13" s="139" customFormat="1" ht="15.75" hidden="1" customHeight="1" outlineLevel="1">
      <c r="A26" s="173" t="s">
        <v>160</v>
      </c>
      <c r="B26" s="145"/>
      <c r="C26" s="145"/>
      <c r="D26" s="145"/>
      <c r="E26" s="145"/>
      <c r="F26" s="145"/>
      <c r="G26" s="145"/>
      <c r="H26" s="145"/>
      <c r="I26" s="146">
        <f t="shared" si="2"/>
        <v>0</v>
      </c>
      <c r="J26" s="145"/>
      <c r="K26" s="174">
        <f t="shared" si="1"/>
        <v>0</v>
      </c>
      <c r="L26" s="138"/>
      <c r="M26" s="36"/>
    </row>
    <row r="27" spans="1:13" s="139" customFormat="1" ht="15.75" collapsed="1">
      <c r="A27" s="173" t="s">
        <v>161</v>
      </c>
      <c r="B27" s="145"/>
      <c r="C27" s="145"/>
      <c r="D27" s="145"/>
      <c r="E27" s="145"/>
      <c r="F27" s="145"/>
      <c r="G27" s="145"/>
      <c r="H27" s="145"/>
      <c r="I27" s="146">
        <f t="shared" si="2"/>
        <v>0</v>
      </c>
      <c r="J27" s="145"/>
      <c r="K27" s="174">
        <f t="shared" si="1"/>
        <v>0</v>
      </c>
      <c r="L27" s="138"/>
      <c r="M27" s="36"/>
    </row>
    <row r="28" spans="1:13" s="139" customFormat="1" ht="15.75" outlineLevel="1">
      <c r="A28" s="173" t="s">
        <v>184</v>
      </c>
      <c r="B28" s="145"/>
      <c r="C28" s="145"/>
      <c r="D28" s="145"/>
      <c r="E28" s="145"/>
      <c r="F28" s="145"/>
      <c r="G28" s="145"/>
      <c r="H28" s="145"/>
      <c r="I28" s="146">
        <f t="shared" si="2"/>
        <v>0</v>
      </c>
      <c r="J28" s="145"/>
      <c r="K28" s="174">
        <f t="shared" si="1"/>
        <v>0</v>
      </c>
      <c r="L28" s="138"/>
      <c r="M28" s="36"/>
    </row>
    <row r="29" spans="1:13" s="139" customFormat="1" ht="15.75">
      <c r="A29" s="173" t="s">
        <v>162</v>
      </c>
      <c r="B29" s="145"/>
      <c r="C29" s="145"/>
      <c r="D29" s="145"/>
      <c r="E29" s="145"/>
      <c r="F29" s="145"/>
      <c r="G29" s="145"/>
      <c r="H29" s="145">
        <f>Ф2!D35</f>
        <v>1580523</v>
      </c>
      <c r="I29" s="146">
        <f t="shared" si="2"/>
        <v>1580523</v>
      </c>
      <c r="J29" s="145"/>
      <c r="K29" s="174">
        <f t="shared" si="1"/>
        <v>1580523</v>
      </c>
      <c r="L29" s="138"/>
      <c r="M29" s="36"/>
    </row>
    <row r="30" spans="1:13" s="139" customFormat="1" ht="15.75" hidden="1">
      <c r="A30" s="173" t="s">
        <v>163</v>
      </c>
      <c r="B30" s="145"/>
      <c r="C30" s="145"/>
      <c r="D30" s="145"/>
      <c r="E30" s="145"/>
      <c r="F30" s="145"/>
      <c r="G30" s="145"/>
      <c r="H30" s="145"/>
      <c r="I30" s="146">
        <f t="shared" si="2"/>
        <v>0</v>
      </c>
      <c r="J30" s="145"/>
      <c r="K30" s="174">
        <f t="shared" si="1"/>
        <v>0</v>
      </c>
      <c r="L30" s="138"/>
      <c r="M30" s="36"/>
    </row>
    <row r="31" spans="1:13" s="139" customFormat="1" ht="16.5" thickBot="1">
      <c r="A31" s="175" t="s">
        <v>209</v>
      </c>
      <c r="B31" s="147">
        <f>SUM(B9:B30)</f>
        <v>16291512</v>
      </c>
      <c r="C31" s="147">
        <f>SUM(C9:C30)</f>
        <v>0</v>
      </c>
      <c r="D31" s="147">
        <f t="shared" ref="D31:K31" si="3">SUM(D9:D30)</f>
        <v>277168</v>
      </c>
      <c r="E31" s="147">
        <f t="shared" si="3"/>
        <v>17829171</v>
      </c>
      <c r="F31" s="147">
        <f t="shared" si="3"/>
        <v>0</v>
      </c>
      <c r="G31" s="147">
        <f t="shared" si="3"/>
        <v>0</v>
      </c>
      <c r="H31" s="147">
        <f t="shared" si="3"/>
        <v>24964590</v>
      </c>
      <c r="I31" s="148">
        <f t="shared" si="3"/>
        <v>59362441</v>
      </c>
      <c r="J31" s="148">
        <f t="shared" si="3"/>
        <v>0</v>
      </c>
      <c r="K31" s="176">
        <f t="shared" si="3"/>
        <v>59362441</v>
      </c>
      <c r="L31" s="149"/>
      <c r="M31" s="36">
        <f>K31-Ф1!B46</f>
        <v>0</v>
      </c>
    </row>
    <row r="32" spans="1:13" s="139" customFormat="1" ht="15.75">
      <c r="A32" s="177" t="s">
        <v>185</v>
      </c>
      <c r="B32" s="143">
        <v>16291512</v>
      </c>
      <c r="C32" s="143"/>
      <c r="D32" s="143">
        <v>277168</v>
      </c>
      <c r="E32" s="143">
        <v>19310757</v>
      </c>
      <c r="F32" s="143"/>
      <c r="G32" s="143"/>
      <c r="H32" s="143">
        <v>20308992</v>
      </c>
      <c r="I32" s="150">
        <f>SUM(B32:H32)</f>
        <v>56188429</v>
      </c>
      <c r="J32" s="151"/>
      <c r="K32" s="178">
        <f t="shared" ref="K32:K53" si="4">I32+J32</f>
        <v>56188429</v>
      </c>
      <c r="L32" s="138"/>
      <c r="M32" s="36"/>
    </row>
    <row r="33" spans="1:13" s="139" customFormat="1" ht="15.75">
      <c r="A33" s="173" t="s">
        <v>145</v>
      </c>
      <c r="B33" s="145"/>
      <c r="C33" s="145"/>
      <c r="D33" s="145"/>
      <c r="E33" s="145"/>
      <c r="F33" s="145"/>
      <c r="G33" s="145"/>
      <c r="H33" s="145"/>
      <c r="I33" s="146">
        <f t="shared" ref="I33:I53" si="5">SUM(B33:H33)</f>
        <v>0</v>
      </c>
      <c r="J33" s="145"/>
      <c r="K33" s="174">
        <f t="shared" si="4"/>
        <v>0</v>
      </c>
      <c r="L33" s="149"/>
      <c r="M33" s="36"/>
    </row>
    <row r="34" spans="1:13" s="139" customFormat="1" ht="31.5" hidden="1">
      <c r="A34" s="173" t="s">
        <v>164</v>
      </c>
      <c r="B34" s="145"/>
      <c r="C34" s="145"/>
      <c r="D34" s="145"/>
      <c r="E34" s="145"/>
      <c r="F34" s="145"/>
      <c r="G34" s="145"/>
      <c r="H34" s="145"/>
      <c r="I34" s="146">
        <f t="shared" si="5"/>
        <v>0</v>
      </c>
      <c r="J34" s="145"/>
      <c r="K34" s="174">
        <f t="shared" si="4"/>
        <v>0</v>
      </c>
      <c r="L34" s="138"/>
      <c r="M34" s="36"/>
    </row>
    <row r="35" spans="1:13" s="139" customFormat="1" ht="15.75" hidden="1">
      <c r="A35" s="173" t="s">
        <v>148</v>
      </c>
      <c r="B35" s="145"/>
      <c r="C35" s="145"/>
      <c r="D35" s="145"/>
      <c r="E35" s="145"/>
      <c r="F35" s="145"/>
      <c r="G35" s="145"/>
      <c r="H35" s="145"/>
      <c r="I35" s="146">
        <f t="shared" si="5"/>
        <v>0</v>
      </c>
      <c r="J35" s="145"/>
      <c r="K35" s="174">
        <f t="shared" si="4"/>
        <v>0</v>
      </c>
      <c r="L35" s="138"/>
      <c r="M35" s="36"/>
    </row>
    <row r="36" spans="1:13" s="139" customFormat="1" ht="15.75" hidden="1" customHeight="1">
      <c r="A36" s="173" t="s">
        <v>150</v>
      </c>
      <c r="B36" s="145"/>
      <c r="C36" s="145"/>
      <c r="D36" s="145"/>
      <c r="E36" s="145"/>
      <c r="F36" s="145"/>
      <c r="G36" s="145"/>
      <c r="H36" s="145"/>
      <c r="I36" s="146">
        <f t="shared" si="5"/>
        <v>0</v>
      </c>
      <c r="J36" s="145"/>
      <c r="K36" s="174">
        <f t="shared" si="4"/>
        <v>0</v>
      </c>
      <c r="L36" s="138"/>
      <c r="M36" s="36"/>
    </row>
    <row r="37" spans="1:13" s="139" customFormat="1" ht="15.75" hidden="1" customHeight="1">
      <c r="A37" s="173" t="s">
        <v>151</v>
      </c>
      <c r="B37" s="145"/>
      <c r="C37" s="145"/>
      <c r="D37" s="145"/>
      <c r="E37" s="145"/>
      <c r="F37" s="145"/>
      <c r="G37" s="145"/>
      <c r="H37" s="145"/>
      <c r="I37" s="146">
        <f t="shared" si="5"/>
        <v>0</v>
      </c>
      <c r="J37" s="145"/>
      <c r="K37" s="174">
        <f t="shared" si="4"/>
        <v>0</v>
      </c>
      <c r="L37" s="138"/>
      <c r="M37" s="36"/>
    </row>
    <row r="38" spans="1:13" s="139" customFormat="1" ht="15.75" hidden="1" customHeight="1">
      <c r="A38" s="173" t="s">
        <v>152</v>
      </c>
      <c r="B38" s="145"/>
      <c r="C38" s="145"/>
      <c r="D38" s="145"/>
      <c r="E38" s="145"/>
      <c r="F38" s="145"/>
      <c r="G38" s="145"/>
      <c r="H38" s="145"/>
      <c r="I38" s="146">
        <f t="shared" si="5"/>
        <v>0</v>
      </c>
      <c r="J38" s="145"/>
      <c r="K38" s="174">
        <f t="shared" si="4"/>
        <v>0</v>
      </c>
      <c r="L38" s="138"/>
      <c r="M38" s="36"/>
    </row>
    <row r="39" spans="1:13" s="139" customFormat="1" ht="33" hidden="1" customHeight="1">
      <c r="A39" s="173" t="s">
        <v>149</v>
      </c>
      <c r="B39" s="145"/>
      <c r="C39" s="145"/>
      <c r="D39" s="145"/>
      <c r="E39" s="145"/>
      <c r="F39" s="145"/>
      <c r="G39" s="145"/>
      <c r="H39" s="145"/>
      <c r="I39" s="146">
        <f t="shared" si="5"/>
        <v>0</v>
      </c>
      <c r="J39" s="145"/>
      <c r="K39" s="174">
        <f t="shared" si="4"/>
        <v>0</v>
      </c>
      <c r="L39" s="138"/>
      <c r="M39" s="36"/>
    </row>
    <row r="40" spans="1:13" s="139" customFormat="1" ht="33.75" customHeight="1">
      <c r="A40" s="173" t="s">
        <v>154</v>
      </c>
      <c r="B40" s="145"/>
      <c r="C40" s="145"/>
      <c r="D40" s="145"/>
      <c r="E40" s="145">
        <v>-947288</v>
      </c>
      <c r="F40" s="145"/>
      <c r="G40" s="145"/>
      <c r="H40" s="145">
        <f>E40*-1</f>
        <v>947288</v>
      </c>
      <c r="I40" s="146">
        <f t="shared" si="5"/>
        <v>0</v>
      </c>
      <c r="J40" s="145"/>
      <c r="K40" s="174">
        <f t="shared" si="4"/>
        <v>0</v>
      </c>
      <c r="L40" s="138"/>
      <c r="M40" s="36"/>
    </row>
    <row r="41" spans="1:13" s="139" customFormat="1" ht="15.75" hidden="1" customHeight="1">
      <c r="A41" s="173" t="s">
        <v>165</v>
      </c>
      <c r="B41" s="145"/>
      <c r="C41" s="145"/>
      <c r="D41" s="145"/>
      <c r="E41" s="145"/>
      <c r="F41" s="145"/>
      <c r="G41" s="145"/>
      <c r="H41" s="145"/>
      <c r="I41" s="146">
        <f t="shared" si="5"/>
        <v>0</v>
      </c>
      <c r="J41" s="145"/>
      <c r="K41" s="174">
        <f t="shared" si="4"/>
        <v>0</v>
      </c>
      <c r="L41" s="138"/>
      <c r="M41" s="36"/>
    </row>
    <row r="42" spans="1:13" s="139" customFormat="1" ht="31.5" hidden="1">
      <c r="A42" s="173" t="s">
        <v>155</v>
      </c>
      <c r="B42" s="145"/>
      <c r="C42" s="145"/>
      <c r="D42" s="145"/>
      <c r="E42" s="145"/>
      <c r="F42" s="145"/>
      <c r="G42" s="145"/>
      <c r="H42" s="145"/>
      <c r="I42" s="146">
        <f t="shared" si="5"/>
        <v>0</v>
      </c>
      <c r="J42" s="145"/>
      <c r="K42" s="174">
        <f t="shared" si="4"/>
        <v>0</v>
      </c>
      <c r="L42" s="138"/>
      <c r="M42" s="36"/>
    </row>
    <row r="43" spans="1:13" s="139" customFormat="1" ht="31.5" hidden="1">
      <c r="A43" s="173" t="s">
        <v>166</v>
      </c>
      <c r="B43" s="145"/>
      <c r="C43" s="145"/>
      <c r="D43" s="145"/>
      <c r="E43" s="145"/>
      <c r="F43" s="145"/>
      <c r="G43" s="145"/>
      <c r="H43" s="145"/>
      <c r="I43" s="146">
        <f t="shared" si="5"/>
        <v>0</v>
      </c>
      <c r="J43" s="145"/>
      <c r="K43" s="174">
        <f t="shared" si="4"/>
        <v>0</v>
      </c>
      <c r="L43" s="138"/>
      <c r="M43" s="36"/>
    </row>
    <row r="44" spans="1:13" s="139" customFormat="1" ht="15.75" hidden="1" customHeight="1">
      <c r="A44" s="173" t="s">
        <v>156</v>
      </c>
      <c r="B44" s="145"/>
      <c r="C44" s="145"/>
      <c r="D44" s="145"/>
      <c r="E44" s="145"/>
      <c r="F44" s="145"/>
      <c r="G44" s="145"/>
      <c r="H44" s="145"/>
      <c r="I44" s="146">
        <f t="shared" si="5"/>
        <v>0</v>
      </c>
      <c r="J44" s="145"/>
      <c r="K44" s="174">
        <f t="shared" si="4"/>
        <v>0</v>
      </c>
      <c r="L44" s="138"/>
      <c r="M44" s="36"/>
    </row>
    <row r="45" spans="1:13" s="139" customFormat="1" ht="15.75" hidden="1">
      <c r="A45" s="173" t="s">
        <v>157</v>
      </c>
      <c r="B45" s="145"/>
      <c r="C45" s="145"/>
      <c r="D45" s="145"/>
      <c r="E45" s="145"/>
      <c r="F45" s="145"/>
      <c r="G45" s="145"/>
      <c r="H45" s="145"/>
      <c r="I45" s="146">
        <f t="shared" si="5"/>
        <v>0</v>
      </c>
      <c r="J45" s="145"/>
      <c r="K45" s="174">
        <f t="shared" si="4"/>
        <v>0</v>
      </c>
      <c r="L45" s="138"/>
      <c r="M45" s="36"/>
    </row>
    <row r="46" spans="1:13" s="139" customFormat="1" ht="15.75" hidden="1">
      <c r="A46" s="173" t="s">
        <v>158</v>
      </c>
      <c r="B46" s="145"/>
      <c r="C46" s="145"/>
      <c r="D46" s="145"/>
      <c r="E46" s="145"/>
      <c r="F46" s="145"/>
      <c r="G46" s="145"/>
      <c r="H46" s="145"/>
      <c r="I46" s="146">
        <f t="shared" si="5"/>
        <v>0</v>
      </c>
      <c r="J46" s="145"/>
      <c r="K46" s="174">
        <f t="shared" si="4"/>
        <v>0</v>
      </c>
      <c r="L46" s="138"/>
      <c r="M46" s="36"/>
    </row>
    <row r="47" spans="1:13" s="139" customFormat="1" ht="15.75" hidden="1" customHeight="1">
      <c r="A47" s="179" t="s">
        <v>167</v>
      </c>
      <c r="B47" s="145"/>
      <c r="C47" s="145"/>
      <c r="D47" s="145"/>
      <c r="E47" s="145"/>
      <c r="F47" s="145"/>
      <c r="G47" s="145"/>
      <c r="H47" s="145"/>
      <c r="I47" s="146">
        <f t="shared" si="5"/>
        <v>0</v>
      </c>
      <c r="J47" s="145"/>
      <c r="K47" s="174">
        <f t="shared" si="4"/>
        <v>0</v>
      </c>
      <c r="L47" s="138"/>
      <c r="M47" s="36"/>
    </row>
    <row r="48" spans="1:13" s="139" customFormat="1" ht="15.75" hidden="1">
      <c r="A48" s="173" t="s">
        <v>168</v>
      </c>
      <c r="B48" s="145"/>
      <c r="C48" s="145"/>
      <c r="D48" s="145"/>
      <c r="E48" s="145"/>
      <c r="F48" s="145"/>
      <c r="G48" s="145"/>
      <c r="H48" s="145"/>
      <c r="I48" s="146">
        <f t="shared" si="5"/>
        <v>0</v>
      </c>
      <c r="J48" s="145"/>
      <c r="K48" s="174">
        <f t="shared" si="4"/>
        <v>0</v>
      </c>
      <c r="L48" s="138"/>
      <c r="M48" s="36"/>
    </row>
    <row r="49" spans="1:13" s="139" customFormat="1" ht="31.5">
      <c r="A49" s="223" t="s">
        <v>191</v>
      </c>
      <c r="B49" s="222"/>
      <c r="C49" s="145"/>
      <c r="D49" s="145"/>
      <c r="E49" s="145"/>
      <c r="F49" s="145"/>
      <c r="G49" s="145"/>
      <c r="H49" s="145">
        <v>-163561</v>
      </c>
      <c r="I49" s="146">
        <f t="shared" si="5"/>
        <v>-163561</v>
      </c>
      <c r="J49" s="145"/>
      <c r="K49" s="174">
        <f t="shared" si="4"/>
        <v>-163561</v>
      </c>
      <c r="L49" s="138"/>
      <c r="M49" s="36"/>
    </row>
    <row r="50" spans="1:13" s="139" customFormat="1" ht="15.75">
      <c r="A50" s="173" t="s">
        <v>161</v>
      </c>
      <c r="B50" s="145"/>
      <c r="C50" s="145"/>
      <c r="D50" s="145"/>
      <c r="E50" s="145"/>
      <c r="F50" s="145"/>
      <c r="G50" s="145"/>
      <c r="H50" s="145">
        <v>-874579</v>
      </c>
      <c r="I50" s="146">
        <f t="shared" si="5"/>
        <v>-874579</v>
      </c>
      <c r="J50" s="145"/>
      <c r="K50" s="174">
        <f t="shared" si="4"/>
        <v>-874579</v>
      </c>
      <c r="L50" s="138"/>
      <c r="M50" s="36"/>
    </row>
    <row r="51" spans="1:13" s="139" customFormat="1" ht="15.75">
      <c r="A51" s="221" t="s">
        <v>195</v>
      </c>
      <c r="B51" s="145"/>
      <c r="C51" s="145"/>
      <c r="D51" s="145"/>
      <c r="E51" s="145"/>
      <c r="F51" s="145"/>
      <c r="G51" s="145"/>
      <c r="H51" s="145">
        <v>-418138</v>
      </c>
      <c r="I51" s="146">
        <f t="shared" si="5"/>
        <v>-418138</v>
      </c>
      <c r="J51" s="145"/>
      <c r="K51" s="174">
        <f t="shared" si="4"/>
        <v>-418138</v>
      </c>
      <c r="L51" s="138"/>
      <c r="M51" s="36"/>
    </row>
    <row r="52" spans="1:13" s="139" customFormat="1" ht="15.75">
      <c r="A52" s="173" t="str">
        <f>A29</f>
        <v>Прибыль (убыток) за период</v>
      </c>
      <c r="B52" s="145"/>
      <c r="C52" s="145"/>
      <c r="D52" s="145"/>
      <c r="E52" s="145"/>
      <c r="F52" s="145"/>
      <c r="G52" s="145"/>
      <c r="H52" s="145">
        <v>3711018</v>
      </c>
      <c r="I52" s="146">
        <f t="shared" si="5"/>
        <v>3711018</v>
      </c>
      <c r="J52" s="145"/>
      <c r="K52" s="174">
        <f t="shared" si="4"/>
        <v>3711018</v>
      </c>
      <c r="L52" s="138"/>
      <c r="M52" s="36"/>
    </row>
    <row r="53" spans="1:13" s="139" customFormat="1" ht="15.75">
      <c r="A53" s="173" t="s">
        <v>163</v>
      </c>
      <c r="B53" s="145"/>
      <c r="C53" s="145"/>
      <c r="D53" s="145"/>
      <c r="E53" s="145"/>
      <c r="F53" s="145"/>
      <c r="G53" s="145"/>
      <c r="H53" s="145"/>
      <c r="I53" s="146">
        <f t="shared" si="5"/>
        <v>0</v>
      </c>
      <c r="J53" s="145"/>
      <c r="K53" s="174">
        <f t="shared" si="4"/>
        <v>0</v>
      </c>
      <c r="L53" s="138"/>
      <c r="M53" s="36"/>
    </row>
    <row r="54" spans="1:13" s="154" customFormat="1" ht="16.5" thickBot="1">
      <c r="A54" s="180" t="s">
        <v>193</v>
      </c>
      <c r="B54" s="181">
        <f>SUM(B32:B53)</f>
        <v>16291512</v>
      </c>
      <c r="C54" s="181"/>
      <c r="D54" s="181">
        <f t="shared" ref="D54:K54" si="6">SUM(D32:D53)</f>
        <v>277168</v>
      </c>
      <c r="E54" s="181">
        <f t="shared" si="6"/>
        <v>18363469</v>
      </c>
      <c r="F54" s="181">
        <f t="shared" si="6"/>
        <v>0</v>
      </c>
      <c r="G54" s="181">
        <f t="shared" si="6"/>
        <v>0</v>
      </c>
      <c r="H54" s="181">
        <f t="shared" si="6"/>
        <v>23511020</v>
      </c>
      <c r="I54" s="181">
        <f>SUM(I32:I53)</f>
        <v>58443169</v>
      </c>
      <c r="J54" s="181">
        <f t="shared" si="6"/>
        <v>0</v>
      </c>
      <c r="K54" s="182">
        <f t="shared" si="6"/>
        <v>58443169</v>
      </c>
      <c r="L54" s="152"/>
      <c r="M54" s="153"/>
    </row>
    <row r="55" spans="1:13" s="154" customFormat="1" ht="15.75" hidden="1">
      <c r="A55" s="155"/>
      <c r="B55" s="156">
        <f t="shared" ref="B55:K55" si="7">B54-B9</f>
        <v>0</v>
      </c>
      <c r="C55" s="156">
        <f t="shared" si="7"/>
        <v>0</v>
      </c>
      <c r="D55" s="156">
        <f t="shared" si="7"/>
        <v>0</v>
      </c>
      <c r="E55" s="156">
        <f t="shared" si="7"/>
        <v>0</v>
      </c>
      <c r="F55" s="156">
        <f t="shared" si="7"/>
        <v>0</v>
      </c>
      <c r="G55" s="156">
        <f t="shared" si="7"/>
        <v>0</v>
      </c>
      <c r="H55" s="156">
        <f t="shared" si="7"/>
        <v>0</v>
      </c>
      <c r="I55" s="156">
        <f t="shared" si="7"/>
        <v>0</v>
      </c>
      <c r="J55" s="156">
        <f t="shared" si="7"/>
        <v>0</v>
      </c>
      <c r="K55" s="156">
        <f t="shared" si="7"/>
        <v>0</v>
      </c>
      <c r="L55" s="152"/>
      <c r="M55" s="153"/>
    </row>
    <row r="56" spans="1:13" s="154" customFormat="1" ht="15.75">
      <c r="A56" s="155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2"/>
      <c r="M56" s="153"/>
    </row>
    <row r="57" spans="1:13" s="154" customFormat="1" ht="15.75" hidden="1">
      <c r="A57" s="123"/>
      <c r="B57" s="123"/>
      <c r="D57" s="157"/>
      <c r="E57" s="132"/>
      <c r="F57" s="158"/>
      <c r="G57" s="158"/>
      <c r="H57" s="159"/>
      <c r="I57" s="160"/>
      <c r="J57" s="161"/>
      <c r="K57" s="162"/>
      <c r="L57" s="138"/>
      <c r="M57" s="153"/>
    </row>
    <row r="58" spans="1:13" s="154" customFormat="1" ht="15.75" customHeight="1">
      <c r="A58" s="245" t="str">
        <f>Ф3!A71</f>
        <v>Генеральный директор</v>
      </c>
      <c r="B58" s="245"/>
      <c r="C58" s="245"/>
      <c r="D58" s="245"/>
      <c r="E58" s="6"/>
      <c r="F58" s="9"/>
      <c r="G58" s="9"/>
      <c r="H58" s="163" t="s">
        <v>169</v>
      </c>
      <c r="I58" s="9" t="str">
        <f>Ф3!C71</f>
        <v>Татаров И.В.</v>
      </c>
      <c r="J58" s="159"/>
      <c r="K58" s="138"/>
      <c r="L58" s="152"/>
      <c r="M58" s="153"/>
    </row>
    <row r="59" spans="1:13" s="154" customFormat="1" ht="15.75">
      <c r="A59" s="98"/>
      <c r="B59" s="98"/>
      <c r="C59" s="98"/>
      <c r="D59" s="164"/>
      <c r="E59" s="132"/>
      <c r="F59" s="163"/>
      <c r="G59" s="163"/>
      <c r="H59" s="163"/>
      <c r="I59" s="163"/>
      <c r="J59" s="165"/>
      <c r="K59" s="165"/>
      <c r="L59" s="152"/>
      <c r="M59" s="153"/>
    </row>
    <row r="60" spans="1:13" ht="15.75" customHeight="1">
      <c r="A60" s="245" t="s">
        <v>61</v>
      </c>
      <c r="B60" s="245"/>
      <c r="C60" s="245"/>
      <c r="D60" s="166"/>
      <c r="E60" s="9"/>
      <c r="F60" s="9"/>
      <c r="G60" s="9"/>
      <c r="H60" s="9" t="s">
        <v>169</v>
      </c>
      <c r="I60" s="9" t="s">
        <v>62</v>
      </c>
    </row>
    <row r="61" spans="1:13" ht="15.75">
      <c r="A61" s="101"/>
      <c r="B61" s="101"/>
      <c r="C61" s="101"/>
      <c r="D61" s="167"/>
    </row>
    <row r="62" spans="1:13">
      <c r="A62" s="44" t="s">
        <v>63</v>
      </c>
      <c r="B62" s="44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8:D58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2020-08-12T11:05:35Z</cp:lastPrinted>
  <dcterms:created xsi:type="dcterms:W3CDTF">2015-11-19T03:34:18Z</dcterms:created>
  <dcterms:modified xsi:type="dcterms:W3CDTF">2020-08-14T05:46:53Z</dcterms:modified>
</cp:coreProperties>
</file>