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500" activeTab="2"/>
  </bookViews>
  <sheets>
    <sheet name="Баланс" sheetId="1" r:id="rId1"/>
    <sheet name="ОПИУ" sheetId="2" r:id="rId2"/>
    <sheet name="ДДС" sheetId="3" r:id="rId3"/>
    <sheet name="Капитал" sheetId="4" r:id="rId4"/>
  </sheets>
  <definedNames>
    <definedName name="__IntlFixup">TRUE</definedName>
  </definedNames>
  <calcPr fullCalcOnLoad="1"/>
</workbook>
</file>

<file path=xl/sharedStrings.xml><?xml version="1.0" encoding="utf-8"?>
<sst xmlns="http://schemas.openxmlformats.org/spreadsheetml/2006/main" count="191" uniqueCount="139">
  <si>
    <t>АО "Шубарколь Премиум"</t>
  </si>
  <si>
    <t>Отчёт о финансовом положении</t>
  </si>
  <si>
    <t>По состоянию на 30 июня 2023 года</t>
  </si>
  <si>
    <t>В тысячах казахстанских тенге</t>
  </si>
  <si>
    <t>Примечания*</t>
  </si>
  <si>
    <t>АКТИВЫ</t>
  </si>
  <si>
    <t>Внеоборотные активы</t>
  </si>
  <si>
    <t>Горнорудные активы</t>
  </si>
  <si>
    <t>Основные средства</t>
  </si>
  <si>
    <t>Незавершенное строительство</t>
  </si>
  <si>
    <t>Нематериальные активы</t>
  </si>
  <si>
    <t>Авансы, выданные за долгосрочные активы</t>
  </si>
  <si>
    <t>Инвестиции в долевые инструменты</t>
  </si>
  <si>
    <t>Прочие внеоборотные активы</t>
  </si>
  <si>
    <t>Итого внеоборотные активы</t>
  </si>
  <si>
    <t>Оборотные активы</t>
  </si>
  <si>
    <t>Товарно-материальные запасы</t>
  </si>
  <si>
    <t>Торговая и прочая дебиторская задолженность</t>
  </si>
  <si>
    <t>Предоплата по подоходному налогу</t>
  </si>
  <si>
    <t>Текущие налоговые активы</t>
  </si>
  <si>
    <t>Прочие оборотные активы</t>
  </si>
  <si>
    <t>Займы выданные</t>
  </si>
  <si>
    <t>Денежные средства и их эквиваленты</t>
  </si>
  <si>
    <t>Долгосрочные активы, предназначенные для продажи</t>
  </si>
  <si>
    <t>-</t>
  </si>
  <si>
    <t>Итого краткосрочные активы</t>
  </si>
  <si>
    <t>ИТОГО АКТИВЫ</t>
  </si>
  <si>
    <t>КАПИТАЛ И ОБЯЗАТЕЛЬСТВА</t>
  </si>
  <si>
    <t>Капитал</t>
  </si>
  <si>
    <t>Уставный капитал</t>
  </si>
  <si>
    <t>Нераспределенная прибыль</t>
  </si>
  <si>
    <t>ИТОГО КАПИТАЛ</t>
  </si>
  <si>
    <t>Долгосрочные обязательства</t>
  </si>
  <si>
    <t>Торговая кредиторская задолженность</t>
  </si>
  <si>
    <t>Займы полученные</t>
  </si>
  <si>
    <t>Отложенное налоговое обязательство</t>
  </si>
  <si>
    <t>Долгосрочные оценочные обязательства</t>
  </si>
  <si>
    <t>Итого долгосрочные обязательства</t>
  </si>
  <si>
    <t>Текущие обязательства</t>
  </si>
  <si>
    <t>Торговая и прочая кредиторская задолженность</t>
  </si>
  <si>
    <t>Обязательства по договору</t>
  </si>
  <si>
    <t>Краткосрочные оценочные обязательства</t>
  </si>
  <si>
    <t>Обязательства по подоходному налогу</t>
  </si>
  <si>
    <t>Прочие налоги к уплате</t>
  </si>
  <si>
    <t>Дивиденды к выплате</t>
  </si>
  <si>
    <t>Итого текущие обязательства</t>
  </si>
  <si>
    <t>ИТОГО СОБСТВЕННЫЙ КАПИТАЛ И ОБЯЗАТЕЛЬСТВА</t>
  </si>
  <si>
    <t>Балансовая стоимость акций, тенге</t>
  </si>
  <si>
    <t>Генеральный директор</t>
  </si>
  <si>
    <t>_________________ Ф.Э. Азизов</t>
  </si>
  <si>
    <t>Финансовый директор</t>
  </si>
  <si>
    <t>_________________  Дауытқазы М.Д.</t>
  </si>
  <si>
    <t>Главный бухгалтер</t>
  </si>
  <si>
    <t xml:space="preserve">_________________ Ю.Е. Дубик </t>
  </si>
  <si>
    <t>Отчёт о совокупном доходе</t>
  </si>
  <si>
    <t>За 6 месяцев, закончившихся 30 июня 2023 года</t>
  </si>
  <si>
    <t>6 мес.2023г</t>
  </si>
  <si>
    <t>6 мес 2022г.</t>
  </si>
  <si>
    <t>Выручка</t>
  </si>
  <si>
    <t>Себестоимость продаж</t>
  </si>
  <si>
    <t>Валовая прибыль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</si>
  <si>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</si>
  <si>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</si>
  <si>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</si>
  <si>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</si>
  <si>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Доля в прибыли ассоциированной компании</t>
  </si>
  <si>
    <t>Операционная прибыль / (убыток)</t>
  </si>
  <si>
    <t>Доходы от финансирования</t>
  </si>
  <si>
    <t>Расходы от финансирования</t>
  </si>
  <si>
    <t>Убыток до налогообложения</t>
  </si>
  <si>
    <t>Расходы по подоходному налогу</t>
  </si>
  <si>
    <t>Убыток за год</t>
  </si>
  <si>
    <t>Совокупный убыток за период</t>
  </si>
  <si>
    <t>Прибыль на акцию</t>
  </si>
  <si>
    <t>_________________ Ю.Е.Дубик</t>
  </si>
  <si>
    <t>Отчёт о движении денежных средств</t>
  </si>
  <si>
    <t>Движение денежных средств от операционной деятельности</t>
  </si>
  <si>
    <t>доход/убыток до налогообложения:</t>
  </si>
  <si>
    <t>Корректировкина:</t>
  </si>
  <si>
    <t>износ и амортизацию</t>
  </si>
  <si>
    <t>убыток от выбытия основных средств и других долгосрочных активов</t>
  </si>
  <si>
    <t>расходы по финансированию</t>
  </si>
  <si>
    <t>доходы от финансирования</t>
  </si>
  <si>
    <t>резерв по неиспользованным отпускам</t>
  </si>
  <si>
    <t>доходы от списания обязательств</t>
  </si>
  <si>
    <t>убыток от обесценения финансовых активов</t>
  </si>
  <si>
    <t>убыток от обесценения нефинансовых активов</t>
  </si>
  <si>
    <t>нереализованная курсовая разница</t>
  </si>
  <si>
    <t>излишки и безвозмездно полученные активы</t>
  </si>
  <si>
    <t>прочие</t>
  </si>
  <si>
    <t>Денежные средства от операционной деятельности до изменений в оборотном капитале</t>
  </si>
  <si>
    <t>изменение торговой и прочей дебиторской задолженности</t>
  </si>
  <si>
    <t>изменение товарно-материальных запасов</t>
  </si>
  <si>
    <t>изменение прочих оборотных активов</t>
  </si>
  <si>
    <t>изменение текущих налоговых активов</t>
  </si>
  <si>
    <t>изменение прочих долгосрочных активов</t>
  </si>
  <si>
    <t>изменение торговой и прочей кредиторской задолженности</t>
  </si>
  <si>
    <t>изменение прочих налогов к уплате</t>
  </si>
  <si>
    <t>изменение обязательств по договору</t>
  </si>
  <si>
    <t>изменение текущих прочих активов</t>
  </si>
  <si>
    <t>Чистая сумма денежных средств от операционной деятельности до подоходного налога и процентов</t>
  </si>
  <si>
    <t>проценты полученные</t>
  </si>
  <si>
    <t>проценты уплаченные</t>
  </si>
  <si>
    <t>уплаченный подоходный налог</t>
  </si>
  <si>
    <t>дивиденды полученные</t>
  </si>
  <si>
    <t>Чистые денежные средства от операционной деятельности</t>
  </si>
  <si>
    <t>Движение денежных средств от инвестиционной деятельности</t>
  </si>
  <si>
    <t>возврат / (размещение) депозитов, нетто</t>
  </si>
  <si>
    <t>поступление от продажи основных средств</t>
  </si>
  <si>
    <t>приобретение основных средств, горнорудных и других долгосрочных активов</t>
  </si>
  <si>
    <t>приобретение доли участия в других организациях</t>
  </si>
  <si>
    <t>возврат займов</t>
  </si>
  <si>
    <t>выдача займов</t>
  </si>
  <si>
    <t>Чистые денежные средства от инвестиционной деятельности</t>
  </si>
  <si>
    <t>Движение денежных средств от финансовой деятельности</t>
  </si>
  <si>
    <t>получение займов</t>
  </si>
  <si>
    <t>погашение займов</t>
  </si>
  <si>
    <t>выплата дивидендов</t>
  </si>
  <si>
    <t>прочие поступления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</si>
  <si>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</si>
  <si>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</si>
  <si>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Влияние изменений обменного курса на сальдо денежных средств в иностранной валюте</t>
  </si>
  <si>
    <t>Денежные средства и их эквиваленты на начало периода</t>
  </si>
  <si>
    <t>Денежные средства и их эквиваленты на конец периода</t>
  </si>
  <si>
    <t>Главного бухгалтер</t>
  </si>
  <si>
    <t>_________________ Ю.Е. Дубик</t>
  </si>
  <si>
    <t>Отчёт об изменениях в капитале</t>
  </si>
  <si>
    <t xml:space="preserve">Уставный капитал </t>
  </si>
  <si>
    <t>Изъятый капитал</t>
  </si>
  <si>
    <t>Непокрытый убыток</t>
  </si>
  <si>
    <t>Итого</t>
  </si>
  <si>
    <t>Остаток на 01 января 2022 года</t>
  </si>
  <si>
    <t>Убыток и совокупный убыток за год</t>
  </si>
  <si>
    <t>Размещение акций</t>
  </si>
  <si>
    <t>Остаток на 30 июня 2022 года</t>
  </si>
  <si>
    <t>Сальдо на 01.01.2023 г.</t>
  </si>
  <si>
    <t>Прибыль и совокупный доход за год</t>
  </si>
  <si>
    <t>Дивиденды</t>
  </si>
  <si>
    <t>Остаток на 30 июня 2023 года</t>
  </si>
</sst>
</file>

<file path=xl/styles.xml><?xml version="1.0" encoding="utf-8"?>
<styleSheet xmlns="http://schemas.openxmlformats.org/spreadsheetml/2006/main">
  <numFmts count="19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\.##0\ &quot;₽&quot;_-;\-* #\.##0\ &quot;₽&quot;_-;_-* \-\ &quot;₽&quot;_-;_-@_-"/>
    <numFmt numFmtId="177" formatCode="_-* #\.##0.00_-;\-* #\.##0.00_-;_-* &quot;-&quot;??_-;_-@_-"/>
    <numFmt numFmtId="178" formatCode="_-* #\.##0_-;\-* #\.##0_-;_-* &quot;-&quot;_-;_-@_-"/>
    <numFmt numFmtId="179" formatCode="_-* #\.##0.00\ &quot;₽&quot;_-;\-* #\.##0.00\ &quot;₽&quot;_-;_-* \-??\ &quot;₽&quot;_-;_-@_-"/>
    <numFmt numFmtId="180" formatCode="#\ ##0"/>
    <numFmt numFmtId="181" formatCode="#\ ##0.0"/>
    <numFmt numFmtId="182" formatCode="dd\.mm\.yyyy"/>
  </numFmts>
  <fonts count="47">
    <font>
      <sz val="11"/>
      <color theme="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b/>
      <sz val="15"/>
      <color indexed="62"/>
      <name val="Calibri"/>
      <family val="2"/>
    </font>
    <font>
      <b/>
      <sz val="18"/>
      <color indexed="62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i/>
      <sz val="8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176" fontId="7" fillId="0" borderId="0" applyFont="0" applyFill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0" fillId="5" borderId="0" applyNumberFormat="0" applyBorder="0" applyAlignment="0" applyProtection="0"/>
    <xf numFmtId="9" fontId="7" fillId="0" borderId="0" applyFont="0" applyFill="0" applyBorder="0" applyAlignment="0" applyProtection="0"/>
    <xf numFmtId="0" fontId="0" fillId="6" borderId="0" applyNumberFormat="0" applyBorder="0" applyAlignment="0" applyProtection="0"/>
    <xf numFmtId="0" fontId="26" fillId="0" borderId="1" applyNumberFormat="0" applyFill="0" applyAlignment="0" applyProtection="0"/>
    <xf numFmtId="0" fontId="27" fillId="7" borderId="2" applyNumberFormat="0" applyAlignment="0" applyProtection="0"/>
    <xf numFmtId="0" fontId="28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9" borderId="3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9" fillId="0" borderId="0">
      <alignment/>
      <protection/>
    </xf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0" borderId="6" applyNumberFormat="0" applyAlignment="0" applyProtection="0"/>
    <xf numFmtId="0" fontId="37" fillId="11" borderId="7" applyNumberFormat="0" applyAlignment="0" applyProtection="0"/>
    <xf numFmtId="0" fontId="38" fillId="7" borderId="6" applyNumberFormat="0" applyAlignment="0" applyProtection="0"/>
    <xf numFmtId="0" fontId="39" fillId="0" borderId="8" applyNumberFormat="0" applyFill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43" fillId="0" borderId="9" xfId="0" applyFont="1" applyBorder="1" applyAlignment="1">
      <alignment horizontal="left" vertical="top" wrapText="1"/>
    </xf>
    <xf numFmtId="0" fontId="44" fillId="0" borderId="9" xfId="0" applyFont="1" applyBorder="1" applyAlignment="1">
      <alignment horizontal="right" vertical="top" wrapText="1"/>
    </xf>
    <xf numFmtId="0" fontId="44" fillId="0" borderId="10" xfId="0" applyFont="1" applyBorder="1" applyAlignment="1">
      <alignment horizontal="left" vertical="top" wrapText="1"/>
    </xf>
    <xf numFmtId="180" fontId="44" fillId="0" borderId="10" xfId="0" applyNumberFormat="1" applyFont="1" applyBorder="1" applyAlignment="1">
      <alignment horizontal="right" vertical="top" wrapText="1"/>
    </xf>
    <xf numFmtId="0" fontId="45" fillId="0" borderId="0" xfId="0" applyFont="1" applyAlignment="1">
      <alignment horizontal="left" vertical="top" wrapText="1"/>
    </xf>
    <xf numFmtId="180" fontId="45" fillId="0" borderId="0" xfId="0" applyNumberFormat="1" applyFont="1" applyAlignment="1">
      <alignment horizontal="right" vertical="top" wrapText="1"/>
    </xf>
    <xf numFmtId="0" fontId="44" fillId="0" borderId="9" xfId="0" applyFont="1" applyBorder="1" applyAlignment="1">
      <alignment horizontal="left" vertical="top" wrapText="1"/>
    </xf>
    <xf numFmtId="180" fontId="44" fillId="0" borderId="9" xfId="0" applyNumberFormat="1" applyFont="1" applyBorder="1" applyAlignment="1">
      <alignment horizontal="right" vertical="top" wrapText="1"/>
    </xf>
    <xf numFmtId="0" fontId="44" fillId="0" borderId="0" xfId="0" applyFont="1" applyBorder="1" applyAlignment="1">
      <alignment horizontal="left" vertical="top" wrapText="1"/>
    </xf>
    <xf numFmtId="180" fontId="44" fillId="0" borderId="0" xfId="0" applyNumberFormat="1" applyFont="1" applyBorder="1" applyAlignment="1">
      <alignment horizontal="right" vertical="top" wrapText="1"/>
    </xf>
    <xf numFmtId="181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9" xfId="0" applyFont="1" applyBorder="1" applyAlignment="1">
      <alignment horizontal="left"/>
    </xf>
    <xf numFmtId="0" fontId="44" fillId="0" borderId="10" xfId="0" applyFont="1" applyBorder="1" applyAlignment="1">
      <alignment horizontal="left" vertical="top"/>
    </xf>
    <xf numFmtId="180" fontId="45" fillId="0" borderId="0" xfId="0" applyNumberFormat="1" applyFont="1" applyAlignment="1">
      <alignment horizontal="right" vertical="top"/>
    </xf>
    <xf numFmtId="180" fontId="0" fillId="0" borderId="0" xfId="0" applyNumberFormat="1" applyAlignment="1">
      <alignment/>
    </xf>
    <xf numFmtId="180" fontId="44" fillId="0" borderId="9" xfId="0" applyNumberFormat="1" applyFont="1" applyBorder="1" applyAlignment="1">
      <alignment horizontal="left" vertical="top"/>
    </xf>
    <xf numFmtId="0" fontId="45" fillId="0" borderId="0" xfId="0" applyFont="1" applyAlignment="1">
      <alignment horizontal="justify" vertical="top" wrapText="1"/>
    </xf>
    <xf numFmtId="180" fontId="45" fillId="33" borderId="0" xfId="0" applyNumberFormat="1" applyFont="1" applyFill="1" applyAlignment="1">
      <alignment horizontal="right" vertical="top"/>
    </xf>
    <xf numFmtId="180" fontId="44" fillId="0" borderId="9" xfId="0" applyNumberFormat="1" applyFont="1" applyBorder="1" applyAlignment="1">
      <alignment horizontal="right" vertical="top"/>
    </xf>
    <xf numFmtId="180" fontId="45" fillId="0" borderId="10" xfId="0" applyNumberFormat="1" applyFont="1" applyBorder="1" applyAlignment="1">
      <alignment horizontal="left" vertical="top"/>
    </xf>
    <xf numFmtId="180" fontId="44" fillId="33" borderId="9" xfId="0" applyNumberFormat="1" applyFont="1" applyFill="1" applyBorder="1" applyAlignment="1">
      <alignment horizontal="right" vertical="top"/>
    </xf>
    <xf numFmtId="180" fontId="44" fillId="0" borderId="10" xfId="0" applyNumberFormat="1" applyFont="1" applyBorder="1" applyAlignment="1">
      <alignment horizontal="left" vertical="top"/>
    </xf>
    <xf numFmtId="180" fontId="44" fillId="0" borderId="10" xfId="0" applyNumberFormat="1" applyFont="1" applyBorder="1" applyAlignment="1">
      <alignment horizontal="right" vertical="top"/>
    </xf>
    <xf numFmtId="0" fontId="45" fillId="0" borderId="0" xfId="0" applyFont="1" applyAlignment="1">
      <alignment horizontal="right" vertical="top" wrapText="1"/>
    </xf>
    <xf numFmtId="0" fontId="45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0" fontId="44" fillId="0" borderId="9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182" fontId="44" fillId="0" borderId="9" xfId="0" applyNumberFormat="1" applyFont="1" applyBorder="1" applyAlignment="1">
      <alignment horizontal="right" vertical="top" wrapText="1"/>
    </xf>
    <xf numFmtId="0" fontId="44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horizontal="justify"/>
    </xf>
    <xf numFmtId="180" fontId="45" fillId="0" borderId="10" xfId="0" applyNumberFormat="1" applyFont="1" applyBorder="1" applyAlignment="1">
      <alignment horizontal="justify"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right" wrapText="1"/>
    </xf>
    <xf numFmtId="180" fontId="4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80" fontId="45" fillId="33" borderId="0" xfId="0" applyNumberFormat="1" applyFont="1" applyFill="1" applyAlignment="1">
      <alignment horizontal="right"/>
    </xf>
    <xf numFmtId="0" fontId="44" fillId="0" borderId="9" xfId="0" applyFont="1" applyBorder="1" applyAlignment="1">
      <alignment horizontal="left" wrapText="1"/>
    </xf>
    <xf numFmtId="0" fontId="44" fillId="0" borderId="9" xfId="0" applyFont="1" applyBorder="1" applyAlignment="1">
      <alignment horizontal="right" wrapText="1"/>
    </xf>
    <xf numFmtId="180" fontId="44" fillId="0" borderId="9" xfId="0" applyNumberFormat="1" applyFont="1" applyBorder="1" applyAlignment="1">
      <alignment horizontal="right"/>
    </xf>
    <xf numFmtId="0" fontId="44" fillId="0" borderId="10" xfId="0" applyFont="1" applyBorder="1" applyAlignment="1">
      <alignment horizontal="right" wrapText="1"/>
    </xf>
    <xf numFmtId="180" fontId="44" fillId="0" borderId="10" xfId="0" applyNumberFormat="1" applyFont="1" applyBorder="1" applyAlignment="1">
      <alignment horizontal="right"/>
    </xf>
    <xf numFmtId="180" fontId="44" fillId="0" borderId="10" xfId="0" applyNumberFormat="1" applyFont="1" applyBorder="1" applyAlignment="1">
      <alignment horizontal="justify"/>
    </xf>
    <xf numFmtId="180" fontId="44" fillId="0" borderId="10" xfId="0" applyNumberFormat="1" applyFont="1" applyBorder="1" applyAlignment="1">
      <alignment horizontal="justify" wrapText="1"/>
    </xf>
    <xf numFmtId="0" fontId="45" fillId="33" borderId="0" xfId="0" applyFont="1" applyFill="1" applyAlignment="1">
      <alignment horizontal="right" wrapText="1"/>
    </xf>
    <xf numFmtId="0" fontId="44" fillId="0" borderId="9" xfId="0" applyFont="1" applyBorder="1" applyAlignment="1">
      <alignment horizontal="center" wrapText="1"/>
    </xf>
    <xf numFmtId="0" fontId="44" fillId="0" borderId="11" xfId="0" applyFont="1" applyBorder="1" applyAlignment="1">
      <alignment horizontal="left" wrapText="1"/>
    </xf>
    <xf numFmtId="0" fontId="44" fillId="0" borderId="11" xfId="0" applyFont="1" applyBorder="1" applyAlignment="1">
      <alignment horizontal="center" wrapText="1"/>
    </xf>
    <xf numFmtId="180" fontId="44" fillId="0" borderId="11" xfId="0" applyNumberFormat="1" applyFont="1" applyBorder="1" applyAlignment="1">
      <alignment horizontal="right"/>
    </xf>
    <xf numFmtId="0" fontId="44" fillId="0" borderId="12" xfId="0" applyFont="1" applyBorder="1" applyAlignment="1">
      <alignment horizontal="left" wrapText="1"/>
    </xf>
    <xf numFmtId="0" fontId="44" fillId="0" borderId="12" xfId="0" applyFont="1" applyBorder="1" applyAlignment="1">
      <alignment horizontal="center" wrapText="1"/>
    </xf>
    <xf numFmtId="180" fontId="44" fillId="0" borderId="12" xfId="0" applyNumberFormat="1" applyFont="1" applyBorder="1" applyAlignment="1">
      <alignment horizontal="right"/>
    </xf>
    <xf numFmtId="0" fontId="45" fillId="0" borderId="0" xfId="0" applyFont="1" applyAlignment="1">
      <alignment horizontal="justify"/>
    </xf>
  </cellXfs>
  <cellStyles count="50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Обычный 10 2" xfId="35"/>
    <cellStyle name="Заголовок 2" xfId="36"/>
    <cellStyle name="Заголовок 3" xfId="37"/>
    <cellStyle name="Заголовок 4" xfId="38"/>
    <cellStyle name="Ввод" xfId="39"/>
    <cellStyle name="Проверить ячейку" xfId="40"/>
    <cellStyle name="Вычисление" xfId="41"/>
    <cellStyle name="Связанная ячейка" xfId="42"/>
    <cellStyle name="Плохой" xfId="43"/>
    <cellStyle name="Акцент5" xfId="44"/>
    <cellStyle name="Нейтральный" xfId="45"/>
    <cellStyle name="Акцент1" xfId="46"/>
    <cellStyle name="20% — Акцент1" xfId="47"/>
    <cellStyle name="40% — Акцент1" xfId="48"/>
    <cellStyle name="20% — Акцент5" xfId="49"/>
    <cellStyle name="60% — Акцент1" xfId="50"/>
    <cellStyle name="Акцент2" xfId="51"/>
    <cellStyle name="40% — Акцент2" xfId="52"/>
    <cellStyle name="20% — Акцент6" xfId="53"/>
    <cellStyle name="60% — Акцент2" xfId="54"/>
    <cellStyle name="Акцент3" xfId="55"/>
    <cellStyle name="40% — Акцент3" xfId="56"/>
    <cellStyle name="60% — Акцент3" xfId="57"/>
    <cellStyle name="Акцент4" xfId="58"/>
    <cellStyle name="20% — Акцент4" xfId="59"/>
    <cellStyle name="60% — Акцент4" xfId="60"/>
    <cellStyle name="60% — Акцент5" xfId="61"/>
    <cellStyle name="Акцент6" xfId="62"/>
    <cellStyle name="60% — Акцент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5"/>
  <sheetViews>
    <sheetView zoomScaleSheetLayoutView="100" workbookViewId="0" topLeftCell="A4">
      <selection activeCell="A24" sqref="A24:IV24"/>
    </sheetView>
  </sheetViews>
  <sheetFormatPr defaultColWidth="9.00390625" defaultRowHeight="15"/>
  <cols>
    <col min="1" max="1" width="44.421875" style="0" customWidth="1"/>
    <col min="2" max="2" width="12.140625" style="0" customWidth="1"/>
    <col min="3" max="4" width="12.7109375" style="17" customWidth="1"/>
    <col min="6" max="6" width="9.8515625" style="0" customWidth="1"/>
    <col min="7" max="7" width="13.7109375" style="0" customWidth="1"/>
    <col min="8" max="8" width="13.421875" style="0" customWidth="1"/>
    <col min="9" max="9" width="12.00390625" style="0" customWidth="1"/>
  </cols>
  <sheetData>
    <row r="2" ht="15">
      <c r="A2" s="1" t="s">
        <v>0</v>
      </c>
    </row>
    <row r="3" ht="15">
      <c r="A3" t="s">
        <v>1</v>
      </c>
    </row>
    <row r="4" ht="15">
      <c r="A4" t="s">
        <v>2</v>
      </c>
    </row>
    <row r="5" ht="15.75"/>
    <row r="6" spans="1:4" ht="15.75">
      <c r="A6" s="2" t="s">
        <v>3</v>
      </c>
      <c r="B6" s="3" t="s">
        <v>4</v>
      </c>
      <c r="C6" s="32">
        <v>45107</v>
      </c>
      <c r="D6" s="32">
        <v>44926</v>
      </c>
    </row>
    <row r="7" spans="1:4" ht="15.75">
      <c r="A7" s="33" t="s">
        <v>5</v>
      </c>
      <c r="B7" s="34"/>
      <c r="C7" s="35"/>
      <c r="D7" s="35"/>
    </row>
    <row r="8" spans="1:4" ht="15.75">
      <c r="A8" s="33" t="s">
        <v>6</v>
      </c>
      <c r="B8" s="36"/>
      <c r="C8" s="35"/>
      <c r="D8" s="35"/>
    </row>
    <row r="9" spans="1:9" ht="15">
      <c r="A9" s="37" t="s">
        <v>7</v>
      </c>
      <c r="B9" s="38">
        <v>9</v>
      </c>
      <c r="C9" s="39">
        <v>5799370</v>
      </c>
      <c r="D9" s="39">
        <v>5847992</v>
      </c>
      <c r="E9" s="17"/>
      <c r="F9" s="39"/>
      <c r="G9" s="39"/>
      <c r="H9" s="39"/>
      <c r="I9" s="39"/>
    </row>
    <row r="10" spans="1:9" ht="15">
      <c r="A10" s="37" t="s">
        <v>8</v>
      </c>
      <c r="B10" s="38">
        <v>10</v>
      </c>
      <c r="C10" s="39">
        <v>7202956</v>
      </c>
      <c r="D10" s="39">
        <v>7127300</v>
      </c>
      <c r="E10" s="17"/>
      <c r="F10" s="39"/>
      <c r="G10" s="39"/>
      <c r="H10" s="39"/>
      <c r="I10" s="39"/>
    </row>
    <row r="11" spans="1:9" ht="15">
      <c r="A11" s="37" t="s">
        <v>9</v>
      </c>
      <c r="B11" s="38">
        <v>11</v>
      </c>
      <c r="C11" s="39">
        <v>4650271</v>
      </c>
      <c r="D11" s="39">
        <v>4918899</v>
      </c>
      <c r="E11" s="17"/>
      <c r="F11" s="39"/>
      <c r="G11" s="39"/>
      <c r="H11" s="39"/>
      <c r="I11" s="39"/>
    </row>
    <row r="12" spans="1:9" ht="15">
      <c r="A12" s="37" t="s">
        <v>10</v>
      </c>
      <c r="B12" s="38">
        <v>12</v>
      </c>
      <c r="C12" s="39">
        <v>154218</v>
      </c>
      <c r="D12" s="39">
        <v>159376</v>
      </c>
      <c r="E12" s="17"/>
      <c r="F12" s="39"/>
      <c r="G12" s="39"/>
      <c r="H12" s="39"/>
      <c r="I12" s="39"/>
    </row>
    <row r="13" spans="1:9" ht="15">
      <c r="A13" s="37" t="s">
        <v>11</v>
      </c>
      <c r="B13" s="40"/>
      <c r="C13" s="41">
        <v>864481</v>
      </c>
      <c r="D13" s="41">
        <v>915342</v>
      </c>
      <c r="E13" s="17"/>
      <c r="F13" s="17"/>
      <c r="H13" s="39"/>
      <c r="I13" s="39"/>
    </row>
    <row r="14" spans="1:9" ht="15">
      <c r="A14" s="37" t="s">
        <v>12</v>
      </c>
      <c r="B14" s="38">
        <v>13</v>
      </c>
      <c r="C14" s="39">
        <v>2124354</v>
      </c>
      <c r="D14" s="39">
        <v>2101722</v>
      </c>
      <c r="E14" s="17"/>
      <c r="F14" s="39"/>
      <c r="G14" s="39"/>
      <c r="H14" s="39"/>
      <c r="I14" s="39"/>
    </row>
    <row r="15" spans="1:9" ht="15.75">
      <c r="A15" s="37" t="s">
        <v>13</v>
      </c>
      <c r="B15" s="38">
        <v>14</v>
      </c>
      <c r="C15" s="39">
        <f>9824262-864481</f>
        <v>8959781</v>
      </c>
      <c r="D15" s="39">
        <f>8184059-915342</f>
        <v>7268717</v>
      </c>
      <c r="E15" s="17"/>
      <c r="F15" s="39"/>
      <c r="G15" s="39"/>
      <c r="H15" s="39"/>
      <c r="I15" s="39"/>
    </row>
    <row r="16" spans="1:9" ht="15.75">
      <c r="A16" s="42" t="s">
        <v>14</v>
      </c>
      <c r="B16" s="43"/>
      <c r="C16" s="44">
        <f>SUM(C9:C15)</f>
        <v>29755431</v>
      </c>
      <c r="D16" s="44">
        <f>SUM(D9:D15)</f>
        <v>28339348</v>
      </c>
      <c r="E16" s="17"/>
      <c r="F16" s="39"/>
      <c r="G16" s="39"/>
      <c r="H16" s="39"/>
      <c r="I16" s="39"/>
    </row>
    <row r="17" spans="1:6" ht="15.75">
      <c r="A17" s="33" t="s">
        <v>15</v>
      </c>
      <c r="B17" s="45"/>
      <c r="C17" s="35"/>
      <c r="D17" s="35"/>
      <c r="E17" s="17"/>
      <c r="F17" s="17"/>
    </row>
    <row r="18" spans="1:6" ht="15">
      <c r="A18" s="37" t="s">
        <v>16</v>
      </c>
      <c r="B18" s="38">
        <v>7</v>
      </c>
      <c r="C18" s="39">
        <v>4904526</v>
      </c>
      <c r="D18" s="39">
        <v>6301837</v>
      </c>
      <c r="E18" s="17"/>
      <c r="F18" s="17"/>
    </row>
    <row r="19" spans="1:6" ht="15">
      <c r="A19" s="37" t="s">
        <v>17</v>
      </c>
      <c r="B19" s="38">
        <v>6</v>
      </c>
      <c r="C19" s="39">
        <v>31788294</v>
      </c>
      <c r="D19" s="39">
        <v>22018197</v>
      </c>
      <c r="E19" s="17"/>
      <c r="F19" s="17"/>
    </row>
    <row r="20" spans="1:6" ht="15">
      <c r="A20" s="37" t="s">
        <v>18</v>
      </c>
      <c r="B20" s="40"/>
      <c r="C20" s="39">
        <v>5741389</v>
      </c>
      <c r="D20" s="39">
        <v>1196299</v>
      </c>
      <c r="E20" s="17"/>
      <c r="F20" s="17"/>
    </row>
    <row r="21" spans="1:6" ht="15">
      <c r="A21" s="37" t="s">
        <v>19</v>
      </c>
      <c r="B21" s="40"/>
      <c r="C21" s="39">
        <v>36654</v>
      </c>
      <c r="D21" s="39">
        <v>106238</v>
      </c>
      <c r="E21" s="17"/>
      <c r="F21" s="17"/>
    </row>
    <row r="22" spans="1:6" ht="15">
      <c r="A22" s="37" t="s">
        <v>20</v>
      </c>
      <c r="B22" s="40">
        <v>8</v>
      </c>
      <c r="C22" s="39">
        <v>178792</v>
      </c>
      <c r="D22" s="39">
        <v>1853994</v>
      </c>
      <c r="E22" s="17"/>
      <c r="F22" s="17"/>
    </row>
    <row r="23" spans="1:6" ht="15">
      <c r="A23" s="37" t="s">
        <v>21</v>
      </c>
      <c r="B23" s="40"/>
      <c r="C23" s="39">
        <v>179546</v>
      </c>
      <c r="D23" s="39">
        <v>9880452</v>
      </c>
      <c r="E23" s="17"/>
      <c r="F23" s="17"/>
    </row>
    <row r="24" spans="1:6" ht="15.75">
      <c r="A24" s="37" t="s">
        <v>22</v>
      </c>
      <c r="B24" s="38">
        <v>5</v>
      </c>
      <c r="C24" s="39">
        <v>805053</v>
      </c>
      <c r="D24" s="39">
        <v>131001</v>
      </c>
      <c r="E24" s="17"/>
      <c r="F24" s="17"/>
    </row>
    <row r="25" spans="1:6" ht="15.75">
      <c r="A25" s="42"/>
      <c r="B25" s="43"/>
      <c r="C25" s="44">
        <f>SUM(C18:C24)</f>
        <v>43634254</v>
      </c>
      <c r="D25" s="44">
        <f>SUM(D18:D24)</f>
        <v>41488018</v>
      </c>
      <c r="E25" s="17"/>
      <c r="F25" s="17"/>
    </row>
    <row r="26" spans="1:6" ht="24.75">
      <c r="A26" s="37" t="s">
        <v>23</v>
      </c>
      <c r="B26" s="40"/>
      <c r="C26" s="39" t="s">
        <v>24</v>
      </c>
      <c r="D26" s="39"/>
      <c r="E26" s="17"/>
      <c r="F26" s="17"/>
    </row>
    <row r="27" spans="1:6" ht="15.75">
      <c r="A27" s="42" t="s">
        <v>25</v>
      </c>
      <c r="B27" s="43"/>
      <c r="C27" s="44">
        <f>C25</f>
        <v>43634254</v>
      </c>
      <c r="D27" s="44">
        <f>D25</f>
        <v>41488018</v>
      </c>
      <c r="E27" s="17"/>
      <c r="F27" s="17"/>
    </row>
    <row r="28" spans="1:6" ht="15.75">
      <c r="A28" s="33" t="s">
        <v>26</v>
      </c>
      <c r="B28" s="45"/>
      <c r="C28" s="46">
        <f>C16+C25</f>
        <v>73389685</v>
      </c>
      <c r="D28" s="46">
        <f>D16+D25</f>
        <v>69827366</v>
      </c>
      <c r="E28" s="17"/>
      <c r="F28" s="17"/>
    </row>
    <row r="29" spans="1:6" ht="15.75">
      <c r="A29" s="33" t="s">
        <v>27</v>
      </c>
      <c r="B29" s="45"/>
      <c r="C29" s="47"/>
      <c r="D29" s="47"/>
      <c r="E29" s="17"/>
      <c r="F29" s="17"/>
    </row>
    <row r="30" spans="1:6" ht="15.75">
      <c r="A30" s="33" t="s">
        <v>28</v>
      </c>
      <c r="B30" s="45"/>
      <c r="C30" s="47"/>
      <c r="D30" s="47"/>
      <c r="E30" s="17"/>
      <c r="F30" s="17"/>
    </row>
    <row r="31" spans="1:6" ht="15">
      <c r="A31" s="37" t="s">
        <v>29</v>
      </c>
      <c r="B31" s="38"/>
      <c r="C31" s="39">
        <v>9501015</v>
      </c>
      <c r="D31" s="39">
        <v>9501015</v>
      </c>
      <c r="E31" s="17"/>
      <c r="F31" s="17"/>
    </row>
    <row r="32" spans="1:6" ht="15.75">
      <c r="A32" s="37" t="s">
        <v>30</v>
      </c>
      <c r="B32" s="40"/>
      <c r="C32" s="39">
        <v>40480790</v>
      </c>
      <c r="D32" s="39">
        <v>39763541</v>
      </c>
      <c r="E32" s="17"/>
      <c r="F32" s="17"/>
    </row>
    <row r="33" spans="1:6" ht="15.75">
      <c r="A33" s="42" t="s">
        <v>31</v>
      </c>
      <c r="B33" s="43"/>
      <c r="C33" s="44">
        <f>SUM(C31:C32)</f>
        <v>49981805</v>
      </c>
      <c r="D33" s="44">
        <f>SUM(D31:D32)</f>
        <v>49264556</v>
      </c>
      <c r="E33" s="17"/>
      <c r="F33" s="17"/>
    </row>
    <row r="34" spans="1:6" ht="15.75">
      <c r="A34" s="33" t="s">
        <v>32</v>
      </c>
      <c r="B34" s="45"/>
      <c r="C34" s="48"/>
      <c r="D34" s="48"/>
      <c r="E34" s="17"/>
      <c r="F34" s="17"/>
    </row>
    <row r="35" spans="1:6" ht="15">
      <c r="A35" s="37" t="s">
        <v>33</v>
      </c>
      <c r="B35" s="38">
        <v>15</v>
      </c>
      <c r="C35" s="39"/>
      <c r="D35" s="39"/>
      <c r="E35" s="17"/>
      <c r="F35" s="17"/>
    </row>
    <row r="36" spans="1:6" ht="15">
      <c r="A36" s="37" t="s">
        <v>34</v>
      </c>
      <c r="B36" s="38">
        <v>16</v>
      </c>
      <c r="C36" s="39"/>
      <c r="D36" s="39"/>
      <c r="E36" s="17"/>
      <c r="F36" s="17"/>
    </row>
    <row r="37" spans="1:6" ht="15">
      <c r="A37" s="37" t="s">
        <v>35</v>
      </c>
      <c r="B37" s="38"/>
      <c r="C37" s="39">
        <v>304992</v>
      </c>
      <c r="D37" s="39">
        <v>304992</v>
      </c>
      <c r="E37" s="17"/>
      <c r="F37" s="17"/>
    </row>
    <row r="38" spans="1:6" ht="15.75">
      <c r="A38" s="37" t="s">
        <v>36</v>
      </c>
      <c r="B38" s="38">
        <v>21</v>
      </c>
      <c r="C38" s="39">
        <v>1667686</v>
      </c>
      <c r="D38" s="39">
        <v>1667686</v>
      </c>
      <c r="E38" s="17"/>
      <c r="F38" s="17"/>
    </row>
    <row r="39" spans="1:6" ht="15.75">
      <c r="A39" s="42" t="s">
        <v>37</v>
      </c>
      <c r="B39" s="43"/>
      <c r="C39" s="44">
        <f>SUM(C35:C38)</f>
        <v>1972678</v>
      </c>
      <c r="D39" s="44">
        <f>SUM(D35:D38)</f>
        <v>1972678</v>
      </c>
      <c r="E39" s="17"/>
      <c r="F39" s="17"/>
    </row>
    <row r="40" spans="1:6" ht="15.75">
      <c r="A40" s="33" t="s">
        <v>38</v>
      </c>
      <c r="B40" s="45"/>
      <c r="C40" s="35"/>
      <c r="D40" s="35"/>
      <c r="E40" s="17"/>
      <c r="F40" s="17"/>
    </row>
    <row r="41" spans="1:6" ht="15">
      <c r="A41" s="37" t="s">
        <v>39</v>
      </c>
      <c r="B41" s="38">
        <v>15</v>
      </c>
      <c r="C41" s="39">
        <f>13263133-223430</f>
        <v>13039703</v>
      </c>
      <c r="D41" s="39">
        <f>7615213-309731-1</f>
        <v>7305481</v>
      </c>
      <c r="E41" s="17"/>
      <c r="F41" s="17"/>
    </row>
    <row r="42" spans="1:6" ht="15">
      <c r="A42" s="37" t="s">
        <v>40</v>
      </c>
      <c r="B42" s="38">
        <v>15</v>
      </c>
      <c r="C42" s="39">
        <v>1940040</v>
      </c>
      <c r="D42" s="39">
        <v>452290</v>
      </c>
      <c r="E42" s="17"/>
      <c r="F42" s="17"/>
    </row>
    <row r="43" spans="1:6" ht="15">
      <c r="A43" s="37" t="s">
        <v>41</v>
      </c>
      <c r="B43" s="38">
        <v>19</v>
      </c>
      <c r="C43" s="39">
        <v>223430</v>
      </c>
      <c r="D43" s="39">
        <f>309731</f>
        <v>309731</v>
      </c>
      <c r="E43" s="17"/>
      <c r="F43" s="17"/>
    </row>
    <row r="44" spans="1:6" ht="15">
      <c r="A44" s="37" t="s">
        <v>34</v>
      </c>
      <c r="B44" s="38">
        <v>16</v>
      </c>
      <c r="C44" s="39">
        <v>5378397</v>
      </c>
      <c r="D44" s="39">
        <v>4269661</v>
      </c>
      <c r="E44" s="17"/>
      <c r="F44" s="17"/>
    </row>
    <row r="45" spans="1:6" ht="15">
      <c r="A45" s="37" t="s">
        <v>42</v>
      </c>
      <c r="B45" s="40"/>
      <c r="C45" s="39"/>
      <c r="D45" s="39"/>
      <c r="E45" s="17"/>
      <c r="F45" s="17"/>
    </row>
    <row r="46" spans="1:6" ht="15">
      <c r="A46" s="37" t="s">
        <v>43</v>
      </c>
      <c r="B46" s="38">
        <v>17.18</v>
      </c>
      <c r="C46" s="39">
        <v>853632</v>
      </c>
      <c r="D46" s="39">
        <v>1726544</v>
      </c>
      <c r="E46" s="17"/>
      <c r="F46" s="17"/>
    </row>
    <row r="47" spans="1:6" ht="15.75">
      <c r="A47" s="37" t="s">
        <v>44</v>
      </c>
      <c r="B47" s="49">
        <v>20</v>
      </c>
      <c r="C47" s="41"/>
      <c r="D47" s="41">
        <v>4526425</v>
      </c>
      <c r="E47" s="17"/>
      <c r="F47" s="17"/>
    </row>
    <row r="48" spans="1:6" ht="15.75">
      <c r="A48" s="42" t="s">
        <v>45</v>
      </c>
      <c r="B48" s="50"/>
      <c r="C48" s="44">
        <f>SUM(C41:C47)</f>
        <v>21435202</v>
      </c>
      <c r="D48" s="44">
        <f>SUM(D41:D47)</f>
        <v>18590132</v>
      </c>
      <c r="E48" s="17"/>
      <c r="F48" s="17"/>
    </row>
    <row r="49" spans="1:6" ht="24">
      <c r="A49" s="51" t="s">
        <v>46</v>
      </c>
      <c r="B49" s="52"/>
      <c r="C49" s="53">
        <f>C33+C39+C48</f>
        <v>73389685</v>
      </c>
      <c r="D49" s="53">
        <f>D33+D39+D48</f>
        <v>69827366</v>
      </c>
      <c r="E49" s="17"/>
      <c r="F49" s="17"/>
    </row>
    <row r="50" spans="1:6" ht="15.75">
      <c r="A50" s="54" t="s">
        <v>47</v>
      </c>
      <c r="B50" s="55"/>
      <c r="C50" s="56">
        <f>(C28-C12-C39-C48)/4276</f>
        <v>11652.8500935454</v>
      </c>
      <c r="D50" s="56">
        <f>(D28-D12-D39-D48)/4276</f>
        <v>11483.9055191768</v>
      </c>
      <c r="E50" s="17"/>
      <c r="F50" s="17"/>
    </row>
    <row r="52" spans="1:4" ht="15">
      <c r="A52" s="13" t="s">
        <v>48</v>
      </c>
      <c r="B52" s="13" t="s">
        <v>49</v>
      </c>
      <c r="C52"/>
      <c r="D52"/>
    </row>
    <row r="53" spans="1:4" ht="15">
      <c r="A53" s="13"/>
      <c r="B53" s="13"/>
      <c r="C53"/>
      <c r="D53"/>
    </row>
    <row r="54" spans="1:4" ht="15">
      <c r="A54" s="13" t="s">
        <v>50</v>
      </c>
      <c r="B54" s="13" t="s">
        <v>51</v>
      </c>
      <c r="C54"/>
      <c r="D54"/>
    </row>
    <row r="55" spans="1:4" ht="15">
      <c r="A55" s="13"/>
      <c r="C55"/>
      <c r="D55"/>
    </row>
    <row r="56" spans="1:4" ht="15">
      <c r="A56" s="13" t="s">
        <v>52</v>
      </c>
      <c r="B56" s="13" t="s">
        <v>53</v>
      </c>
      <c r="C56"/>
      <c r="D56"/>
    </row>
    <row r="57" spans="1:4" ht="15">
      <c r="A57" s="57"/>
      <c r="C57"/>
      <c r="D57"/>
    </row>
    <row r="58" ht="15">
      <c r="D58"/>
    </row>
    <row r="59" spans="3:4" ht="15">
      <c r="C59"/>
      <c r="D59"/>
    </row>
    <row r="60" spans="3:4" ht="15">
      <c r="C60"/>
      <c r="D60"/>
    </row>
    <row r="61" spans="3:4" ht="15">
      <c r="C61"/>
      <c r="D61"/>
    </row>
    <row r="62" spans="3:4" ht="15">
      <c r="C62"/>
      <c r="D62"/>
    </row>
    <row r="63" spans="3:4" ht="15">
      <c r="C63"/>
      <c r="D63"/>
    </row>
    <row r="64" spans="3:4" ht="15">
      <c r="C64"/>
      <c r="D64"/>
    </row>
    <row r="65" spans="3:4" ht="15">
      <c r="C65"/>
      <c r="D65"/>
    </row>
  </sheetData>
  <sheetProtection/>
  <printOptions/>
  <pageMargins left="0.708661417322835" right="0.708661417322835" top="0.354330708661417" bottom="0.354330708661417" header="0.31496062992126" footer="0.31496062992126"/>
  <pageSetup fitToHeight="1" fitToWidth="1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SheetLayoutView="100" workbookViewId="0" topLeftCell="A1">
      <selection activeCell="D28" sqref="A1:D28"/>
    </sheetView>
  </sheetViews>
  <sheetFormatPr defaultColWidth="9.00390625" defaultRowHeight="15"/>
  <cols>
    <col min="1" max="1" width="59.421875" style="0" customWidth="1"/>
    <col min="2" max="2" width="8.7109375" style="0" customWidth="1"/>
    <col min="3" max="4" width="11.28125" style="0" customWidth="1"/>
  </cols>
  <sheetData>
    <row r="1" ht="15">
      <c r="A1" s="1" t="s">
        <v>0</v>
      </c>
    </row>
    <row r="2" ht="15">
      <c r="A2" t="s">
        <v>54</v>
      </c>
    </row>
    <row r="3" ht="15">
      <c r="A3" t="s">
        <v>55</v>
      </c>
    </row>
    <row r="4" ht="15.75"/>
    <row r="5" spans="1:4" ht="24.75">
      <c r="A5" s="2" t="s">
        <v>3</v>
      </c>
      <c r="B5" s="3" t="s">
        <v>4</v>
      </c>
      <c r="C5" s="3" t="s">
        <v>56</v>
      </c>
      <c r="D5" s="3" t="s">
        <v>57</v>
      </c>
    </row>
    <row r="6" spans="1:5" ht="15">
      <c r="A6" s="6" t="s">
        <v>58</v>
      </c>
      <c r="B6" s="26">
        <v>23</v>
      </c>
      <c r="C6" s="7">
        <v>39934797</v>
      </c>
      <c r="D6" s="7">
        <v>122124172</v>
      </c>
      <c r="E6" s="17"/>
    </row>
    <row r="7" spans="1:5" ht="15.75">
      <c r="A7" s="6" t="s">
        <v>59</v>
      </c>
      <c r="B7" s="26">
        <v>24</v>
      </c>
      <c r="C7" s="7">
        <v>-12064096</v>
      </c>
      <c r="D7" s="7">
        <v>-15792790</v>
      </c>
      <c r="E7" s="17"/>
    </row>
    <row r="8" spans="1:5" ht="15.75">
      <c r="A8" s="8" t="s">
        <v>60</v>
      </c>
      <c r="B8" s="3"/>
      <c r="C8" s="9">
        <f>SUM(C6:C7)</f>
        <v>27870701</v>
      </c>
      <c r="D8" s="9">
        <f>SUM(D6:D7)</f>
        <v>106331382</v>
      </c>
      <c r="E8" s="17"/>
    </row>
    <row r="9" spans="1:5" ht="15">
      <c r="A9" s="6" t="s">
        <v>61</v>
      </c>
      <c r="B9" s="26">
        <v>27</v>
      </c>
      <c r="C9" s="7">
        <v>8920897</v>
      </c>
      <c r="D9" s="7">
        <v>1898609</v>
      </c>
      <c r="E9" s="17"/>
    </row>
    <row r="10" spans="1:5" ht="15">
      <c r="A10" s="6" t="s">
        <v>62</v>
      </c>
      <c r="B10" s="26">
        <v>25</v>
      </c>
      <c r="C10" s="7">
        <v>-656340</v>
      </c>
      <c r="D10" s="7">
        <v>-642606</v>
      </c>
      <c r="E10" s="17"/>
    </row>
    <row r="11" spans="1:5" ht="15">
      <c r="A11" s="6" t="s">
        <v>63</v>
      </c>
      <c r="B11" s="26">
        <v>26</v>
      </c>
      <c r="C11" s="7">
        <v>-25638604</v>
      </c>
      <c r="D11" s="7">
        <v>-26024382</v>
      </c>
      <c r="E11" s="17"/>
    </row>
    <row r="12" spans="1:5" ht="15">
      <c r="A12" s="6" t="s">
        <v>64</v>
      </c>
      <c r="B12" s="26">
        <v>27</v>
      </c>
      <c r="C12" s="7">
        <f>-9444407+19466</f>
        <v>-9424941</v>
      </c>
      <c r="D12" s="7">
        <f>-184092+783</f>
        <v>-183309</v>
      </c>
      <c r="E12" s="17"/>
    </row>
    <row r="13" spans="1:5" ht="15.75">
      <c r="A13" s="6" t="s">
        <v>65</v>
      </c>
      <c r="B13" s="26"/>
      <c r="C13" s="7">
        <v>22632</v>
      </c>
      <c r="D13" s="7" t="s">
        <v>24</v>
      </c>
      <c r="E13" s="17"/>
    </row>
    <row r="14" spans="1:5" ht="15.75">
      <c r="A14" s="8" t="s">
        <v>66</v>
      </c>
      <c r="B14" s="3"/>
      <c r="C14" s="9">
        <f>SUM(C8:C13)</f>
        <v>1094345</v>
      </c>
      <c r="D14" s="9">
        <f>SUM(D8:D13)</f>
        <v>81379694</v>
      </c>
      <c r="E14" s="17"/>
    </row>
    <row r="15" spans="1:5" ht="15">
      <c r="A15" s="27" t="s">
        <v>67</v>
      </c>
      <c r="B15" s="28">
        <v>28</v>
      </c>
      <c r="C15" s="7">
        <v>16511</v>
      </c>
      <c r="D15" s="7">
        <v>45031</v>
      </c>
      <c r="E15" s="17"/>
    </row>
    <row r="16" spans="1:5" ht="15.75">
      <c r="A16" s="6" t="s">
        <v>68</v>
      </c>
      <c r="B16" s="26">
        <v>29</v>
      </c>
      <c r="C16" s="7">
        <v>-393607</v>
      </c>
      <c r="D16" s="7">
        <v>-109418</v>
      </c>
      <c r="E16" s="17"/>
    </row>
    <row r="17" spans="1:5" ht="15.75">
      <c r="A17" s="8" t="s">
        <v>69</v>
      </c>
      <c r="B17" s="3"/>
      <c r="C17" s="9">
        <f>SUM(C14:C16)</f>
        <v>717249</v>
      </c>
      <c r="D17" s="9">
        <f>SUM(D14:D16)</f>
        <v>81315307</v>
      </c>
      <c r="E17" s="17"/>
    </row>
    <row r="18" spans="1:5" ht="15.75">
      <c r="A18" s="6" t="s">
        <v>70</v>
      </c>
      <c r="B18" s="26"/>
      <c r="C18" s="7"/>
      <c r="D18" s="7">
        <v>-16140221</v>
      </c>
      <c r="E18" s="17"/>
    </row>
    <row r="19" spans="1:5" ht="15.75">
      <c r="A19" s="8" t="s">
        <v>71</v>
      </c>
      <c r="B19" s="29"/>
      <c r="C19" s="9">
        <f>C17+C18</f>
        <v>717249</v>
      </c>
      <c r="D19" s="9">
        <f>D17+D18</f>
        <v>65175086</v>
      </c>
      <c r="E19" s="17"/>
    </row>
    <row r="20" spans="1:5" ht="15.75">
      <c r="A20" s="4" t="s">
        <v>72</v>
      </c>
      <c r="B20" s="30"/>
      <c r="C20" s="5">
        <f>C19</f>
        <v>717249</v>
      </c>
      <c r="D20" s="5">
        <f>D19</f>
        <v>65175086</v>
      </c>
      <c r="E20" s="17"/>
    </row>
    <row r="21" spans="1:5" ht="15.75">
      <c r="A21" s="4" t="s">
        <v>73</v>
      </c>
      <c r="B21" s="30"/>
      <c r="C21" s="5">
        <v>168</v>
      </c>
      <c r="D21" s="5">
        <v>15242</v>
      </c>
      <c r="E21" s="17"/>
    </row>
    <row r="22" spans="1:5" ht="15">
      <c r="A22" s="10"/>
      <c r="B22" s="31"/>
      <c r="C22" s="11"/>
      <c r="D22" s="11"/>
      <c r="E22" s="17"/>
    </row>
    <row r="23" spans="3:5" ht="15">
      <c r="C23" s="17"/>
      <c r="D23" s="17"/>
      <c r="E23" s="17"/>
    </row>
    <row r="24" spans="1:2" ht="15">
      <c r="A24" s="13" t="s">
        <v>48</v>
      </c>
      <c r="B24" s="13" t="s">
        <v>49</v>
      </c>
    </row>
    <row r="25" spans="1:2" ht="15">
      <c r="A25" s="13"/>
      <c r="B25" s="13"/>
    </row>
    <row r="26" spans="1:2" ht="15">
      <c r="A26" s="13" t="s">
        <v>50</v>
      </c>
      <c r="B26" s="13" t="s">
        <v>51</v>
      </c>
    </row>
    <row r="27" ht="15">
      <c r="A27" s="13"/>
    </row>
    <row r="28" spans="1:2" ht="15">
      <c r="A28" s="13" t="s">
        <v>52</v>
      </c>
      <c r="B28" s="13" t="s">
        <v>74</v>
      </c>
    </row>
    <row r="29" ht="15">
      <c r="C29" s="17"/>
    </row>
  </sheetData>
  <sheetProtection/>
  <printOptions/>
  <pageMargins left="0.708661417322835" right="0.708661417322835" top="0.7480314960629919" bottom="0.7480314960629919" header="0.31496062992126" footer="0.31496062992126"/>
  <pageSetup fitToHeight="1" fitToWidth="1" orientation="portrait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3"/>
  <sheetViews>
    <sheetView tabSelected="1" zoomScaleSheetLayoutView="100" workbookViewId="0" topLeftCell="A4">
      <selection activeCell="I33" sqref="I33"/>
    </sheetView>
  </sheetViews>
  <sheetFormatPr defaultColWidth="9.00390625" defaultRowHeight="15"/>
  <cols>
    <col min="1" max="1" width="61.421875" style="0" customWidth="1"/>
    <col min="2" max="3" width="14.28125" style="0" customWidth="1"/>
    <col min="4" max="5" width="9.57421875" style="0" customWidth="1"/>
  </cols>
  <sheetData>
    <row r="2" ht="15">
      <c r="A2" s="1" t="s">
        <v>0</v>
      </c>
    </row>
    <row r="3" ht="15">
      <c r="A3" t="s">
        <v>75</v>
      </c>
    </row>
    <row r="4" ht="15">
      <c r="A4" t="s">
        <v>55</v>
      </c>
    </row>
    <row r="5" ht="15.75"/>
    <row r="6" spans="1:3" ht="15.75">
      <c r="A6" s="14" t="s">
        <v>3</v>
      </c>
      <c r="B6" s="3" t="s">
        <v>56</v>
      </c>
      <c r="C6" s="3" t="s">
        <v>57</v>
      </c>
    </row>
    <row r="7" spans="1:3" ht="15.75">
      <c r="A7" s="4" t="s">
        <v>76</v>
      </c>
      <c r="B7" s="15"/>
      <c r="C7" s="15"/>
    </row>
    <row r="8" spans="1:5" ht="15.75">
      <c r="A8" s="6" t="s">
        <v>77</v>
      </c>
      <c r="B8" s="16">
        <f>ОПИУ!C20</f>
        <v>717249</v>
      </c>
      <c r="C8" s="16">
        <v>81315307</v>
      </c>
      <c r="D8" s="17"/>
      <c r="E8" s="17"/>
    </row>
    <row r="9" spans="1:5" ht="15.75">
      <c r="A9" s="8" t="s">
        <v>78</v>
      </c>
      <c r="B9" s="18"/>
      <c r="C9" s="18"/>
      <c r="D9" s="17"/>
      <c r="E9" s="17"/>
    </row>
    <row r="10" spans="1:5" ht="15">
      <c r="A10" s="19" t="s">
        <v>79</v>
      </c>
      <c r="B10" s="16">
        <f>588995+5158</f>
        <v>594153</v>
      </c>
      <c r="C10" s="16">
        <v>942914</v>
      </c>
      <c r="D10" s="17"/>
      <c r="E10" s="17"/>
    </row>
    <row r="11" spans="1:5" ht="15">
      <c r="A11" s="19" t="s">
        <v>80</v>
      </c>
      <c r="B11" s="16" t="s">
        <v>24</v>
      </c>
      <c r="C11" s="16" t="s">
        <v>24</v>
      </c>
      <c r="D11" s="17"/>
      <c r="E11" s="17"/>
    </row>
    <row r="12" spans="1:5" ht="15">
      <c r="A12" s="19" t="s">
        <v>81</v>
      </c>
      <c r="B12" s="16">
        <v>393607</v>
      </c>
      <c r="C12" s="16">
        <v>109418</v>
      </c>
      <c r="D12" s="17"/>
      <c r="E12" s="17"/>
    </row>
    <row r="13" spans="1:5" ht="15">
      <c r="A13" s="19" t="s">
        <v>82</v>
      </c>
      <c r="B13" s="20">
        <v>-16511</v>
      </c>
      <c r="C13" s="16">
        <v>-45031</v>
      </c>
      <c r="D13" s="17"/>
      <c r="E13" s="17"/>
    </row>
    <row r="14" spans="1:5" ht="15">
      <c r="A14" s="19" t="s">
        <v>83</v>
      </c>
      <c r="B14" s="20">
        <v>-86301</v>
      </c>
      <c r="C14" s="16">
        <v>5466</v>
      </c>
      <c r="D14" s="17"/>
      <c r="E14" s="17"/>
    </row>
    <row r="15" spans="1:5" ht="15">
      <c r="A15" s="19" t="s">
        <v>84</v>
      </c>
      <c r="B15" s="20" t="s">
        <v>24</v>
      </c>
      <c r="C15" s="16" t="s">
        <v>24</v>
      </c>
      <c r="D15" s="17"/>
      <c r="E15" s="17"/>
    </row>
    <row r="16" spans="1:5" ht="15">
      <c r="A16" s="19" t="s">
        <v>85</v>
      </c>
      <c r="B16" s="20" t="s">
        <v>24</v>
      </c>
      <c r="C16" s="16">
        <v>-783</v>
      </c>
      <c r="D16" s="17"/>
      <c r="E16" s="17"/>
    </row>
    <row r="17" spans="1:5" ht="15">
      <c r="A17" s="19" t="s">
        <v>86</v>
      </c>
      <c r="B17" s="20" t="s">
        <v>24</v>
      </c>
      <c r="C17" s="16" t="s">
        <v>24</v>
      </c>
      <c r="D17" s="17"/>
      <c r="E17" s="17"/>
    </row>
    <row r="18" spans="1:5" ht="15">
      <c r="A18" s="19" t="s">
        <v>87</v>
      </c>
      <c r="B18" s="20">
        <v>570323</v>
      </c>
      <c r="C18" s="16">
        <v>-1550522</v>
      </c>
      <c r="D18" s="17"/>
      <c r="E18" s="17"/>
    </row>
    <row r="19" spans="1:5" ht="15">
      <c r="A19" s="19" t="s">
        <v>88</v>
      </c>
      <c r="B19" s="20" t="s">
        <v>24</v>
      </c>
      <c r="C19" s="16">
        <v>-2087</v>
      </c>
      <c r="D19" s="17"/>
      <c r="E19" s="17"/>
    </row>
    <row r="20" spans="1:5" ht="15.75">
      <c r="A20" s="19" t="s">
        <v>89</v>
      </c>
      <c r="B20" s="16"/>
      <c r="C20" s="16" t="s">
        <v>24</v>
      </c>
      <c r="D20" s="17"/>
      <c r="E20" s="17"/>
    </row>
    <row r="21" spans="1:5" ht="24.75">
      <c r="A21" s="8" t="s">
        <v>90</v>
      </c>
      <c r="B21" s="21">
        <f>SUM(B8:B20)</f>
        <v>2172520</v>
      </c>
      <c r="C21" s="21">
        <f>SUM(C8:C20)</f>
        <v>80774682</v>
      </c>
      <c r="D21" s="17"/>
      <c r="E21" s="17"/>
    </row>
    <row r="22" spans="1:5" ht="15">
      <c r="A22" s="6" t="s">
        <v>91</v>
      </c>
      <c r="B22" s="20">
        <v>-9770097</v>
      </c>
      <c r="C22" s="16">
        <v>-42893427</v>
      </c>
      <c r="D22" s="17"/>
      <c r="E22" s="17"/>
    </row>
    <row r="23" spans="1:5" ht="15">
      <c r="A23" s="6" t="s">
        <v>92</v>
      </c>
      <c r="B23" s="20">
        <v>1397311</v>
      </c>
      <c r="C23" s="16">
        <v>100031</v>
      </c>
      <c r="D23" s="17"/>
      <c r="E23" s="17"/>
    </row>
    <row r="24" spans="1:5" ht="15">
      <c r="A24" s="6" t="s">
        <v>93</v>
      </c>
      <c r="B24" s="20">
        <v>1675202</v>
      </c>
      <c r="C24" s="16">
        <v>-1860625</v>
      </c>
      <c r="D24" s="17"/>
      <c r="E24" s="17"/>
    </row>
    <row r="25" spans="1:5" ht="15">
      <c r="A25" s="6" t="s">
        <v>94</v>
      </c>
      <c r="B25" s="20">
        <v>69584</v>
      </c>
      <c r="C25" s="16">
        <v>42393</v>
      </c>
      <c r="D25" s="17"/>
      <c r="E25" s="17"/>
    </row>
    <row r="26" spans="1:5" ht="15">
      <c r="A26" s="6" t="s">
        <v>95</v>
      </c>
      <c r="B26" s="20"/>
      <c r="C26" s="16" t="s">
        <v>24</v>
      </c>
      <c r="D26" s="17"/>
      <c r="E26" s="17"/>
    </row>
    <row r="27" spans="1:5" ht="15">
      <c r="A27" s="6" t="s">
        <v>96</v>
      </c>
      <c r="B27" s="20">
        <v>5734222</v>
      </c>
      <c r="C27" s="16">
        <v>-1645743</v>
      </c>
      <c r="D27" s="17"/>
      <c r="E27" s="17"/>
    </row>
    <row r="28" spans="1:5" ht="15">
      <c r="A28" s="6" t="s">
        <v>97</v>
      </c>
      <c r="B28" s="20">
        <v>-4545090</v>
      </c>
      <c r="C28" s="16">
        <v>1056591</v>
      </c>
      <c r="D28" s="17"/>
      <c r="E28" s="17"/>
    </row>
    <row r="29" spans="1:5" ht="15">
      <c r="A29" s="6" t="s">
        <v>98</v>
      </c>
      <c r="B29" s="20">
        <v>1487750</v>
      </c>
      <c r="C29" s="16">
        <v>7035832</v>
      </c>
      <c r="D29" s="17"/>
      <c r="E29" s="17"/>
    </row>
    <row r="30" spans="1:5" ht="15.75">
      <c r="A30" s="6" t="s">
        <v>99</v>
      </c>
      <c r="B30" s="16"/>
      <c r="C30" s="16" t="s">
        <v>24</v>
      </c>
      <c r="D30" s="17"/>
      <c r="E30" s="17"/>
    </row>
    <row r="31" spans="1:5" ht="24.75">
      <c r="A31" s="8" t="s">
        <v>100</v>
      </c>
      <c r="B31" s="21">
        <f>SUM(B21:B30)</f>
        <v>-1778598</v>
      </c>
      <c r="C31" s="21">
        <f>SUM(C21:C30)</f>
        <v>42609734</v>
      </c>
      <c r="D31" s="17"/>
      <c r="E31" s="17"/>
    </row>
    <row r="32" spans="1:5" ht="15">
      <c r="A32" s="6" t="s">
        <v>101</v>
      </c>
      <c r="B32" s="16">
        <v>59162</v>
      </c>
      <c r="C32" s="16">
        <v>21747</v>
      </c>
      <c r="D32" s="17"/>
      <c r="E32" s="17"/>
    </row>
    <row r="33" spans="1:5" ht="15">
      <c r="A33" s="6" t="s">
        <v>102</v>
      </c>
      <c r="B33" s="16">
        <v>379903</v>
      </c>
      <c r="C33" s="16"/>
      <c r="D33" s="17"/>
      <c r="E33" s="17"/>
    </row>
    <row r="34" spans="1:5" ht="15">
      <c r="A34" s="6" t="s">
        <v>103</v>
      </c>
      <c r="B34" s="16">
        <v>-4792709</v>
      </c>
      <c r="C34" s="16">
        <v>-613718</v>
      </c>
      <c r="D34" s="17"/>
      <c r="E34" s="17"/>
    </row>
    <row r="35" spans="1:5" ht="15.75">
      <c r="A35" s="6" t="s">
        <v>104</v>
      </c>
      <c r="B35" s="16" t="s">
        <v>24</v>
      </c>
      <c r="C35" s="16"/>
      <c r="D35" s="17"/>
      <c r="E35" s="17"/>
    </row>
    <row r="36" spans="1:5" ht="15.75">
      <c r="A36" s="8" t="s">
        <v>105</v>
      </c>
      <c r="B36" s="21">
        <f>SUM(B31:B35)</f>
        <v>-6132242</v>
      </c>
      <c r="C36" s="21">
        <f>SUM(C31:C35)</f>
        <v>42017763</v>
      </c>
      <c r="D36" s="17"/>
      <c r="E36" s="17"/>
    </row>
    <row r="37" spans="1:5" ht="15.75">
      <c r="A37" s="4" t="s">
        <v>106</v>
      </c>
      <c r="B37" s="22"/>
      <c r="C37" s="22"/>
      <c r="D37" s="17"/>
      <c r="E37" s="17"/>
    </row>
    <row r="38" spans="1:5" ht="15">
      <c r="A38" s="6" t="s">
        <v>107</v>
      </c>
      <c r="B38" s="20">
        <v>-61000</v>
      </c>
      <c r="C38" s="20">
        <v>-320000</v>
      </c>
      <c r="D38" s="17"/>
      <c r="E38" s="17"/>
    </row>
    <row r="39" spans="1:5" ht="15">
      <c r="A39" s="6" t="s">
        <v>108</v>
      </c>
      <c r="B39" s="20"/>
      <c r="C39" s="20"/>
      <c r="D39" s="17"/>
      <c r="E39" s="17"/>
    </row>
    <row r="40" spans="1:5" ht="24">
      <c r="A40" s="6" t="s">
        <v>109</v>
      </c>
      <c r="B40" s="20">
        <v>-1249247</v>
      </c>
      <c r="C40" s="20">
        <v>-1585497</v>
      </c>
      <c r="D40" s="17"/>
      <c r="E40" s="17"/>
    </row>
    <row r="41" spans="1:5" ht="15">
      <c r="A41" s="6" t="s">
        <v>110</v>
      </c>
      <c r="B41" s="20" t="s">
        <v>24</v>
      </c>
      <c r="C41" s="20">
        <v>-2000000</v>
      </c>
      <c r="D41" s="17"/>
      <c r="E41" s="17"/>
    </row>
    <row r="42" spans="1:5" ht="15">
      <c r="A42" s="6" t="s">
        <v>111</v>
      </c>
      <c r="B42" s="20">
        <v>11827227</v>
      </c>
      <c r="C42" s="20"/>
      <c r="D42" s="17"/>
      <c r="E42" s="17"/>
    </row>
    <row r="43" spans="1:5" ht="15">
      <c r="A43" s="6" t="s">
        <v>112</v>
      </c>
      <c r="B43" s="20" t="s">
        <v>24</v>
      </c>
      <c r="C43" s="20">
        <v>-26631000</v>
      </c>
      <c r="D43" s="17"/>
      <c r="E43" s="17"/>
    </row>
    <row r="44" spans="1:5" ht="15.75">
      <c r="A44" s="6" t="s">
        <v>89</v>
      </c>
      <c r="B44" s="20" t="s">
        <v>24</v>
      </c>
      <c r="C44" s="20" t="s">
        <v>24</v>
      </c>
      <c r="D44" s="17"/>
      <c r="E44" s="17"/>
    </row>
    <row r="45" spans="1:5" ht="15.75">
      <c r="A45" s="8" t="s">
        <v>113</v>
      </c>
      <c r="B45" s="23">
        <f>SUM(B38:B44)</f>
        <v>10516980</v>
      </c>
      <c r="C45" s="23">
        <f>SUM(C38:C44)</f>
        <v>-30536497</v>
      </c>
      <c r="D45" s="17"/>
      <c r="E45" s="17"/>
    </row>
    <row r="46" spans="1:5" ht="15.75">
      <c r="A46" s="4" t="s">
        <v>114</v>
      </c>
      <c r="B46" s="24"/>
      <c r="C46" s="24"/>
      <c r="D46" s="17"/>
      <c r="E46" s="17"/>
    </row>
    <row r="47" spans="1:5" ht="15">
      <c r="A47" s="6" t="s">
        <v>115</v>
      </c>
      <c r="B47" s="20">
        <v>6566322</v>
      </c>
      <c r="C47" s="16"/>
      <c r="D47" s="17"/>
      <c r="E47" s="17"/>
    </row>
    <row r="48" spans="1:5" ht="15">
      <c r="A48" s="6" t="s">
        <v>116</v>
      </c>
      <c r="B48" s="20">
        <v>-6343718</v>
      </c>
      <c r="C48" s="16">
        <v>-7679263</v>
      </c>
      <c r="D48" s="17"/>
      <c r="E48" s="17"/>
    </row>
    <row r="49" spans="1:5" ht="15">
      <c r="A49" s="6" t="s">
        <v>117</v>
      </c>
      <c r="B49" s="20">
        <v>-3847461</v>
      </c>
      <c r="C49" s="16"/>
      <c r="D49" s="17"/>
      <c r="E49" s="17"/>
    </row>
    <row r="50" spans="1:5" ht="15.75">
      <c r="A50" s="6" t="s">
        <v>118</v>
      </c>
      <c r="B50" s="20"/>
      <c r="C50" s="16"/>
      <c r="D50" s="17"/>
      <c r="E50" s="17"/>
    </row>
    <row r="51" spans="1:5" ht="15.75">
      <c r="A51" s="8" t="s">
        <v>119</v>
      </c>
      <c r="B51" s="21">
        <f>SUM(B47:B50)</f>
        <v>-3624857</v>
      </c>
      <c r="C51" s="21">
        <f>SUM(C47:C50)</f>
        <v>-7679263</v>
      </c>
      <c r="D51" s="17"/>
      <c r="E51" s="17"/>
    </row>
    <row r="52" spans="1:5" ht="15.75">
      <c r="A52" s="4" t="s">
        <v>120</v>
      </c>
      <c r="B52" s="25">
        <f>B36+B45+B51</f>
        <v>759881</v>
      </c>
      <c r="C52" s="25">
        <f>C36+C45+C51+C53</f>
        <v>4967906</v>
      </c>
      <c r="D52" s="17"/>
      <c r="E52" s="17"/>
    </row>
    <row r="53" spans="1:5" ht="24.75">
      <c r="A53" s="6" t="s">
        <v>121</v>
      </c>
      <c r="B53" s="16">
        <v>-85829</v>
      </c>
      <c r="C53" s="16">
        <v>1165903</v>
      </c>
      <c r="D53" s="17"/>
      <c r="E53" s="17"/>
    </row>
    <row r="54" spans="1:5" ht="15.75">
      <c r="A54" s="8" t="s">
        <v>122</v>
      </c>
      <c r="B54" s="21">
        <f>Баланс!D24</f>
        <v>131001</v>
      </c>
      <c r="C54" s="21">
        <v>2626203</v>
      </c>
      <c r="D54" s="17"/>
      <c r="E54" s="17"/>
    </row>
    <row r="55" spans="1:5" ht="15.75">
      <c r="A55" s="4" t="s">
        <v>123</v>
      </c>
      <c r="B55" s="25">
        <f>B52+B53+B54</f>
        <v>805053</v>
      </c>
      <c r="C55" s="25">
        <v>7594109</v>
      </c>
      <c r="D55" s="17"/>
      <c r="E55" s="17"/>
    </row>
    <row r="56" spans="2:3" ht="15">
      <c r="B56" s="17"/>
      <c r="C56" s="17"/>
    </row>
    <row r="57" spans="1:2" ht="15">
      <c r="A57" s="13" t="s">
        <v>48</v>
      </c>
      <c r="B57" s="13" t="s">
        <v>49</v>
      </c>
    </row>
    <row r="58" spans="1:2" ht="15">
      <c r="A58" s="13"/>
      <c r="B58" s="13"/>
    </row>
    <row r="59" spans="1:2" ht="15">
      <c r="A59" s="13" t="s">
        <v>50</v>
      </c>
      <c r="B59" s="13" t="s">
        <v>51</v>
      </c>
    </row>
    <row r="60" ht="15">
      <c r="A60" s="13"/>
    </row>
    <row r="61" spans="1:2" ht="15">
      <c r="A61" s="13" t="s">
        <v>124</v>
      </c>
      <c r="B61" s="13" t="s">
        <v>125</v>
      </c>
    </row>
    <row r="63" spans="2:3" ht="15">
      <c r="B63" s="17"/>
      <c r="C63" s="17"/>
    </row>
  </sheetData>
  <sheetProtection/>
  <printOptions/>
  <pageMargins left="0.708661417322835" right="0.708661417322835" top="0.7480314960629919" bottom="0.7480314960629919" header="0.31496062992126" footer="0.31496062992126"/>
  <pageSetup fitToHeight="2" fitToWidth="1" orientation="portrait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0"/>
  <sheetViews>
    <sheetView zoomScaleSheetLayoutView="100" workbookViewId="0" topLeftCell="A1">
      <selection activeCell="D30" sqref="D30"/>
    </sheetView>
  </sheetViews>
  <sheetFormatPr defaultColWidth="9.00390625" defaultRowHeight="15"/>
  <cols>
    <col min="1" max="1" width="31.8515625" style="0" customWidth="1"/>
    <col min="2" max="2" width="13.00390625" style="0" customWidth="1"/>
    <col min="3" max="5" width="14.140625" style="0" customWidth="1"/>
  </cols>
  <sheetData>
    <row r="2" ht="15">
      <c r="A2" s="1" t="s">
        <v>0</v>
      </c>
    </row>
    <row r="3" ht="15">
      <c r="A3" t="s">
        <v>126</v>
      </c>
    </row>
    <row r="4" ht="15">
      <c r="A4" t="s">
        <v>55</v>
      </c>
    </row>
    <row r="5" ht="15.75"/>
    <row r="6" spans="1:5" ht="24.75">
      <c r="A6" s="2" t="s">
        <v>3</v>
      </c>
      <c r="B6" s="3" t="s">
        <v>127</v>
      </c>
      <c r="C6" s="3" t="s">
        <v>128</v>
      </c>
      <c r="D6" s="3" t="s">
        <v>129</v>
      </c>
      <c r="E6" s="3" t="s">
        <v>130</v>
      </c>
    </row>
    <row r="7" spans="1:5" ht="15.75">
      <c r="A7" s="4" t="s">
        <v>131</v>
      </c>
      <c r="B7" s="5">
        <v>9501015</v>
      </c>
      <c r="C7" s="5"/>
      <c r="D7" s="5">
        <v>-977148</v>
      </c>
      <c r="E7" s="5">
        <f>SUM(B7:D7)</f>
        <v>8523867</v>
      </c>
    </row>
    <row r="8" spans="1:5" ht="15">
      <c r="A8" s="6" t="s">
        <v>132</v>
      </c>
      <c r="B8" s="7" t="s">
        <v>24</v>
      </c>
      <c r="C8" s="7" t="s">
        <v>24</v>
      </c>
      <c r="D8" s="7">
        <v>40170046</v>
      </c>
      <c r="E8" s="7">
        <f>SUM(B8:D8)</f>
        <v>40170046</v>
      </c>
    </row>
    <row r="9" spans="1:5" ht="15.75">
      <c r="A9" s="6" t="s">
        <v>133</v>
      </c>
      <c r="B9" s="7"/>
      <c r="C9" s="7" t="s">
        <v>24</v>
      </c>
      <c r="D9" s="7" t="s">
        <v>24</v>
      </c>
      <c r="E9" s="7">
        <f>SUM(B9:D9)</f>
        <v>0</v>
      </c>
    </row>
    <row r="10" spans="1:5" ht="15.75">
      <c r="A10" s="8" t="s">
        <v>134</v>
      </c>
      <c r="B10" s="9">
        <f>B7+SUM(B8:B9)</f>
        <v>9501015</v>
      </c>
      <c r="C10" s="9">
        <f aca="true" t="shared" si="0" ref="C10:E10">C7+SUM(C8:C9)</f>
        <v>0</v>
      </c>
      <c r="D10" s="9">
        <f t="shared" si="0"/>
        <v>39192898</v>
      </c>
      <c r="E10" s="9">
        <f t="shared" si="0"/>
        <v>48693913</v>
      </c>
    </row>
    <row r="11" spans="1:5" ht="15">
      <c r="A11" s="10" t="s">
        <v>135</v>
      </c>
      <c r="B11" s="11">
        <v>9501015</v>
      </c>
      <c r="C11" s="11"/>
      <c r="D11" s="11">
        <v>39763541</v>
      </c>
      <c r="E11" s="11">
        <f>SUM(B11:D11)</f>
        <v>49264556</v>
      </c>
    </row>
    <row r="12" spans="1:5" ht="15">
      <c r="A12" s="6" t="s">
        <v>136</v>
      </c>
      <c r="B12" s="7" t="s">
        <v>24</v>
      </c>
      <c r="C12" s="7" t="s">
        <v>24</v>
      </c>
      <c r="D12" s="7">
        <v>717249</v>
      </c>
      <c r="E12" s="7">
        <f>SUM(B12:D12)</f>
        <v>717249</v>
      </c>
    </row>
    <row r="13" spans="1:5" ht="15.75">
      <c r="A13" s="6" t="s">
        <v>137</v>
      </c>
      <c r="B13" s="7"/>
      <c r="C13" s="7"/>
      <c r="D13" s="7" t="s">
        <v>24</v>
      </c>
      <c r="E13" s="7">
        <f>SUM(B13:D13)</f>
        <v>0</v>
      </c>
    </row>
    <row r="14" spans="1:5" ht="15.75">
      <c r="A14" s="8" t="s">
        <v>138</v>
      </c>
      <c r="B14" s="9">
        <f>SUM(B11:B12)</f>
        <v>9501015</v>
      </c>
      <c r="C14" s="9">
        <f aca="true" t="shared" si="1" ref="C14">SUM(C11:C12)</f>
        <v>0</v>
      </c>
      <c r="D14" s="9">
        <f>SUM(D11:D13)</f>
        <v>40480790</v>
      </c>
      <c r="E14" s="9">
        <f>SUM(E11:E13)</f>
        <v>49981805</v>
      </c>
    </row>
    <row r="15" spans="2:5" ht="15">
      <c r="B15" s="12"/>
      <c r="C15" s="12"/>
      <c r="D15" s="12"/>
      <c r="E15" s="12"/>
    </row>
    <row r="16" spans="1:2" ht="15">
      <c r="A16" s="13" t="s">
        <v>48</v>
      </c>
      <c r="B16" s="13" t="s">
        <v>49</v>
      </c>
    </row>
    <row r="17" spans="1:2" ht="15">
      <c r="A17" s="13"/>
      <c r="B17" s="13"/>
    </row>
    <row r="18" spans="1:2" ht="15">
      <c r="A18" s="13" t="s">
        <v>50</v>
      </c>
      <c r="B18" s="13" t="s">
        <v>51</v>
      </c>
    </row>
    <row r="19" ht="15">
      <c r="A19" s="13"/>
    </row>
    <row r="20" spans="1:2" ht="15">
      <c r="A20" s="13" t="s">
        <v>52</v>
      </c>
      <c r="B20" s="13" t="s">
        <v>125</v>
      </c>
    </row>
  </sheetData>
  <sheetProtection/>
  <printOptions/>
  <pageMargins left="0.708661417322835" right="0.708661417322835" top="0.7480314960629919" bottom="0.7480314960629919" header="0.31496062992126" footer="0.31496062992126"/>
  <pageSetup fitToHeight="1" fitToWidth="1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GlBuh</cp:lastModifiedBy>
  <cp:lastPrinted>2023-08-14T04:31:00Z</cp:lastPrinted>
  <dcterms:created xsi:type="dcterms:W3CDTF">2021-08-24T06:27:00Z</dcterms:created>
  <dcterms:modified xsi:type="dcterms:W3CDTF">2023-08-14T04:57:30Z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FFF2CCFC9E8943359B39ECB9D8E3CCF3</vt:lpwstr>
  </property>
  <property fmtid="{D5CDD505-2E9C-101B-9397-08002B2CF9AE}" pid="4" name="KSOProductBuildV">
    <vt:lpwstr>1049-11.2.0.11537</vt:lpwstr>
  </property>
</Properties>
</file>