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Accounting\Accounting\Ежеквартальная отчетность - ПДО\Q1 2017\"/>
    </mc:Choice>
  </mc:AlternateContent>
  <bookViews>
    <workbookView xWindow="0" yWindow="0" windowWidth="23040" windowHeight="7896" activeTab="1"/>
  </bookViews>
  <sheets>
    <sheet name="ББ" sheetId="2" r:id="rId1"/>
    <sheet name="ОПиУ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5" i="1" l="1"/>
  <c r="F100" i="1"/>
  <c r="F96" i="1" s="1"/>
  <c r="C100" i="1"/>
  <c r="E96" i="1"/>
  <c r="D96" i="1"/>
  <c r="C96" i="1"/>
  <c r="F75" i="1"/>
  <c r="E75" i="1"/>
  <c r="D75" i="1"/>
  <c r="C75" i="1"/>
  <c r="E74" i="1"/>
  <c r="D72" i="1"/>
  <c r="C72" i="1"/>
  <c r="F67" i="1"/>
  <c r="E67" i="1"/>
  <c r="D67" i="1"/>
  <c r="C67" i="1"/>
  <c r="F61" i="1"/>
  <c r="F105" i="1" s="1"/>
  <c r="E61" i="1"/>
  <c r="E105" i="1" s="1"/>
  <c r="D61" i="1"/>
  <c r="D105" i="1" s="1"/>
  <c r="C61" i="1"/>
  <c r="F51" i="1"/>
  <c r="E51" i="1"/>
  <c r="D51" i="1"/>
  <c r="C51" i="1"/>
  <c r="E45" i="1"/>
  <c r="E44" i="1"/>
  <c r="D40" i="1"/>
  <c r="D30" i="1" s="1"/>
  <c r="F30" i="1"/>
  <c r="C30" i="1"/>
  <c r="E28" i="1"/>
  <c r="E11" i="1" s="1"/>
  <c r="E59" i="1" s="1"/>
  <c r="E107" i="1" s="1"/>
  <c r="E111" i="1" s="1"/>
  <c r="E114" i="1" s="1"/>
  <c r="F15" i="1"/>
  <c r="E15" i="1"/>
  <c r="D15" i="1"/>
  <c r="C15" i="1"/>
  <c r="C11" i="1" s="1"/>
  <c r="C59" i="1" s="1"/>
  <c r="C107" i="1" s="1"/>
  <c r="C111" i="1" s="1"/>
  <c r="C114" i="1" s="1"/>
  <c r="F14" i="1"/>
  <c r="F11" i="1" s="1"/>
  <c r="F59" i="1" s="1"/>
  <c r="F107" i="1" s="1"/>
  <c r="F111" i="1" s="1"/>
  <c r="F114" i="1" s="1"/>
  <c r="D11" i="1"/>
  <c r="A7" i="1"/>
  <c r="C115" i="2"/>
  <c r="D114" i="2"/>
  <c r="D111" i="2" s="1"/>
  <c r="D115" i="2" s="1"/>
  <c r="C111" i="2"/>
  <c r="D106" i="2"/>
  <c r="D100" i="2"/>
  <c r="C84" i="2"/>
  <c r="C72" i="2" s="1"/>
  <c r="C97" i="2" s="1"/>
  <c r="C117" i="2" s="1"/>
  <c r="D72" i="2"/>
  <c r="D69" i="2"/>
  <c r="D97" i="2" s="1"/>
  <c r="D117" i="2" s="1"/>
  <c r="D58" i="2"/>
  <c r="C45" i="2"/>
  <c r="D41" i="2"/>
  <c r="D39" i="2" s="1"/>
  <c r="C39" i="2"/>
  <c r="D15" i="2"/>
  <c r="D12" i="2"/>
  <c r="D62" i="2" s="1"/>
  <c r="C12" i="2"/>
  <c r="C62" i="2" s="1"/>
  <c r="D59" i="1" l="1"/>
  <c r="D107" i="1" s="1"/>
  <c r="D111" i="1" s="1"/>
  <c r="D114" i="1" s="1"/>
</calcChain>
</file>

<file path=xl/comments1.xml><?xml version="1.0" encoding="utf-8"?>
<comments xmlns="http://schemas.openxmlformats.org/spreadsheetml/2006/main">
  <authors>
    <author>Альжанова Анар Асылбековна</author>
  </authors>
  <commentList>
    <comment ref="E96" authorId="0" shapeId="0">
      <text>
        <r>
          <rPr>
            <b/>
            <sz val="9"/>
            <color indexed="81"/>
            <rFont val="Tahoma"/>
            <family val="2"/>
            <charset val="204"/>
          </rPr>
          <t>Альжанова Анар Асылбековна:</t>
        </r>
        <r>
          <rPr>
            <sz val="9"/>
            <color indexed="81"/>
            <rFont val="Tahoma"/>
            <family val="2"/>
            <charset val="204"/>
          </rPr>
          <t xml:space="preserve">
56 724</t>
        </r>
      </text>
    </comment>
  </commentList>
</comments>
</file>

<file path=xl/sharedStrings.xml><?xml version="1.0" encoding="utf-8"?>
<sst xmlns="http://schemas.openxmlformats.org/spreadsheetml/2006/main" count="331" uniqueCount="271">
  <si>
    <t>Приложение 10 к Постановлению Правления Национального Банка Республики Казахстан от 28 января 2016 года № 41</t>
  </si>
  <si>
    <t>Бухгалтерский баланс</t>
  </si>
  <si>
    <t>Акционерное Общество "Фридом Финанс"</t>
  </si>
  <si>
    <t>(полное наименование организации)</t>
  </si>
  <si>
    <t>по состоянию на 1 апреля 2017 года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</si>
  <si>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</si>
  <si>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</si>
  <si>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</si>
  <si>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</si>
  <si>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</si>
  <si>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</si>
  <si>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</si>
  <si>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</si>
  <si>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</si>
  <si>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</si>
  <si>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</si>
  <si>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</si>
  <si>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</si>
  <si>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</si>
  <si>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</si>
  <si>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</si>
  <si>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</si>
  <si>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</si>
  <si>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</si>
  <si>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</si>
  <si>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имеющиеся в наличии для продажи (за вычетом резервов на обесценение)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</si>
  <si>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</si>
  <si>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</si>
  <si>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</si>
  <si>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</si>
  <si>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</si>
  <si>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</si>
  <si>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</si>
  <si>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</si>
  <si>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</si>
  <si>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</si>
  <si>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</si>
  <si>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</si>
  <si>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15.1</t>
  </si>
  <si>
    <t>аффилированным лицам</t>
  </si>
  <si>
    <t>15.1.1</t>
  </si>
  <si>
    <t>прочим клиентам</t>
  </si>
  <si>
    <t>15.1.2</t>
  </si>
  <si>
    <t>от услуг представителя держателей облигаций</t>
  </si>
  <si>
    <t>15.2</t>
  </si>
  <si>
    <t>от услуг андеррайтера</t>
  </si>
  <si>
    <t>15.3</t>
  </si>
  <si>
    <t>от брокерских услуг</t>
  </si>
  <si>
    <t>15.4</t>
  </si>
  <si>
    <t>от управления активами</t>
  </si>
  <si>
    <t>15.5</t>
  </si>
  <si>
    <t>от услуг маркет-мейкера</t>
  </si>
  <si>
    <t>15.6</t>
  </si>
  <si>
    <t>от пенсионных активов</t>
  </si>
  <si>
    <t>15.7</t>
  </si>
  <si>
    <t>от инвестиционного дохода (убытка) по пенсионным активам</t>
  </si>
  <si>
    <t>15.8</t>
  </si>
  <si>
    <t>прочие</t>
  </si>
  <si>
    <t>15.9</t>
  </si>
  <si>
    <t>Производные финансовые инструменты</t>
  </si>
  <si>
    <t>требования по сделке фьючерсы</t>
  </si>
  <si>
    <t>16.1</t>
  </si>
  <si>
    <t>требования по сделке форварды</t>
  </si>
  <si>
    <t>16.2</t>
  </si>
  <si>
    <t>требования по сделке опционы</t>
  </si>
  <si>
    <t>16.3</t>
  </si>
  <si>
    <t>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</si>
  <si>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</si>
  <si>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</si>
  <si>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</si>
  <si>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</si>
  <si>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</si>
  <si>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</si>
  <si>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</si>
  <si>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</si>
  <si>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</si>
  <si>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</si>
  <si>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</si>
  <si>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</si>
  <si>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</si>
  <si>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</si>
  <si>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</si>
  <si>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</si>
  <si>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</si>
  <si>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</si>
  <si>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</si>
  <si>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</si>
  <si>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</si>
  <si>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</si>
  <si>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</si>
  <si>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</si>
  <si>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</si>
  <si>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</si>
  <si>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</si>
  <si>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</si>
  <si>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</si>
  <si>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</si>
  <si>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</si>
  <si>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</si>
  <si>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</si>
  <si>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</si>
  <si>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</si>
  <si>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</si>
  <si>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</si>
  <si>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рынка ценных бумаг</t>
  </si>
  <si>
    <t>29.12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</si>
  <si>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</si>
  <si>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</si>
  <si>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</si>
  <si>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</si>
  <si>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</si>
  <si>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</si>
  <si>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</si>
  <si>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</si>
  <si>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</si>
  <si>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</si>
  <si>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</si>
  <si>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</si>
  <si>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</si>
  <si>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</si>
  <si>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</si>
  <si>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</si>
  <si>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</si>
  <si>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</si>
  <si>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</si>
  <si>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</si>
  <si>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</si>
  <si>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</si>
  <si>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</si>
  <si>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>резервы переоценки ценных бумаг, предназначенных для продажи</t>
  </si>
  <si>
    <t>40.1</t>
  </si>
  <si>
    <t>резерв на переоценку основных средств</t>
  </si>
  <si>
    <t>40.2</t>
  </si>
  <si>
    <t>Прочие резервы</t>
  </si>
  <si>
    <t>Нераспределенная прибыль (непокрытый убыток)</t>
  </si>
  <si>
    <t>предыдущих лет</t>
  </si>
  <si>
    <t>42.1</t>
  </si>
  <si>
    <t>отчетного периода</t>
  </si>
  <si>
    <t>42.2</t>
  </si>
  <si>
    <t>Итого капитал:</t>
  </si>
  <si>
    <t>Итого капитал и обязательства (стр.36+стр.43):</t>
  </si>
  <si>
    <t>Председатель Правления ________________________________ /Миникеев Роман Дамирович  Дата  07.04.2017г.</t>
  </si>
  <si>
    <t>Главный бухгалтер ________________________________ / Оспанова Гульмира Молдашевна Дата 07.04.2017г.</t>
  </si>
  <si>
    <t>Исполнитель ________________________________ / Оспанова Гульмира Молдашевна Дата 07.04.2017г.</t>
  </si>
  <si>
    <t>Телефон: +7 (727) 311-10-64 вн.645</t>
  </si>
  <si>
    <t>Место для печати</t>
  </si>
  <si>
    <t>Приложение 11 к Постановлению Правления Национального Банка Республики Казахстан от 28 января 2016 года № 41</t>
  </si>
  <si>
    <t>Отчет о прибылях и убытках</t>
  </si>
  <si>
    <t>Код
строки</t>
  </si>
  <si>
    <t>За отчетный период</t>
  </si>
  <si>
    <t>За отчетный период с начала текущего года (с нарастающим итогом)</t>
  </si>
  <si>
    <t>За аналогичный отчетный период предыдущего года</t>
  </si>
  <si>
    <t>За аналогичный  период с начала предыдущего года (с нарастающим итогом)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</si>
  <si>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</si>
  <si>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</si>
  <si>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</si>
  <si>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</si>
  <si>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</si>
  <si>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</si>
  <si>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</si>
  <si>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имеющихся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</si>
  <si>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</si>
  <si>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</si>
  <si>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</si>
  <si>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</si>
  <si>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</si>
  <si>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в том числе: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</si>
  <si>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</si>
  <si>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</si>
  <si>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</si>
  <si>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</si>
  <si>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бумаги,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</si>
  <si>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</si>
  <si>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</si>
  <si>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</si>
  <si>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</si>
  <si>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</si>
  <si>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</si>
  <si>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</si>
  <si>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</si>
  <si>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</si>
  <si>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</si>
  <si>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</si>
  <si>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</si>
  <si>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</si>
  <si>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</si>
  <si>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</si>
  <si>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</si>
  <si>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</si>
  <si>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</si>
  <si>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</si>
  <si>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</si>
  <si>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</si>
  <si>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</si>
  <si>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</si>
  <si>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</si>
  <si>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</si>
  <si>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</si>
  <si>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</si>
  <si>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</si>
  <si>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</si>
  <si>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</si>
  <si>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</si>
  <si>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</si>
  <si>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</si>
  <si>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</si>
  <si>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</si>
  <si>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</si>
  <si>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</si>
  <si>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</si>
  <si>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</si>
  <si>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 (сумма строк с 1 по 12)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</si>
  <si>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</si>
  <si>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</si>
  <si>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</si>
  <si>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</si>
  <si>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</si>
  <si>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</si>
  <si>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</si>
  <si>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</si>
  <si>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</si>
  <si>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</si>
  <si>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</si>
  <si>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</si>
  <si>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</si>
  <si>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</si>
  <si>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</si>
  <si>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</si>
  <si>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</si>
  <si>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</si>
  <si>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</si>
  <si>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</si>
  <si>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</si>
  <si>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</si>
  <si>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</si>
  <si>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</si>
  <si>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</si>
  <si>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</si>
  <si>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</si>
  <si>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</si>
  <si>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</si>
  <si>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</si>
  <si>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</si>
  <si>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</si>
  <si>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</si>
  <si>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</si>
  <si>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</si>
  <si>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</si>
  <si>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</si>
  <si>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</si>
  <si>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</si>
  <si>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</si>
  <si>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</si>
  <si>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</si>
  <si>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</si>
  <si>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</si>
  <si>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</si>
  <si>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</si>
  <si>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</si>
  <si>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</si>
  <si>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</si>
  <si>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</si>
  <si>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</si>
  <si>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</si>
  <si>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</si>
  <si>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</si>
  <si>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</si>
  <si>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</si>
  <si>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Председатель Правления ________________________________ /Миникеев Роман Дамирович  Дата 07.04.2017г.</t>
  </si>
  <si>
    <t>Главный бухгалтер ___________________________ / Оспанова Гульмира Молдашевна  Дата 07.04.2017г.</t>
  </si>
  <si>
    <t>Исполнитель________________________________/Оспанова Гульмира Молдашевна  Дата 07.04.2017г.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</si>
</sst>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5" tint="-0.499984740745262"/>
      <name val="Times New Roman"/>
      <family val="1"/>
      <charset val="204"/>
    </font>
    <font>
      <sz val="10"/>
      <name val="Arial"/>
      <family val="2"/>
      <charset val="204"/>
    </font>
    <font>
      <sz val="10"/>
      <color theme="5" tint="-0.49998474074526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2" tint="-0.89999084444715716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8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1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164" fontId="8" fillId="0" borderId="1" xfId="1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vertical="top" wrapText="1"/>
    </xf>
    <xf numFmtId="164" fontId="9" fillId="0" borderId="1" xfId="1" applyNumberFormat="1" applyFont="1" applyBorder="1" applyAlignment="1">
      <alignment vertical="top" wrapText="1"/>
    </xf>
    <xf numFmtId="164" fontId="3" fillId="0" borderId="1" xfId="1" applyNumberFormat="1" applyFont="1" applyFill="1" applyBorder="1" applyAlignment="1">
      <alignment vertical="top" wrapText="1"/>
    </xf>
    <xf numFmtId="164" fontId="2" fillId="0" borderId="1" xfId="1" applyNumberFormat="1" applyFont="1" applyBorder="1" applyAlignment="1">
      <alignment vertical="top" wrapText="1"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/>
    <xf numFmtId="3" fontId="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11" fillId="0" borderId="0" xfId="2" applyFont="1" applyFill="1" applyAlignment="1">
      <alignment horizontal="left"/>
    </xf>
    <xf numFmtId="0" fontId="11" fillId="0" borderId="0" xfId="2" applyFont="1" applyFill="1"/>
    <xf numFmtId="0" fontId="11" fillId="0" borderId="0" xfId="2" applyFont="1" applyFill="1" applyAlignment="1">
      <alignment horizontal="center"/>
    </xf>
    <xf numFmtId="0" fontId="12" fillId="0" borderId="0" xfId="2" applyFont="1" applyFill="1" applyAlignment="1">
      <alignment horizontal="center"/>
    </xf>
    <xf numFmtId="0" fontId="13" fillId="0" borderId="0" xfId="2" applyNumberFormat="1" applyFont="1" applyFill="1" applyAlignment="1">
      <alignment horizontal="center" wrapText="1"/>
    </xf>
    <xf numFmtId="0" fontId="13" fillId="0" borderId="0" xfId="2" applyNumberFormat="1" applyFont="1" applyFill="1" applyAlignment="1">
      <alignment wrapText="1"/>
    </xf>
    <xf numFmtId="0" fontId="14" fillId="0" borderId="0" xfId="2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 wrapText="1"/>
    </xf>
    <xf numFmtId="1" fontId="5" fillId="0" borderId="1" xfId="2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 vertical="top"/>
    </xf>
    <xf numFmtId="3" fontId="3" fillId="0" borderId="1" xfId="2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 indent="1"/>
    </xf>
    <xf numFmtId="0" fontId="5" fillId="0" borderId="1" xfId="0" applyNumberFormat="1" applyFont="1" applyFill="1" applyBorder="1" applyAlignment="1">
      <alignment horizontal="left" vertical="center" wrapText="1" indent="1"/>
    </xf>
    <xf numFmtId="3" fontId="5" fillId="0" borderId="1" xfId="2" applyNumberFormat="1" applyFont="1" applyFill="1" applyBorder="1" applyAlignment="1">
      <alignment horizontal="center" vertical="center" wrapText="1"/>
    </xf>
    <xf numFmtId="0" fontId="3" fillId="0" borderId="1" xfId="2" quotePrefix="1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vertical="top"/>
    </xf>
    <xf numFmtId="0" fontId="5" fillId="0" borderId="1" xfId="2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left"/>
    </xf>
    <xf numFmtId="3" fontId="3" fillId="0" borderId="0" xfId="2" applyNumberFormat="1" applyFont="1" applyFill="1" applyAlignment="1">
      <alignment horizontal="center"/>
    </xf>
    <xf numFmtId="0" fontId="3" fillId="0" borderId="0" xfId="2" applyFont="1" applyFill="1" applyBorder="1" applyAlignment="1">
      <alignment horizontal="left"/>
    </xf>
    <xf numFmtId="3" fontId="12" fillId="0" borderId="0" xfId="2" applyNumberFormat="1" applyFont="1" applyFill="1" applyAlignment="1">
      <alignment horizontal="center" vertical="center"/>
    </xf>
    <xf numFmtId="3" fontId="3" fillId="0" borderId="0" xfId="2" applyNumberFormat="1" applyFont="1" applyFill="1" applyBorder="1" applyAlignment="1">
      <alignment horizontal="center" vertical="center"/>
    </xf>
    <xf numFmtId="3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left" wrapText="1"/>
    </xf>
    <xf numFmtId="0" fontId="3" fillId="0" borderId="0" xfId="2" applyFont="1" applyFill="1" applyAlignment="1">
      <alignment horizontal="center"/>
    </xf>
    <xf numFmtId="0" fontId="15" fillId="0" borderId="0" xfId="2" applyFont="1" applyFill="1" applyBorder="1" applyAlignment="1">
      <alignment vertical="center" wrapText="1"/>
    </xf>
    <xf numFmtId="0" fontId="15" fillId="0" borderId="0" xfId="2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Обычный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Buhgalteria\&#1041;&#1091;&#1093;&#1075;&#1072;&#1083;&#1090;&#1077;&#1088;&#1080;&#1103;_&#1040;&#1054;%20&#1060;&#1088;&#1080;&#1076;&#1086;&#1084;%20&#1060;&#1080;&#1085;&#1072;&#1085;&#1089;\&#1054;&#1058;&#1063;&#1045;&#1058;&#1067;\&#1054;&#1090;&#1095;&#1077;&#1090;&#1099;%20&#1074;%20&#1050;&#1060;&#1053;\2017\&#1052;&#1072;&#1088;&#1090;\&#1060;&#1054;_&#1084;&#1072;&#1088;&#1090;%202017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5610с нар"/>
      <sheetName val="Пруд"/>
      <sheetName val="Пруд_доп"/>
      <sheetName val="1ЦБ-прил2"/>
      <sheetName val="Об. РЕПО прил3"/>
      <sheetName val="пр4"/>
      <sheetName val="пр 24"/>
      <sheetName val="осв-п"/>
      <sheetName val="5610"/>
      <sheetName val="ОСВ-1"/>
      <sheetName val="2016г.ОСВ с нараст."/>
      <sheetName val="7200-ф"/>
      <sheetName val="7200-16г"/>
      <sheetName val="кв"/>
      <sheetName val="Недвижим."/>
      <sheetName val="ддс"/>
      <sheetName val="бб_1С"/>
      <sheetName val="Опиу_1С"/>
      <sheetName val="пн"/>
    </sheetNames>
    <sheetDataSet>
      <sheetData sheetId="0">
        <row r="7">
          <cell r="A7" t="str">
            <v>по состоянию на 1 апреля 2017 года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workbookViewId="0">
      <selection activeCell="A10" sqref="A10"/>
    </sheetView>
  </sheetViews>
  <sheetFormatPr defaultRowHeight="14.4" x14ac:dyDescent="0.3"/>
  <cols>
    <col min="1" max="1" width="79.88671875" style="1" customWidth="1"/>
    <col min="2" max="2" width="7.6640625" style="1" customWidth="1"/>
    <col min="3" max="3" width="16.44140625" style="40" customWidth="1"/>
    <col min="4" max="4" width="18.88671875" style="40" customWidth="1"/>
  </cols>
  <sheetData>
    <row r="1" spans="1:4" x14ac:dyDescent="0.3">
      <c r="C1" s="2" t="s">
        <v>0</v>
      </c>
      <c r="D1" s="2"/>
    </row>
    <row r="2" spans="1:4" x14ac:dyDescent="0.3">
      <c r="C2" s="2"/>
      <c r="D2" s="2"/>
    </row>
    <row r="3" spans="1:4" x14ac:dyDescent="0.3">
      <c r="C3" s="2"/>
      <c r="D3" s="2"/>
    </row>
    <row r="4" spans="1:4" x14ac:dyDescent="0.3">
      <c r="A4" s="3" t="s">
        <v>1</v>
      </c>
      <c r="B4" s="3"/>
      <c r="C4" s="3"/>
      <c r="D4" s="3"/>
    </row>
    <row r="5" spans="1:4" x14ac:dyDescent="0.3">
      <c r="A5" s="3" t="s">
        <v>2</v>
      </c>
      <c r="B5" s="3"/>
      <c r="C5" s="3"/>
      <c r="D5" s="3"/>
    </row>
    <row r="6" spans="1:4" x14ac:dyDescent="0.3">
      <c r="A6" s="4" t="s">
        <v>3</v>
      </c>
      <c r="B6" s="4"/>
      <c r="C6" s="4"/>
      <c r="D6" s="4"/>
    </row>
    <row r="7" spans="1:4" x14ac:dyDescent="0.3">
      <c r="A7" s="3" t="s">
        <v>4</v>
      </c>
      <c r="B7" s="3"/>
      <c r="C7" s="3"/>
      <c r="D7" s="3"/>
    </row>
    <row r="8" spans="1:4" x14ac:dyDescent="0.3">
      <c r="C8" s="5" t="s">
        <v>5</v>
      </c>
      <c r="D8" s="5"/>
    </row>
    <row r="9" spans="1:4" ht="39.6" x14ac:dyDescent="0.3">
      <c r="A9" s="6" t="s">
        <v>6</v>
      </c>
      <c r="B9" s="6" t="s">
        <v>7</v>
      </c>
      <c r="C9" s="7" t="s">
        <v>8</v>
      </c>
      <c r="D9" s="7" t="s">
        <v>9</v>
      </c>
    </row>
    <row r="10" spans="1:4" x14ac:dyDescent="0.3">
      <c r="A10" s="8">
        <v>1</v>
      </c>
      <c r="B10" s="8">
        <v>2</v>
      </c>
      <c r="C10" s="9">
        <v>3</v>
      </c>
      <c r="D10" s="9">
        <v>4</v>
      </c>
    </row>
    <row r="11" spans="1:4" x14ac:dyDescent="0.3">
      <c r="A11" s="10" t="s">
        <v>10</v>
      </c>
      <c r="B11" s="6"/>
      <c r="C11" s="11"/>
      <c r="D11" s="11"/>
    </row>
    <row r="12" spans="1:4" x14ac:dyDescent="0.3">
      <c r="A12" s="12" t="s">
        <v>11</v>
      </c>
      <c r="B12" s="13">
        <v>1</v>
      </c>
      <c r="C12" s="14">
        <f>C14+C15</f>
        <v>309443</v>
      </c>
      <c r="D12" s="15">
        <f>D14+D15</f>
        <v>548208</v>
      </c>
    </row>
    <row r="13" spans="1:4" x14ac:dyDescent="0.3">
      <c r="A13" s="12" t="s">
        <v>12</v>
      </c>
      <c r="B13" s="16"/>
      <c r="C13" s="17"/>
      <c r="D13" s="17"/>
    </row>
    <row r="14" spans="1:4" x14ac:dyDescent="0.3">
      <c r="A14" s="18" t="s">
        <v>13</v>
      </c>
      <c r="B14" s="16" t="s">
        <v>14</v>
      </c>
      <c r="C14" s="19"/>
      <c r="D14" s="20">
        <v>17</v>
      </c>
    </row>
    <row r="15" spans="1:4" ht="26.4" x14ac:dyDescent="0.3">
      <c r="A15" s="18" t="s">
        <v>15</v>
      </c>
      <c r="B15" s="16" t="s">
        <v>16</v>
      </c>
      <c r="C15" s="21">
        <v>309443</v>
      </c>
      <c r="D15" s="22">
        <f>548192-1</f>
        <v>548191</v>
      </c>
    </row>
    <row r="16" spans="1:4" x14ac:dyDescent="0.3">
      <c r="A16" s="12" t="s">
        <v>17</v>
      </c>
      <c r="B16" s="13">
        <v>2</v>
      </c>
      <c r="C16" s="23"/>
      <c r="D16" s="20"/>
    </row>
    <row r="17" spans="1:4" x14ac:dyDescent="0.3">
      <c r="A17" s="12" t="s">
        <v>18</v>
      </c>
      <c r="B17" s="13">
        <v>3</v>
      </c>
      <c r="C17" s="23"/>
      <c r="D17" s="22"/>
    </row>
    <row r="18" spans="1:4" x14ac:dyDescent="0.3">
      <c r="A18" s="12" t="s">
        <v>12</v>
      </c>
      <c r="B18" s="16"/>
      <c r="C18" s="23"/>
      <c r="D18" s="20"/>
    </row>
    <row r="19" spans="1:4" x14ac:dyDescent="0.3">
      <c r="A19" s="18" t="s">
        <v>19</v>
      </c>
      <c r="B19" s="16" t="s">
        <v>20</v>
      </c>
      <c r="C19" s="23"/>
      <c r="D19" s="19"/>
    </row>
    <row r="20" spans="1:4" x14ac:dyDescent="0.3">
      <c r="A20" s="12" t="s">
        <v>21</v>
      </c>
      <c r="B20" s="13">
        <v>4</v>
      </c>
      <c r="C20" s="23">
        <v>2636777</v>
      </c>
      <c r="D20" s="22">
        <v>249982</v>
      </c>
    </row>
    <row r="21" spans="1:4" x14ac:dyDescent="0.3">
      <c r="A21" s="12" t="s">
        <v>12</v>
      </c>
      <c r="B21" s="16"/>
      <c r="C21" s="23"/>
      <c r="D21" s="20"/>
    </row>
    <row r="22" spans="1:4" x14ac:dyDescent="0.3">
      <c r="A22" s="18" t="s">
        <v>19</v>
      </c>
      <c r="B22" s="16" t="s">
        <v>22</v>
      </c>
      <c r="C22" s="23">
        <v>19145</v>
      </c>
      <c r="D22" s="22">
        <v>5083</v>
      </c>
    </row>
    <row r="23" spans="1:4" ht="27" x14ac:dyDescent="0.3">
      <c r="A23" s="24" t="s">
        <v>23</v>
      </c>
      <c r="B23" s="13">
        <v>5</v>
      </c>
      <c r="C23" s="23">
        <v>17127298</v>
      </c>
      <c r="D23" s="22">
        <v>17742114</v>
      </c>
    </row>
    <row r="24" spans="1:4" x14ac:dyDescent="0.3">
      <c r="A24" s="12" t="s">
        <v>12</v>
      </c>
      <c r="B24" s="16"/>
      <c r="C24" s="23"/>
      <c r="D24" s="20"/>
    </row>
    <row r="25" spans="1:4" x14ac:dyDescent="0.3">
      <c r="A25" s="18" t="s">
        <v>19</v>
      </c>
      <c r="B25" s="16" t="s">
        <v>24</v>
      </c>
      <c r="C25" s="23">
        <v>446</v>
      </c>
      <c r="D25" s="22">
        <v>25361</v>
      </c>
    </row>
    <row r="26" spans="1:4" x14ac:dyDescent="0.3">
      <c r="A26" s="12" t="s">
        <v>25</v>
      </c>
      <c r="B26" s="13">
        <v>6</v>
      </c>
      <c r="C26" s="23">
        <v>574</v>
      </c>
      <c r="D26" s="25">
        <v>459</v>
      </c>
    </row>
    <row r="27" spans="1:4" x14ac:dyDescent="0.3">
      <c r="A27" s="12" t="s">
        <v>12</v>
      </c>
      <c r="B27" s="26"/>
      <c r="C27" s="23"/>
      <c r="D27" s="20"/>
    </row>
    <row r="28" spans="1:4" x14ac:dyDescent="0.3">
      <c r="A28" s="18" t="s">
        <v>19</v>
      </c>
      <c r="B28" s="26" t="s">
        <v>26</v>
      </c>
      <c r="C28" s="23"/>
      <c r="D28" s="20"/>
    </row>
    <row r="29" spans="1:4" x14ac:dyDescent="0.3">
      <c r="A29" s="12" t="s">
        <v>27</v>
      </c>
      <c r="B29" s="27">
        <v>7</v>
      </c>
      <c r="C29" s="23"/>
      <c r="D29" s="20"/>
    </row>
    <row r="30" spans="1:4" x14ac:dyDescent="0.3">
      <c r="A30" s="12" t="s">
        <v>12</v>
      </c>
      <c r="B30" s="26"/>
      <c r="C30" s="23"/>
      <c r="D30" s="20"/>
    </row>
    <row r="31" spans="1:4" x14ac:dyDescent="0.3">
      <c r="A31" s="18" t="s">
        <v>19</v>
      </c>
      <c r="B31" s="26" t="s">
        <v>28</v>
      </c>
      <c r="C31" s="23"/>
      <c r="D31" s="20"/>
    </row>
    <row r="32" spans="1:4" x14ac:dyDescent="0.3">
      <c r="A32" s="12" t="s">
        <v>29</v>
      </c>
      <c r="B32" s="27">
        <v>8</v>
      </c>
      <c r="C32" s="23"/>
      <c r="D32" s="20"/>
    </row>
    <row r="33" spans="1:4" x14ac:dyDescent="0.3">
      <c r="A33" s="12" t="s">
        <v>30</v>
      </c>
      <c r="B33" s="27">
        <v>9</v>
      </c>
      <c r="C33" s="23"/>
      <c r="D33" s="20"/>
    </row>
    <row r="34" spans="1:4" x14ac:dyDescent="0.3">
      <c r="A34" s="12" t="s">
        <v>31</v>
      </c>
      <c r="B34" s="27">
        <v>10</v>
      </c>
      <c r="C34" s="23"/>
      <c r="D34" s="20"/>
    </row>
    <row r="35" spans="1:4" x14ac:dyDescent="0.3">
      <c r="A35" s="12" t="s">
        <v>32</v>
      </c>
      <c r="B35" s="27">
        <v>11</v>
      </c>
      <c r="C35" s="23"/>
      <c r="D35" s="20"/>
    </row>
    <row r="36" spans="1:4" x14ac:dyDescent="0.3">
      <c r="A36" s="12" t="s">
        <v>33</v>
      </c>
      <c r="B36" s="27">
        <v>12</v>
      </c>
      <c r="C36" s="23">
        <v>248316</v>
      </c>
      <c r="D36" s="22">
        <v>242161</v>
      </c>
    </row>
    <row r="37" spans="1:4" x14ac:dyDescent="0.3">
      <c r="A37" s="12" t="s">
        <v>34</v>
      </c>
      <c r="B37" s="27">
        <v>13</v>
      </c>
      <c r="C37" s="23">
        <v>4004</v>
      </c>
      <c r="D37" s="22">
        <v>5229</v>
      </c>
    </row>
    <row r="38" spans="1:4" x14ac:dyDescent="0.3">
      <c r="A38" s="12" t="s">
        <v>35</v>
      </c>
      <c r="B38" s="27">
        <v>14</v>
      </c>
      <c r="C38" s="23">
        <v>11588</v>
      </c>
      <c r="D38" s="22">
        <v>152035</v>
      </c>
    </row>
    <row r="39" spans="1:4" x14ac:dyDescent="0.3">
      <c r="A39" s="12" t="s">
        <v>36</v>
      </c>
      <c r="B39" s="27">
        <v>15</v>
      </c>
      <c r="C39" s="28">
        <f>C41++C44+C45+C46+C47+C48+C49+C50+C51</f>
        <v>45743</v>
      </c>
      <c r="D39" s="28">
        <f>D41++D44+D45+D46+D47+D48+D49+D50+D51</f>
        <v>48253</v>
      </c>
    </row>
    <row r="40" spans="1:4" x14ac:dyDescent="0.3">
      <c r="A40" s="12" t="s">
        <v>12</v>
      </c>
      <c r="B40" s="26"/>
      <c r="C40" s="20"/>
      <c r="D40" s="20"/>
    </row>
    <row r="41" spans="1:4" x14ac:dyDescent="0.3">
      <c r="A41" s="18" t="s">
        <v>37</v>
      </c>
      <c r="B41" s="26" t="s">
        <v>38</v>
      </c>
      <c r="C41" s="23">
        <v>2000</v>
      </c>
      <c r="D41" s="23">
        <f>D42+D43</f>
        <v>2000</v>
      </c>
    </row>
    <row r="42" spans="1:4" x14ac:dyDescent="0.3">
      <c r="A42" s="18" t="s">
        <v>39</v>
      </c>
      <c r="B42" s="26" t="s">
        <v>40</v>
      </c>
      <c r="C42" s="29"/>
      <c r="D42" s="20"/>
    </row>
    <row r="43" spans="1:4" x14ac:dyDescent="0.3">
      <c r="A43" s="18" t="s">
        <v>41</v>
      </c>
      <c r="B43" s="26" t="s">
        <v>42</v>
      </c>
      <c r="C43" s="30">
        <v>2000</v>
      </c>
      <c r="D43" s="23">
        <v>2000</v>
      </c>
    </row>
    <row r="44" spans="1:4" x14ac:dyDescent="0.3">
      <c r="A44" s="18" t="s">
        <v>43</v>
      </c>
      <c r="B44" s="26" t="s">
        <v>44</v>
      </c>
      <c r="C44" s="23">
        <v>1189</v>
      </c>
      <c r="D44" s="19">
        <v>470</v>
      </c>
    </row>
    <row r="45" spans="1:4" x14ac:dyDescent="0.3">
      <c r="A45" s="18" t="s">
        <v>45</v>
      </c>
      <c r="B45" s="26" t="s">
        <v>46</v>
      </c>
      <c r="C45" s="23">
        <f>18100-10100</f>
        <v>8000</v>
      </c>
      <c r="D45" s="23">
        <v>18100</v>
      </c>
    </row>
    <row r="46" spans="1:4" x14ac:dyDescent="0.3">
      <c r="A46" s="18" t="s">
        <v>47</v>
      </c>
      <c r="B46" s="26" t="s">
        <v>48</v>
      </c>
      <c r="C46" s="23">
        <v>28277</v>
      </c>
      <c r="D46" s="22">
        <v>23821</v>
      </c>
    </row>
    <row r="47" spans="1:4" x14ac:dyDescent="0.3">
      <c r="A47" s="18" t="s">
        <v>49</v>
      </c>
      <c r="B47" s="26" t="s">
        <v>50</v>
      </c>
      <c r="C47" s="23"/>
      <c r="D47" s="19"/>
    </row>
    <row r="48" spans="1:4" x14ac:dyDescent="0.3">
      <c r="A48" s="18" t="s">
        <v>51</v>
      </c>
      <c r="B48" s="26" t="s">
        <v>52</v>
      </c>
      <c r="C48" s="31">
        <v>6277</v>
      </c>
      <c r="D48" s="22">
        <v>3862</v>
      </c>
    </row>
    <row r="49" spans="1:4" x14ac:dyDescent="0.3">
      <c r="A49" s="18" t="s">
        <v>53</v>
      </c>
      <c r="B49" s="26" t="s">
        <v>54</v>
      </c>
      <c r="C49" s="23"/>
      <c r="D49" s="20"/>
    </row>
    <row r="50" spans="1:4" x14ac:dyDescent="0.3">
      <c r="A50" s="18" t="s">
        <v>55</v>
      </c>
      <c r="B50" s="26" t="s">
        <v>56</v>
      </c>
      <c r="C50" s="23"/>
      <c r="D50" s="20"/>
    </row>
    <row r="51" spans="1:4" x14ac:dyDescent="0.3">
      <c r="A51" s="18" t="s">
        <v>57</v>
      </c>
      <c r="B51" s="26" t="s">
        <v>58</v>
      </c>
      <c r="C51" s="23"/>
      <c r="D51" s="20"/>
    </row>
    <row r="52" spans="1:4" x14ac:dyDescent="0.3">
      <c r="A52" s="12" t="s">
        <v>59</v>
      </c>
      <c r="B52" s="27">
        <v>16</v>
      </c>
      <c r="C52" s="23"/>
      <c r="D52" s="20"/>
    </row>
    <row r="53" spans="1:4" x14ac:dyDescent="0.3">
      <c r="A53" s="12" t="s">
        <v>12</v>
      </c>
      <c r="B53" s="26"/>
      <c r="C53" s="23"/>
      <c r="D53" s="20"/>
    </row>
    <row r="54" spans="1:4" x14ac:dyDescent="0.3">
      <c r="A54" s="18" t="s">
        <v>60</v>
      </c>
      <c r="B54" s="26" t="s">
        <v>61</v>
      </c>
      <c r="C54" s="23"/>
      <c r="D54" s="20"/>
    </row>
    <row r="55" spans="1:4" x14ac:dyDescent="0.3">
      <c r="A55" s="18" t="s">
        <v>62</v>
      </c>
      <c r="B55" s="26" t="s">
        <v>63</v>
      </c>
      <c r="C55" s="23"/>
      <c r="D55" s="20"/>
    </row>
    <row r="56" spans="1:4" x14ac:dyDescent="0.3">
      <c r="A56" s="18" t="s">
        <v>64</v>
      </c>
      <c r="B56" s="26" t="s">
        <v>65</v>
      </c>
      <c r="C56" s="23"/>
      <c r="D56" s="20"/>
    </row>
    <row r="57" spans="1:4" x14ac:dyDescent="0.3">
      <c r="A57" s="18" t="s">
        <v>66</v>
      </c>
      <c r="B57" s="26" t="s">
        <v>67</v>
      </c>
      <c r="C57" s="23"/>
      <c r="D57" s="20"/>
    </row>
    <row r="58" spans="1:4" x14ac:dyDescent="0.3">
      <c r="A58" s="12" t="s">
        <v>68</v>
      </c>
      <c r="B58" s="27">
        <v>17</v>
      </c>
      <c r="C58" s="23">
        <v>2170</v>
      </c>
      <c r="D58" s="23">
        <f>2061+1</f>
        <v>2062</v>
      </c>
    </row>
    <row r="59" spans="1:4" x14ac:dyDescent="0.3">
      <c r="A59" s="12" t="s">
        <v>69</v>
      </c>
      <c r="B59" s="27">
        <v>18</v>
      </c>
      <c r="C59" s="23"/>
      <c r="D59" s="23"/>
    </row>
    <row r="60" spans="1:4" x14ac:dyDescent="0.3">
      <c r="A60" s="12" t="s">
        <v>70</v>
      </c>
      <c r="B60" s="27">
        <v>19</v>
      </c>
      <c r="C60" s="23">
        <v>54153</v>
      </c>
      <c r="D60" s="23">
        <v>88397</v>
      </c>
    </row>
    <row r="61" spans="1:4" x14ac:dyDescent="0.3">
      <c r="A61" s="12" t="s">
        <v>71</v>
      </c>
      <c r="B61" s="27">
        <v>20</v>
      </c>
      <c r="C61" s="23">
        <v>1115</v>
      </c>
      <c r="D61" s="23">
        <v>695</v>
      </c>
    </row>
    <row r="62" spans="1:4" x14ac:dyDescent="0.3">
      <c r="A62" s="32" t="s">
        <v>72</v>
      </c>
      <c r="B62" s="33">
        <v>21</v>
      </c>
      <c r="C62" s="34">
        <f>C12+C16+C17+C20+C23+C26+C29+C32+C33+C34+C35+C36+C37+C38+C39+C52+C58+C59+C60+C61</f>
        <v>20441181</v>
      </c>
      <c r="D62" s="28">
        <f>D12+D16+D17+D20+D23+D26+D29+D32+D33+D34+D35+D36+D37+D38+D39+D52+D58+D59+D60+D61</f>
        <v>19079595</v>
      </c>
    </row>
    <row r="63" spans="1:4" x14ac:dyDescent="0.3">
      <c r="A63" s="12"/>
      <c r="B63" s="26"/>
      <c r="C63" s="20"/>
      <c r="D63" s="20"/>
    </row>
    <row r="64" spans="1:4" x14ac:dyDescent="0.3">
      <c r="A64" s="12" t="s">
        <v>73</v>
      </c>
      <c r="B64" s="26"/>
      <c r="C64" s="20"/>
      <c r="D64" s="20"/>
    </row>
    <row r="65" spans="1:4" x14ac:dyDescent="0.3">
      <c r="A65" s="12" t="s">
        <v>74</v>
      </c>
      <c r="B65" s="27">
        <v>22</v>
      </c>
      <c r="C65" s="23">
        <v>11689612</v>
      </c>
      <c r="D65" s="22">
        <v>11300117</v>
      </c>
    </row>
    <row r="66" spans="1:4" x14ac:dyDescent="0.3">
      <c r="A66" s="12" t="s">
        <v>75</v>
      </c>
      <c r="B66" s="27">
        <v>23</v>
      </c>
      <c r="C66" s="30">
        <v>1088876</v>
      </c>
      <c r="D66" s="22">
        <v>1505858</v>
      </c>
    </row>
    <row r="67" spans="1:4" x14ac:dyDescent="0.3">
      <c r="A67" s="12" t="s">
        <v>76</v>
      </c>
      <c r="B67" s="27">
        <v>24</v>
      </c>
      <c r="C67" s="23"/>
      <c r="D67" s="20"/>
    </row>
    <row r="68" spans="1:4" x14ac:dyDescent="0.3">
      <c r="A68" s="12" t="s">
        <v>77</v>
      </c>
      <c r="B68" s="27">
        <v>25</v>
      </c>
      <c r="C68" s="23"/>
      <c r="D68" s="20"/>
    </row>
    <row r="69" spans="1:4" x14ac:dyDescent="0.3">
      <c r="A69" s="12" t="s">
        <v>78</v>
      </c>
      <c r="B69" s="27">
        <v>26</v>
      </c>
      <c r="C69" s="23">
        <v>32797</v>
      </c>
      <c r="D69" s="35">
        <f>29400</f>
        <v>29400</v>
      </c>
    </row>
    <row r="70" spans="1:4" x14ac:dyDescent="0.3">
      <c r="A70" s="12" t="s">
        <v>79</v>
      </c>
      <c r="B70" s="27">
        <v>27</v>
      </c>
      <c r="C70" s="23"/>
      <c r="D70" s="20"/>
    </row>
    <row r="71" spans="1:4" x14ac:dyDescent="0.3">
      <c r="A71" s="12" t="s">
        <v>80</v>
      </c>
      <c r="B71" s="27">
        <v>28</v>
      </c>
      <c r="C71" s="23">
        <v>3675</v>
      </c>
      <c r="D71" s="22">
        <v>3197</v>
      </c>
    </row>
    <row r="72" spans="1:4" x14ac:dyDescent="0.3">
      <c r="A72" s="12" t="s">
        <v>81</v>
      </c>
      <c r="B72" s="27">
        <v>29</v>
      </c>
      <c r="C72" s="22">
        <f>SUM(C74:C84)</f>
        <v>1681</v>
      </c>
      <c r="D72" s="22">
        <f>SUM(D74:D84)</f>
        <v>1978</v>
      </c>
    </row>
    <row r="73" spans="1:4" x14ac:dyDescent="0.3">
      <c r="A73" s="12" t="s">
        <v>12</v>
      </c>
      <c r="B73" s="26"/>
      <c r="C73" s="23"/>
      <c r="D73" s="36"/>
    </row>
    <row r="74" spans="1:4" x14ac:dyDescent="0.3">
      <c r="A74" s="18" t="s">
        <v>82</v>
      </c>
      <c r="B74" s="26" t="s">
        <v>83</v>
      </c>
      <c r="C74" s="23"/>
      <c r="D74" s="20"/>
    </row>
    <row r="75" spans="1:4" x14ac:dyDescent="0.3">
      <c r="A75" s="18" t="s">
        <v>84</v>
      </c>
      <c r="B75" s="26" t="s">
        <v>85</v>
      </c>
      <c r="C75" s="23"/>
      <c r="D75" s="20"/>
    </row>
    <row r="76" spans="1:4" x14ac:dyDescent="0.3">
      <c r="A76" s="18" t="s">
        <v>86</v>
      </c>
      <c r="B76" s="26" t="s">
        <v>87</v>
      </c>
      <c r="C76" s="23"/>
      <c r="D76" s="20"/>
    </row>
    <row r="77" spans="1:4" x14ac:dyDescent="0.3">
      <c r="A77" s="18" t="s">
        <v>88</v>
      </c>
      <c r="B77" s="26" t="s">
        <v>89</v>
      </c>
      <c r="C77" s="23"/>
      <c r="D77" s="20"/>
    </row>
    <row r="78" spans="1:4" x14ac:dyDescent="0.3">
      <c r="A78" s="18" t="s">
        <v>90</v>
      </c>
      <c r="B78" s="26" t="s">
        <v>91</v>
      </c>
      <c r="C78" s="23"/>
      <c r="D78" s="20"/>
    </row>
    <row r="79" spans="1:4" x14ac:dyDescent="0.3">
      <c r="A79" s="18" t="s">
        <v>92</v>
      </c>
      <c r="B79" s="26" t="s">
        <v>93</v>
      </c>
      <c r="C79" s="23"/>
      <c r="D79" s="20"/>
    </row>
    <row r="80" spans="1:4" x14ac:dyDescent="0.3">
      <c r="A80" s="18" t="s">
        <v>94</v>
      </c>
      <c r="B80" s="26" t="s">
        <v>95</v>
      </c>
      <c r="C80" s="23">
        <v>802</v>
      </c>
      <c r="D80" s="22">
        <v>1234</v>
      </c>
    </row>
    <row r="81" spans="1:4" x14ac:dyDescent="0.3">
      <c r="A81" s="18" t="s">
        <v>96</v>
      </c>
      <c r="B81" s="26" t="s">
        <v>97</v>
      </c>
      <c r="C81" s="23"/>
      <c r="D81" s="20"/>
    </row>
    <row r="82" spans="1:4" x14ac:dyDescent="0.3">
      <c r="A82" s="18" t="s">
        <v>98</v>
      </c>
      <c r="B82" s="26" t="s">
        <v>99</v>
      </c>
      <c r="C82" s="23"/>
      <c r="D82" s="20"/>
    </row>
    <row r="83" spans="1:4" x14ac:dyDescent="0.3">
      <c r="A83" s="18" t="s">
        <v>100</v>
      </c>
      <c r="B83" s="26" t="s">
        <v>101</v>
      </c>
      <c r="C83" s="23">
        <v>821</v>
      </c>
      <c r="D83" s="19">
        <v>687</v>
      </c>
    </row>
    <row r="84" spans="1:4" x14ac:dyDescent="0.3">
      <c r="A84" s="18" t="s">
        <v>102</v>
      </c>
      <c r="B84" s="26" t="s">
        <v>103</v>
      </c>
      <c r="C84" s="23">
        <f>57+1</f>
        <v>58</v>
      </c>
      <c r="D84" s="19">
        <v>57</v>
      </c>
    </row>
    <row r="85" spans="1:4" x14ac:dyDescent="0.3">
      <c r="A85" s="18" t="s">
        <v>104</v>
      </c>
      <c r="B85" s="26" t="s">
        <v>105</v>
      </c>
      <c r="C85" s="23"/>
      <c r="D85" s="19"/>
    </row>
    <row r="86" spans="1:4" x14ac:dyDescent="0.3">
      <c r="A86" s="12" t="s">
        <v>59</v>
      </c>
      <c r="B86" s="27">
        <v>30</v>
      </c>
      <c r="C86" s="23"/>
      <c r="D86" s="20"/>
    </row>
    <row r="87" spans="1:4" x14ac:dyDescent="0.3">
      <c r="A87" s="12" t="s">
        <v>12</v>
      </c>
      <c r="B87" s="26"/>
      <c r="C87" s="23"/>
      <c r="D87" s="20"/>
    </row>
    <row r="88" spans="1:4" x14ac:dyDescent="0.3">
      <c r="A88" s="18" t="s">
        <v>106</v>
      </c>
      <c r="B88" s="26" t="s">
        <v>107</v>
      </c>
      <c r="C88" s="23"/>
      <c r="D88" s="20"/>
    </row>
    <row r="89" spans="1:4" x14ac:dyDescent="0.3">
      <c r="A89" s="18" t="s">
        <v>108</v>
      </c>
      <c r="B89" s="26" t="s">
        <v>109</v>
      </c>
      <c r="C89" s="23"/>
      <c r="D89" s="20"/>
    </row>
    <row r="90" spans="1:4" x14ac:dyDescent="0.3">
      <c r="A90" s="18" t="s">
        <v>110</v>
      </c>
      <c r="B90" s="26" t="s">
        <v>111</v>
      </c>
      <c r="C90" s="23"/>
      <c r="D90" s="20"/>
    </row>
    <row r="91" spans="1:4" x14ac:dyDescent="0.3">
      <c r="A91" s="18" t="s">
        <v>112</v>
      </c>
      <c r="B91" s="26" t="s">
        <v>113</v>
      </c>
      <c r="C91" s="23"/>
      <c r="D91" s="20"/>
    </row>
    <row r="92" spans="1:4" x14ac:dyDescent="0.3">
      <c r="A92" s="12" t="s">
        <v>114</v>
      </c>
      <c r="B92" s="27">
        <v>31</v>
      </c>
      <c r="C92" s="23">
        <v>683</v>
      </c>
      <c r="D92" s="22">
        <v>628</v>
      </c>
    </row>
    <row r="93" spans="1:4" x14ac:dyDescent="0.3">
      <c r="A93" s="12" t="s">
        <v>115</v>
      </c>
      <c r="B93" s="27">
        <v>32</v>
      </c>
      <c r="C93" s="23"/>
      <c r="D93" s="20"/>
    </row>
    <row r="94" spans="1:4" x14ac:dyDescent="0.3">
      <c r="A94" s="12" t="s">
        <v>116</v>
      </c>
      <c r="B94" s="27">
        <v>33</v>
      </c>
      <c r="C94" s="30"/>
      <c r="D94" s="20"/>
    </row>
    <row r="95" spans="1:4" x14ac:dyDescent="0.3">
      <c r="A95" s="12" t="s">
        <v>117</v>
      </c>
      <c r="B95" s="27">
        <v>34</v>
      </c>
      <c r="C95" s="30"/>
      <c r="D95" s="22"/>
    </row>
    <row r="96" spans="1:4" x14ac:dyDescent="0.3">
      <c r="A96" s="12" t="s">
        <v>118</v>
      </c>
      <c r="B96" s="27">
        <v>35</v>
      </c>
      <c r="C96" s="30"/>
      <c r="D96" s="22"/>
    </row>
    <row r="97" spans="1:4" x14ac:dyDescent="0.3">
      <c r="A97" s="32" t="s">
        <v>119</v>
      </c>
      <c r="B97" s="33">
        <v>36</v>
      </c>
      <c r="C97" s="37">
        <f>C65+C66+C67+C68+C69+C70+C71+C72+C86+C92+C93+C94+C95+C96</f>
        <v>12817324</v>
      </c>
      <c r="D97" s="28">
        <f>D65+D66+D67+D68+D69+D70+D71+D72+D86+D92+D93+D94+D95+D96</f>
        <v>12841178</v>
      </c>
    </row>
    <row r="98" spans="1:4" x14ac:dyDescent="0.3">
      <c r="A98" s="12"/>
      <c r="B98" s="26"/>
      <c r="C98" s="36"/>
      <c r="D98" s="36"/>
    </row>
    <row r="99" spans="1:4" x14ac:dyDescent="0.3">
      <c r="A99" s="12" t="s">
        <v>120</v>
      </c>
      <c r="B99" s="26"/>
      <c r="C99" s="36"/>
      <c r="D99" s="36"/>
    </row>
    <row r="100" spans="1:4" x14ac:dyDescent="0.3">
      <c r="A100" s="12" t="s">
        <v>121</v>
      </c>
      <c r="B100" s="27">
        <v>37</v>
      </c>
      <c r="C100" s="22">
        <v>3068584</v>
      </c>
      <c r="D100" s="22">
        <f>D102+D103</f>
        <v>3068584</v>
      </c>
    </row>
    <row r="101" spans="1:4" x14ac:dyDescent="0.3">
      <c r="A101" s="12" t="s">
        <v>12</v>
      </c>
      <c r="B101" s="26"/>
      <c r="C101" s="36"/>
      <c r="D101" s="36"/>
    </row>
    <row r="102" spans="1:4" x14ac:dyDescent="0.3">
      <c r="A102" s="18" t="s">
        <v>122</v>
      </c>
      <c r="B102" s="26" t="s">
        <v>123</v>
      </c>
      <c r="C102" s="22">
        <v>3068584</v>
      </c>
      <c r="D102" s="22">
        <v>3068584</v>
      </c>
    </row>
    <row r="103" spans="1:4" x14ac:dyDescent="0.3">
      <c r="A103" s="18" t="s">
        <v>124</v>
      </c>
      <c r="B103" s="26" t="s">
        <v>125</v>
      </c>
      <c r="C103" s="20"/>
      <c r="D103" s="20"/>
    </row>
    <row r="104" spans="1:4" x14ac:dyDescent="0.3">
      <c r="A104" s="12" t="s">
        <v>126</v>
      </c>
      <c r="B104" s="27">
        <v>38</v>
      </c>
      <c r="C104" s="20"/>
      <c r="D104" s="20"/>
    </row>
    <row r="105" spans="1:4" x14ac:dyDescent="0.3">
      <c r="A105" s="12" t="s">
        <v>127</v>
      </c>
      <c r="B105" s="27">
        <v>39</v>
      </c>
      <c r="C105" s="20"/>
      <c r="D105" s="20"/>
    </row>
    <row r="106" spans="1:4" x14ac:dyDescent="0.3">
      <c r="A106" s="12" t="s">
        <v>128</v>
      </c>
      <c r="B106" s="27">
        <v>40</v>
      </c>
      <c r="C106" s="19">
        <v>278</v>
      </c>
      <c r="D106" s="19">
        <f>D108+D109</f>
        <v>162</v>
      </c>
    </row>
    <row r="107" spans="1:4" x14ac:dyDescent="0.3">
      <c r="A107" s="12" t="s">
        <v>12</v>
      </c>
      <c r="B107" s="26"/>
      <c r="C107" s="36"/>
      <c r="D107" s="36"/>
    </row>
    <row r="108" spans="1:4" x14ac:dyDescent="0.3">
      <c r="A108" s="18" t="s">
        <v>129</v>
      </c>
      <c r="B108" s="26" t="s">
        <v>130</v>
      </c>
      <c r="C108" s="19">
        <v>278</v>
      </c>
      <c r="D108" s="19">
        <v>162</v>
      </c>
    </row>
    <row r="109" spans="1:4" x14ac:dyDescent="0.3">
      <c r="A109" s="18" t="s">
        <v>131</v>
      </c>
      <c r="B109" s="26" t="s">
        <v>132</v>
      </c>
      <c r="C109" s="20"/>
      <c r="D109" s="20"/>
    </row>
    <row r="110" spans="1:4" x14ac:dyDescent="0.3">
      <c r="A110" s="12" t="s">
        <v>133</v>
      </c>
      <c r="B110" s="27">
        <v>41</v>
      </c>
      <c r="C110" s="20"/>
      <c r="D110" s="20"/>
    </row>
    <row r="111" spans="1:4" x14ac:dyDescent="0.3">
      <c r="A111" s="12" t="s">
        <v>134</v>
      </c>
      <c r="B111" s="27">
        <v>42</v>
      </c>
      <c r="C111" s="22">
        <f>C113+C114</f>
        <v>4554995</v>
      </c>
      <c r="D111" s="22">
        <f>D113+D114</f>
        <v>3169671</v>
      </c>
    </row>
    <row r="112" spans="1:4" x14ac:dyDescent="0.3">
      <c r="A112" s="12" t="s">
        <v>12</v>
      </c>
      <c r="B112" s="26"/>
      <c r="C112" s="36"/>
      <c r="D112" s="36"/>
    </row>
    <row r="113" spans="1:4" x14ac:dyDescent="0.3">
      <c r="A113" s="18" t="s">
        <v>135</v>
      </c>
      <c r="B113" s="26" t="s">
        <v>136</v>
      </c>
      <c r="C113" s="22">
        <v>3169671</v>
      </c>
      <c r="D113" s="22">
        <v>-126282</v>
      </c>
    </row>
    <row r="114" spans="1:4" x14ac:dyDescent="0.3">
      <c r="A114" s="18" t="s">
        <v>137</v>
      </c>
      <c r="B114" s="26" t="s">
        <v>138</v>
      </c>
      <c r="C114" s="22">
        <v>1385324</v>
      </c>
      <c r="D114" s="22">
        <f>3295953</f>
        <v>3295953</v>
      </c>
    </row>
    <row r="115" spans="1:4" x14ac:dyDescent="0.3">
      <c r="A115" s="32" t="s">
        <v>139</v>
      </c>
      <c r="B115" s="33">
        <v>43</v>
      </c>
      <c r="C115" s="28">
        <f>C111+C106+C100</f>
        <v>7623857</v>
      </c>
      <c r="D115" s="28">
        <f>D111+D106+D100</f>
        <v>6238417</v>
      </c>
    </row>
    <row r="116" spans="1:4" x14ac:dyDescent="0.3">
      <c r="A116" s="12"/>
      <c r="B116" s="26"/>
      <c r="C116" s="36"/>
      <c r="D116" s="36"/>
    </row>
    <row r="117" spans="1:4" x14ac:dyDescent="0.3">
      <c r="A117" s="10" t="s">
        <v>140</v>
      </c>
      <c r="B117" s="38">
        <v>44</v>
      </c>
      <c r="C117" s="37">
        <f>C97+C115</f>
        <v>20441181</v>
      </c>
      <c r="D117" s="28">
        <f>D97+D115</f>
        <v>19079595</v>
      </c>
    </row>
    <row r="118" spans="1:4" x14ac:dyDescent="0.3">
      <c r="C118" s="39"/>
    </row>
    <row r="119" spans="1:4" x14ac:dyDescent="0.3">
      <c r="A119" s="41"/>
      <c r="D119" s="42"/>
    </row>
    <row r="121" spans="1:4" x14ac:dyDescent="0.3">
      <c r="A121" s="43" t="s">
        <v>141</v>
      </c>
      <c r="B121" s="43"/>
      <c r="C121" s="43"/>
      <c r="D121" s="43"/>
    </row>
    <row r="122" spans="1:4" x14ac:dyDescent="0.3">
      <c r="A122" s="43" t="s">
        <v>142</v>
      </c>
      <c r="B122" s="43"/>
      <c r="C122" s="43"/>
      <c r="D122" s="43"/>
    </row>
    <row r="123" spans="1:4" x14ac:dyDescent="0.3">
      <c r="A123" s="43" t="s">
        <v>143</v>
      </c>
      <c r="B123" s="43"/>
      <c r="C123" s="43"/>
      <c r="D123" s="43"/>
    </row>
    <row r="124" spans="1:4" x14ac:dyDescent="0.3">
      <c r="A124" s="44" t="s">
        <v>144</v>
      </c>
      <c r="B124" s="44"/>
      <c r="C124" s="44"/>
      <c r="D124" s="44"/>
    </row>
    <row r="125" spans="1:4" x14ac:dyDescent="0.3">
      <c r="A125" s="1" t="s">
        <v>145</v>
      </c>
    </row>
  </sheetData>
  <mergeCells count="10">
    <mergeCell ref="A121:D121"/>
    <mergeCell ref="A122:D122"/>
    <mergeCell ref="A123:D123"/>
    <mergeCell ref="A124:D124"/>
    <mergeCell ref="C1:D3"/>
    <mergeCell ref="A4:D4"/>
    <mergeCell ref="A5:D5"/>
    <mergeCell ref="A6:D6"/>
    <mergeCell ref="A7:D7"/>
    <mergeCell ref="C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1"/>
  <sheetViews>
    <sheetView tabSelected="1" workbookViewId="0">
      <selection activeCell="A2" sqref="A2"/>
    </sheetView>
  </sheetViews>
  <sheetFormatPr defaultRowHeight="14.4" x14ac:dyDescent="0.3"/>
  <cols>
    <col min="1" max="1" width="68.33203125" style="45" customWidth="1"/>
    <col min="2" max="2" width="10.33203125" style="45" customWidth="1"/>
    <col min="3" max="5" width="18.109375" style="48" customWidth="1"/>
    <col min="6" max="6" width="17.109375" style="48" customWidth="1"/>
  </cols>
  <sheetData>
    <row r="1" spans="1:6" x14ac:dyDescent="0.3">
      <c r="B1" s="46"/>
      <c r="C1" s="47"/>
      <c r="E1" s="49" t="s">
        <v>146</v>
      </c>
      <c r="F1" s="49"/>
    </row>
    <row r="2" spans="1:6" x14ac:dyDescent="0.3">
      <c r="B2" s="46"/>
      <c r="C2" s="47"/>
      <c r="D2" s="50"/>
      <c r="E2" s="49"/>
      <c r="F2" s="49"/>
    </row>
    <row r="3" spans="1:6" x14ac:dyDescent="0.3">
      <c r="B3" s="46"/>
      <c r="C3" s="47"/>
      <c r="D3" s="50"/>
      <c r="E3" s="49"/>
      <c r="F3" s="49"/>
    </row>
    <row r="4" spans="1:6" ht="15.6" x14ac:dyDescent="0.3">
      <c r="A4" s="51" t="s">
        <v>147</v>
      </c>
      <c r="B4" s="51"/>
      <c r="C4" s="51"/>
      <c r="D4" s="51"/>
      <c r="E4" s="51"/>
      <c r="F4" s="51"/>
    </row>
    <row r="5" spans="1:6" ht="15.6" x14ac:dyDescent="0.3">
      <c r="A5" s="51" t="s">
        <v>2</v>
      </c>
      <c r="B5" s="51"/>
      <c r="C5" s="51"/>
      <c r="D5" s="51"/>
      <c r="E5" s="51"/>
      <c r="F5" s="51"/>
    </row>
    <row r="6" spans="1:6" x14ac:dyDescent="0.3">
      <c r="A6" s="52" t="s">
        <v>3</v>
      </c>
      <c r="B6" s="52"/>
      <c r="C6" s="52"/>
      <c r="D6" s="52"/>
      <c r="E6" s="52"/>
      <c r="F6" s="52"/>
    </row>
    <row r="7" spans="1:6" ht="15.6" x14ac:dyDescent="0.3">
      <c r="A7" s="51" t="str">
        <f>[1]ББ!A7</f>
        <v>по состоянию на 1 апреля 2017 года</v>
      </c>
      <c r="B7" s="51"/>
      <c r="C7" s="51"/>
      <c r="D7" s="51"/>
      <c r="E7" s="51"/>
      <c r="F7" s="51"/>
    </row>
    <row r="8" spans="1:6" x14ac:dyDescent="0.3">
      <c r="E8" s="47"/>
      <c r="F8" s="48" t="s">
        <v>5</v>
      </c>
    </row>
    <row r="9" spans="1:6" ht="66" x14ac:dyDescent="0.3">
      <c r="A9" s="53" t="s">
        <v>6</v>
      </c>
      <c r="B9" s="53" t="s">
        <v>148</v>
      </c>
      <c r="C9" s="53" t="s">
        <v>149</v>
      </c>
      <c r="D9" s="54" t="s">
        <v>150</v>
      </c>
      <c r="E9" s="54" t="s">
        <v>151</v>
      </c>
      <c r="F9" s="54" t="s">
        <v>152</v>
      </c>
    </row>
    <row r="10" spans="1:6" x14ac:dyDescent="0.3">
      <c r="A10" s="55">
        <v>1</v>
      </c>
      <c r="B10" s="55">
        <v>2</v>
      </c>
      <c r="C10" s="55">
        <v>3</v>
      </c>
      <c r="D10" s="55">
        <v>4</v>
      </c>
      <c r="E10" s="55">
        <v>5</v>
      </c>
      <c r="F10" s="55">
        <v>6</v>
      </c>
    </row>
    <row r="11" spans="1:6" x14ac:dyDescent="0.3">
      <c r="A11" s="56" t="s">
        <v>153</v>
      </c>
      <c r="B11" s="57">
        <v>1</v>
      </c>
      <c r="C11" s="58">
        <f>C13+C14+C15+C28+C29</f>
        <v>29930</v>
      </c>
      <c r="D11" s="58">
        <f>D13+D14+D15+D28+D29</f>
        <v>55897</v>
      </c>
      <c r="E11" s="58">
        <f>E13+E14+E15+E28+E29</f>
        <v>12401</v>
      </c>
      <c r="F11" s="58">
        <f>F13+F14+F15+F28+F29</f>
        <v>28843</v>
      </c>
    </row>
    <row r="12" spans="1:6" x14ac:dyDescent="0.3">
      <c r="A12" s="59" t="s">
        <v>12</v>
      </c>
      <c r="B12" s="60"/>
      <c r="C12" s="61"/>
      <c r="D12" s="62"/>
      <c r="E12" s="61"/>
      <c r="F12" s="61"/>
    </row>
    <row r="13" spans="1:6" x14ac:dyDescent="0.3">
      <c r="A13" s="63" t="s">
        <v>154</v>
      </c>
      <c r="B13" s="60" t="s">
        <v>14</v>
      </c>
      <c r="C13" s="62"/>
      <c r="D13" s="62"/>
      <c r="E13" s="62"/>
      <c r="F13" s="62"/>
    </row>
    <row r="14" spans="1:6" x14ac:dyDescent="0.3">
      <c r="A14" s="63" t="s">
        <v>155</v>
      </c>
      <c r="B14" s="60" t="s">
        <v>16</v>
      </c>
      <c r="C14" s="62"/>
      <c r="D14" s="62"/>
      <c r="E14" s="62">
        <v>48</v>
      </c>
      <c r="F14" s="62">
        <f>144+1</f>
        <v>145</v>
      </c>
    </row>
    <row r="15" spans="1:6" x14ac:dyDescent="0.3">
      <c r="A15" s="64" t="s">
        <v>156</v>
      </c>
      <c r="B15" s="53" t="s">
        <v>157</v>
      </c>
      <c r="C15" s="65">
        <f>C17+C21+C25</f>
        <v>3320</v>
      </c>
      <c r="D15" s="65">
        <f>D17+D21+D25</f>
        <v>12150</v>
      </c>
      <c r="E15" s="65">
        <f>E17+E21+E25</f>
        <v>4736</v>
      </c>
      <c r="F15" s="65">
        <f>F17+F21+F25</f>
        <v>11287</v>
      </c>
    </row>
    <row r="16" spans="1:6" x14ac:dyDescent="0.3">
      <c r="A16" s="59" t="s">
        <v>12</v>
      </c>
      <c r="B16" s="60"/>
      <c r="C16" s="61"/>
      <c r="D16" s="62"/>
      <c r="E16" s="61"/>
      <c r="F16" s="61"/>
    </row>
    <row r="17" spans="1:6" ht="26.4" x14ac:dyDescent="0.3">
      <c r="A17" s="63" t="s">
        <v>158</v>
      </c>
      <c r="B17" s="60" t="s">
        <v>159</v>
      </c>
      <c r="C17" s="62"/>
      <c r="D17" s="62"/>
      <c r="E17" s="62"/>
      <c r="F17" s="62"/>
    </row>
    <row r="18" spans="1:6" x14ac:dyDescent="0.3">
      <c r="A18" s="59" t="s">
        <v>12</v>
      </c>
      <c r="B18" s="60"/>
      <c r="C18" s="62"/>
      <c r="D18" s="62"/>
      <c r="E18" s="62"/>
      <c r="F18" s="62"/>
    </row>
    <row r="19" spans="1:6" ht="26.4" x14ac:dyDescent="0.3">
      <c r="A19" s="63" t="s">
        <v>160</v>
      </c>
      <c r="B19" s="60" t="s">
        <v>161</v>
      </c>
      <c r="C19" s="62"/>
      <c r="D19" s="62"/>
      <c r="E19" s="62"/>
      <c r="F19" s="62"/>
    </row>
    <row r="20" spans="1:6" ht="26.4" x14ac:dyDescent="0.3">
      <c r="A20" s="63" t="s">
        <v>162</v>
      </c>
      <c r="B20" s="60" t="s">
        <v>163</v>
      </c>
      <c r="C20" s="62"/>
      <c r="D20" s="62"/>
      <c r="E20" s="62"/>
      <c r="F20" s="62"/>
    </row>
    <row r="21" spans="1:6" ht="26.4" x14ac:dyDescent="0.3">
      <c r="A21" s="63" t="s">
        <v>164</v>
      </c>
      <c r="B21" s="66" t="s">
        <v>165</v>
      </c>
      <c r="C21" s="67">
        <v>3320</v>
      </c>
      <c r="D21" s="62">
        <v>12150</v>
      </c>
      <c r="E21" s="67">
        <v>4736</v>
      </c>
      <c r="F21" s="67">
        <v>11287</v>
      </c>
    </row>
    <row r="22" spans="1:6" x14ac:dyDescent="0.3">
      <c r="A22" s="63" t="s">
        <v>166</v>
      </c>
      <c r="B22" s="66"/>
      <c r="C22" s="67"/>
      <c r="D22" s="62"/>
      <c r="E22" s="67"/>
      <c r="F22" s="67"/>
    </row>
    <row r="23" spans="1:6" ht="39.6" x14ac:dyDescent="0.3">
      <c r="A23" s="63" t="s">
        <v>167</v>
      </c>
      <c r="B23" s="60" t="s">
        <v>168</v>
      </c>
      <c r="C23" s="62"/>
      <c r="D23" s="62">
        <v>579</v>
      </c>
      <c r="E23" s="62">
        <v>295</v>
      </c>
      <c r="F23" s="62">
        <v>548</v>
      </c>
    </row>
    <row r="24" spans="1:6" ht="26.4" x14ac:dyDescent="0.3">
      <c r="A24" s="63" t="s">
        <v>169</v>
      </c>
      <c r="B24" s="60" t="s">
        <v>170</v>
      </c>
      <c r="C24" s="62"/>
      <c r="D24" s="62"/>
      <c r="E24" s="62"/>
      <c r="F24" s="62"/>
    </row>
    <row r="25" spans="1:6" ht="26.4" x14ac:dyDescent="0.3">
      <c r="A25" s="63" t="s">
        <v>171</v>
      </c>
      <c r="B25" s="60" t="s">
        <v>172</v>
      </c>
      <c r="C25" s="62"/>
      <c r="D25" s="62"/>
      <c r="E25" s="62"/>
      <c r="F25" s="62"/>
    </row>
    <row r="26" spans="1:6" x14ac:dyDescent="0.3">
      <c r="A26" s="63" t="s">
        <v>166</v>
      </c>
      <c r="B26" s="60"/>
      <c r="C26" s="62"/>
      <c r="D26" s="62"/>
      <c r="E26" s="62"/>
      <c r="F26" s="62"/>
    </row>
    <row r="27" spans="1:6" ht="26.4" x14ac:dyDescent="0.3">
      <c r="A27" s="63" t="s">
        <v>173</v>
      </c>
      <c r="B27" s="60" t="s">
        <v>174</v>
      </c>
      <c r="C27" s="62"/>
      <c r="D27" s="62"/>
      <c r="E27" s="62"/>
      <c r="F27" s="62"/>
    </row>
    <row r="28" spans="1:6" x14ac:dyDescent="0.3">
      <c r="A28" s="63" t="s">
        <v>175</v>
      </c>
      <c r="B28" s="60" t="s">
        <v>176</v>
      </c>
      <c r="C28" s="62">
        <v>26610</v>
      </c>
      <c r="D28" s="62">
        <v>43732</v>
      </c>
      <c r="E28" s="62">
        <f>7618-1</f>
        <v>7617</v>
      </c>
      <c r="F28" s="62">
        <v>17411</v>
      </c>
    </row>
    <row r="29" spans="1:6" x14ac:dyDescent="0.3">
      <c r="A29" s="63" t="s">
        <v>177</v>
      </c>
      <c r="B29" s="60" t="s">
        <v>178</v>
      </c>
      <c r="C29" s="62"/>
      <c r="D29" s="62">
        <v>15</v>
      </c>
      <c r="E29" s="62"/>
      <c r="F29" s="62"/>
    </row>
    <row r="30" spans="1:6" x14ac:dyDescent="0.3">
      <c r="A30" s="56" t="s">
        <v>179</v>
      </c>
      <c r="B30" s="53">
        <v>2</v>
      </c>
      <c r="C30" s="65">
        <f>C32+C36+C37+C38+C39+C40+C41+C42+C43</f>
        <v>140525</v>
      </c>
      <c r="D30" s="65">
        <f>D32+D36+D37+D38+D39+D40+D41+D42+D43</f>
        <v>164746</v>
      </c>
      <c r="E30" s="65">
        <v>5294</v>
      </c>
      <c r="F30" s="65">
        <f>F32+F36+F37+F38+F39+F40+F41+F42+F43</f>
        <v>13420</v>
      </c>
    </row>
    <row r="31" spans="1:6" x14ac:dyDescent="0.3">
      <c r="A31" s="59" t="s">
        <v>12</v>
      </c>
      <c r="B31" s="60"/>
      <c r="C31" s="62"/>
      <c r="D31" s="62"/>
      <c r="E31" s="62"/>
      <c r="F31" s="62"/>
    </row>
    <row r="32" spans="1:6" x14ac:dyDescent="0.3">
      <c r="A32" s="63" t="s">
        <v>180</v>
      </c>
      <c r="B32" s="60" t="s">
        <v>181</v>
      </c>
      <c r="C32" s="62"/>
      <c r="D32" s="62"/>
      <c r="E32" s="62"/>
      <c r="F32" s="62"/>
    </row>
    <row r="33" spans="1:6" x14ac:dyDescent="0.3">
      <c r="A33" s="59" t="s">
        <v>12</v>
      </c>
      <c r="B33" s="60"/>
      <c r="C33" s="62"/>
      <c r="D33" s="62"/>
      <c r="E33" s="62"/>
      <c r="F33" s="62"/>
    </row>
    <row r="34" spans="1:6" x14ac:dyDescent="0.3">
      <c r="A34" s="63" t="s">
        <v>39</v>
      </c>
      <c r="B34" s="60" t="s">
        <v>182</v>
      </c>
      <c r="C34" s="62"/>
      <c r="D34" s="62"/>
      <c r="E34" s="62"/>
      <c r="F34" s="62"/>
    </row>
    <row r="35" spans="1:6" x14ac:dyDescent="0.3">
      <c r="A35" s="63" t="s">
        <v>41</v>
      </c>
      <c r="B35" s="60" t="s">
        <v>183</v>
      </c>
      <c r="C35" s="62"/>
      <c r="D35" s="62"/>
      <c r="E35" s="62"/>
      <c r="F35" s="62"/>
    </row>
    <row r="36" spans="1:6" x14ac:dyDescent="0.3">
      <c r="A36" s="63" t="s">
        <v>43</v>
      </c>
      <c r="B36" s="60" t="s">
        <v>184</v>
      </c>
      <c r="C36" s="62">
        <v>1189</v>
      </c>
      <c r="D36" s="62">
        <v>1189</v>
      </c>
      <c r="E36" s="62">
        <v>380</v>
      </c>
      <c r="F36" s="62">
        <v>380</v>
      </c>
    </row>
    <row r="37" spans="1:6" x14ac:dyDescent="0.3">
      <c r="A37" s="63" t="s">
        <v>45</v>
      </c>
      <c r="B37" s="60" t="s">
        <v>185</v>
      </c>
      <c r="C37" s="62">
        <v>125000</v>
      </c>
      <c r="D37" s="62">
        <v>125000</v>
      </c>
      <c r="E37" s="62"/>
      <c r="F37" s="62"/>
    </row>
    <row r="38" spans="1:6" x14ac:dyDescent="0.3">
      <c r="A38" s="63" t="s">
        <v>49</v>
      </c>
      <c r="B38" s="60" t="s">
        <v>186</v>
      </c>
      <c r="C38" s="62"/>
      <c r="D38" s="62"/>
      <c r="E38" s="62">
        <v>782</v>
      </c>
      <c r="F38" s="62">
        <v>2315</v>
      </c>
    </row>
    <row r="39" spans="1:6" x14ac:dyDescent="0.3">
      <c r="A39" s="63" t="s">
        <v>47</v>
      </c>
      <c r="B39" s="60" t="s">
        <v>187</v>
      </c>
      <c r="C39" s="62">
        <v>11038</v>
      </c>
      <c r="D39" s="62">
        <v>30356</v>
      </c>
      <c r="E39" s="62">
        <v>2632</v>
      </c>
      <c r="F39" s="62">
        <v>8475</v>
      </c>
    </row>
    <row r="40" spans="1:6" x14ac:dyDescent="0.3">
      <c r="A40" s="63" t="s">
        <v>51</v>
      </c>
      <c r="B40" s="60" t="s">
        <v>188</v>
      </c>
      <c r="C40" s="62">
        <v>3298</v>
      </c>
      <c r="D40" s="62">
        <f>8200+1</f>
        <v>8201</v>
      </c>
      <c r="E40" s="62">
        <v>1500</v>
      </c>
      <c r="F40" s="62">
        <v>2250</v>
      </c>
    </row>
    <row r="41" spans="1:6" x14ac:dyDescent="0.3">
      <c r="A41" s="63" t="s">
        <v>189</v>
      </c>
      <c r="B41" s="60" t="s">
        <v>190</v>
      </c>
      <c r="C41" s="62"/>
      <c r="D41" s="62"/>
      <c r="E41" s="62"/>
      <c r="F41" s="62"/>
    </row>
    <row r="42" spans="1:6" x14ac:dyDescent="0.3">
      <c r="A42" s="63" t="s">
        <v>53</v>
      </c>
      <c r="B42" s="60" t="s">
        <v>191</v>
      </c>
      <c r="C42" s="62"/>
      <c r="D42" s="62"/>
      <c r="E42" s="62"/>
      <c r="F42" s="62"/>
    </row>
    <row r="43" spans="1:6" x14ac:dyDescent="0.3">
      <c r="A43" s="63" t="s">
        <v>55</v>
      </c>
      <c r="B43" s="60" t="s">
        <v>192</v>
      </c>
      <c r="C43" s="62"/>
      <c r="D43" s="62"/>
      <c r="E43" s="62"/>
      <c r="F43" s="62"/>
    </row>
    <row r="44" spans="1:6" x14ac:dyDescent="0.3">
      <c r="A44" s="59" t="s">
        <v>193</v>
      </c>
      <c r="B44" s="60">
        <v>3</v>
      </c>
      <c r="C44" s="62">
        <v>228890</v>
      </c>
      <c r="D44" s="62">
        <v>1877152</v>
      </c>
      <c r="E44" s="62">
        <f>119586+1</f>
        <v>119587</v>
      </c>
      <c r="F44" s="62">
        <v>770848</v>
      </c>
    </row>
    <row r="45" spans="1:6" ht="39.6" x14ac:dyDescent="0.3">
      <c r="A45" s="59" t="s">
        <v>194</v>
      </c>
      <c r="B45" s="55">
        <v>4</v>
      </c>
      <c r="C45" s="62">
        <v>488948</v>
      </c>
      <c r="D45" s="62">
        <v>1862612</v>
      </c>
      <c r="E45" s="62">
        <f>524665</f>
        <v>524665</v>
      </c>
      <c r="F45" s="62">
        <v>1456976</v>
      </c>
    </row>
    <row r="46" spans="1:6" x14ac:dyDescent="0.3">
      <c r="A46" s="68" t="s">
        <v>195</v>
      </c>
      <c r="B46" s="55">
        <v>5</v>
      </c>
      <c r="C46" s="62"/>
      <c r="D46" s="62"/>
      <c r="E46" s="62"/>
      <c r="F46" s="62">
        <v>224</v>
      </c>
    </row>
    <row r="47" spans="1:6" x14ac:dyDescent="0.3">
      <c r="A47" s="68" t="s">
        <v>196</v>
      </c>
      <c r="B47" s="55">
        <v>6</v>
      </c>
      <c r="C47" s="62">
        <v>52615</v>
      </c>
      <c r="D47" s="62">
        <v>114179</v>
      </c>
      <c r="E47" s="62">
        <v>85785</v>
      </c>
      <c r="F47" s="62">
        <v>345434</v>
      </c>
    </row>
    <row r="48" spans="1:6" x14ac:dyDescent="0.3">
      <c r="A48" s="68" t="s">
        <v>197</v>
      </c>
      <c r="B48" s="55">
        <v>7</v>
      </c>
      <c r="C48" s="62"/>
      <c r="D48" s="62"/>
      <c r="E48" s="62"/>
      <c r="F48" s="62"/>
    </row>
    <row r="49" spans="1:6" x14ac:dyDescent="0.3">
      <c r="A49" s="68" t="s">
        <v>198</v>
      </c>
      <c r="B49" s="55">
        <v>8</v>
      </c>
      <c r="C49" s="62"/>
      <c r="D49" s="62">
        <v>57</v>
      </c>
      <c r="E49" s="62"/>
      <c r="F49" s="62"/>
    </row>
    <row r="50" spans="1:6" x14ac:dyDescent="0.3">
      <c r="A50" s="59" t="s">
        <v>199</v>
      </c>
      <c r="B50" s="55">
        <v>9</v>
      </c>
      <c r="C50" s="62"/>
      <c r="D50" s="62"/>
      <c r="E50" s="62"/>
      <c r="F50" s="62"/>
    </row>
    <row r="51" spans="1:6" x14ac:dyDescent="0.3">
      <c r="A51" s="56" t="s">
        <v>200</v>
      </c>
      <c r="B51" s="57">
        <v>10</v>
      </c>
      <c r="C51" s="58">
        <f>C53+C54+C55+C56</f>
        <v>0</v>
      </c>
      <c r="D51" s="58">
        <f t="shared" ref="D51:E51" si="0">D53+D54+D55+D56</f>
        <v>0</v>
      </c>
      <c r="E51" s="58">
        <f t="shared" si="0"/>
        <v>0</v>
      </c>
      <c r="F51" s="58">
        <f>F53+F54+F55+F56</f>
        <v>0</v>
      </c>
    </row>
    <row r="52" spans="1:6" x14ac:dyDescent="0.3">
      <c r="A52" s="69" t="s">
        <v>12</v>
      </c>
      <c r="B52" s="60"/>
      <c r="C52" s="62"/>
      <c r="D52" s="62"/>
      <c r="E52" s="62"/>
      <c r="F52" s="62"/>
    </row>
    <row r="53" spans="1:6" x14ac:dyDescent="0.3">
      <c r="A53" s="63" t="s">
        <v>201</v>
      </c>
      <c r="B53" s="66" t="s">
        <v>202</v>
      </c>
      <c r="C53" s="62"/>
      <c r="D53" s="62"/>
      <c r="E53" s="62"/>
      <c r="F53" s="62"/>
    </row>
    <row r="54" spans="1:6" x14ac:dyDescent="0.3">
      <c r="A54" s="63" t="s">
        <v>203</v>
      </c>
      <c r="B54" s="60" t="s">
        <v>204</v>
      </c>
      <c r="C54" s="62"/>
      <c r="D54" s="62"/>
      <c r="E54" s="62"/>
      <c r="F54" s="62"/>
    </row>
    <row r="55" spans="1:6" x14ac:dyDescent="0.3">
      <c r="A55" s="63" t="s">
        <v>205</v>
      </c>
      <c r="B55" s="60" t="s">
        <v>206</v>
      </c>
      <c r="C55" s="62"/>
      <c r="D55" s="62"/>
      <c r="E55" s="62"/>
      <c r="F55" s="62"/>
    </row>
    <row r="56" spans="1:6" x14ac:dyDescent="0.3">
      <c r="A56" s="63" t="s">
        <v>207</v>
      </c>
      <c r="B56" s="60" t="s">
        <v>208</v>
      </c>
      <c r="C56" s="62"/>
      <c r="D56" s="62"/>
      <c r="E56" s="62"/>
      <c r="F56" s="62"/>
    </row>
    <row r="57" spans="1:6" ht="26.4" x14ac:dyDescent="0.3">
      <c r="A57" s="59" t="s">
        <v>209</v>
      </c>
      <c r="B57" s="55">
        <v>11</v>
      </c>
      <c r="C57" s="62"/>
      <c r="D57" s="62"/>
      <c r="E57" s="62"/>
      <c r="F57" s="62"/>
    </row>
    <row r="58" spans="1:6" x14ac:dyDescent="0.3">
      <c r="A58" s="63" t="s">
        <v>210</v>
      </c>
      <c r="B58" s="55">
        <v>12</v>
      </c>
      <c r="C58" s="62">
        <v>2640</v>
      </c>
      <c r="D58" s="62">
        <v>67</v>
      </c>
      <c r="E58" s="62">
        <v>778</v>
      </c>
      <c r="F58" s="62">
        <v>3697</v>
      </c>
    </row>
    <row r="59" spans="1:6" x14ac:dyDescent="0.3">
      <c r="A59" s="70" t="s">
        <v>211</v>
      </c>
      <c r="B59" s="57">
        <v>13</v>
      </c>
      <c r="C59" s="58">
        <f>C11+C30+C44+C45+C46+C47+C48+C49+C50+C51+C57+C58</f>
        <v>943548</v>
      </c>
      <c r="D59" s="58">
        <f>D11+D30+D44+D45+D46+D47+D48+D49+D50+D51+D57+D58</f>
        <v>4074710</v>
      </c>
      <c r="E59" s="58">
        <f>E11+E30+E44+E45+E46+E47+E48+E49+E50+E51+E57+E58</f>
        <v>748510</v>
      </c>
      <c r="F59" s="58">
        <f>F11+F30+F44+F45+F46+F47+F48+F49+F50+F51+F57+F58</f>
        <v>2619442</v>
      </c>
    </row>
    <row r="60" spans="1:6" x14ac:dyDescent="0.3">
      <c r="A60" s="68"/>
      <c r="B60" s="60"/>
      <c r="C60" s="62"/>
      <c r="D60" s="62"/>
      <c r="E60" s="62"/>
      <c r="F60" s="62"/>
    </row>
    <row r="61" spans="1:6" x14ac:dyDescent="0.3">
      <c r="A61" s="70" t="s">
        <v>212</v>
      </c>
      <c r="B61" s="57">
        <v>14</v>
      </c>
      <c r="C61" s="58">
        <f>SUM(C63:C66)</f>
        <v>133590</v>
      </c>
      <c r="D61" s="58">
        <f>SUM(D63:D66)</f>
        <v>424278</v>
      </c>
      <c r="E61" s="58">
        <f t="shared" ref="E61:F61" si="1">SUM(E63:E66)</f>
        <v>59384</v>
      </c>
      <c r="F61" s="58">
        <f t="shared" si="1"/>
        <v>179958</v>
      </c>
    </row>
    <row r="62" spans="1:6" x14ac:dyDescent="0.3">
      <c r="A62" s="69" t="s">
        <v>12</v>
      </c>
      <c r="B62" s="60"/>
      <c r="C62" s="62"/>
      <c r="D62" s="62"/>
      <c r="E62" s="62"/>
      <c r="F62" s="62"/>
    </row>
    <row r="63" spans="1:6" x14ac:dyDescent="0.3">
      <c r="A63" s="63" t="s">
        <v>213</v>
      </c>
      <c r="B63" s="60" t="s">
        <v>214</v>
      </c>
      <c r="C63" s="62"/>
      <c r="D63" s="62"/>
      <c r="E63" s="62"/>
      <c r="F63" s="62"/>
    </row>
    <row r="64" spans="1:6" x14ac:dyDescent="0.3">
      <c r="A64" s="63" t="s">
        <v>215</v>
      </c>
      <c r="B64" s="60" t="s">
        <v>216</v>
      </c>
      <c r="C64" s="62">
        <v>11733</v>
      </c>
      <c r="D64" s="62">
        <v>39631</v>
      </c>
      <c r="E64" s="62"/>
      <c r="F64" s="62"/>
    </row>
    <row r="65" spans="1:6" x14ac:dyDescent="0.3">
      <c r="A65" s="63" t="s">
        <v>217</v>
      </c>
      <c r="B65" s="60" t="s">
        <v>218</v>
      </c>
      <c r="C65" s="62">
        <v>121857</v>
      </c>
      <c r="D65" s="62">
        <v>384647</v>
      </c>
      <c r="E65" s="62">
        <v>59384</v>
      </c>
      <c r="F65" s="62">
        <v>179958</v>
      </c>
    </row>
    <row r="66" spans="1:6" x14ac:dyDescent="0.3">
      <c r="A66" s="63" t="s">
        <v>219</v>
      </c>
      <c r="B66" s="60" t="s">
        <v>220</v>
      </c>
      <c r="C66" s="62"/>
      <c r="D66" s="62"/>
      <c r="E66" s="62"/>
      <c r="F66" s="62"/>
    </row>
    <row r="67" spans="1:6" x14ac:dyDescent="0.3">
      <c r="A67" s="70" t="s">
        <v>221</v>
      </c>
      <c r="B67" s="57">
        <v>15</v>
      </c>
      <c r="C67" s="58">
        <f>C69+C70+C71+C72+C73+C74</f>
        <v>5233</v>
      </c>
      <c r="D67" s="58">
        <f>D69+D70+D71+D72+D73+D74</f>
        <v>11933</v>
      </c>
      <c r="E67" s="58">
        <f>E69+E70+E71+E72+E73+E74</f>
        <v>1161</v>
      </c>
      <c r="F67" s="58">
        <f>F69+F70+F71+F72+F73+F74</f>
        <v>6647</v>
      </c>
    </row>
    <row r="68" spans="1:6" x14ac:dyDescent="0.3">
      <c r="A68" s="69" t="s">
        <v>12</v>
      </c>
      <c r="B68" s="60"/>
      <c r="C68" s="62"/>
      <c r="D68" s="62"/>
      <c r="E68" s="62"/>
      <c r="F68" s="62"/>
    </row>
    <row r="69" spans="1:6" x14ac:dyDescent="0.3">
      <c r="A69" s="63" t="s">
        <v>222</v>
      </c>
      <c r="B69" s="60" t="s">
        <v>38</v>
      </c>
      <c r="C69" s="62"/>
      <c r="D69" s="62"/>
      <c r="E69" s="62"/>
      <c r="F69" s="62"/>
    </row>
    <row r="70" spans="1:6" x14ac:dyDescent="0.3">
      <c r="A70" s="63" t="s">
        <v>223</v>
      </c>
      <c r="B70" s="60" t="s">
        <v>44</v>
      </c>
      <c r="C70" s="62">
        <v>1182</v>
      </c>
      <c r="D70" s="62">
        <v>2013</v>
      </c>
      <c r="E70" s="62">
        <v>154</v>
      </c>
      <c r="F70" s="62">
        <v>389</v>
      </c>
    </row>
    <row r="71" spans="1:6" x14ac:dyDescent="0.3">
      <c r="A71" s="63" t="s">
        <v>224</v>
      </c>
      <c r="B71" s="60" t="s">
        <v>46</v>
      </c>
      <c r="C71" s="62">
        <v>2374</v>
      </c>
      <c r="D71" s="62">
        <v>6001</v>
      </c>
      <c r="E71" s="62">
        <v>691</v>
      </c>
      <c r="F71" s="62">
        <v>5605</v>
      </c>
    </row>
    <row r="72" spans="1:6" x14ac:dyDescent="0.3">
      <c r="A72" s="63" t="s">
        <v>225</v>
      </c>
      <c r="B72" s="60" t="s">
        <v>48</v>
      </c>
      <c r="C72" s="62">
        <f>57+1</f>
        <v>58</v>
      </c>
      <c r="D72" s="62">
        <f>64-1</f>
        <v>63</v>
      </c>
      <c r="E72" s="62">
        <v>48</v>
      </c>
      <c r="F72" s="62">
        <v>52</v>
      </c>
    </row>
    <row r="73" spans="1:6" x14ac:dyDescent="0.3">
      <c r="A73" s="63" t="s">
        <v>226</v>
      </c>
      <c r="B73" s="60" t="s">
        <v>50</v>
      </c>
      <c r="C73" s="62"/>
      <c r="D73" s="62"/>
      <c r="E73" s="62"/>
      <c r="F73" s="62"/>
    </row>
    <row r="74" spans="1:6" x14ac:dyDescent="0.3">
      <c r="A74" s="63" t="s">
        <v>227</v>
      </c>
      <c r="B74" s="60" t="s">
        <v>52</v>
      </c>
      <c r="C74" s="62">
        <v>1619</v>
      </c>
      <c r="D74" s="62">
        <v>3856</v>
      </c>
      <c r="E74" s="62">
        <f>269-1</f>
        <v>268</v>
      </c>
      <c r="F74" s="62">
        <v>601</v>
      </c>
    </row>
    <row r="75" spans="1:6" x14ac:dyDescent="0.3">
      <c r="A75" s="56" t="s">
        <v>228</v>
      </c>
      <c r="B75" s="57">
        <v>16</v>
      </c>
      <c r="C75" s="71">
        <f>C77+C78+C79+C80+C81</f>
        <v>0</v>
      </c>
      <c r="D75" s="71">
        <f t="shared" ref="D75:F75" si="2">D77+D78+D79+D80+D81</f>
        <v>0</v>
      </c>
      <c r="E75" s="71">
        <f t="shared" si="2"/>
        <v>0</v>
      </c>
      <c r="F75" s="71">
        <f t="shared" si="2"/>
        <v>0</v>
      </c>
    </row>
    <row r="76" spans="1:6" x14ac:dyDescent="0.3">
      <c r="A76" s="59" t="s">
        <v>12</v>
      </c>
      <c r="B76" s="60"/>
      <c r="C76" s="72"/>
      <c r="D76" s="62"/>
      <c r="E76" s="72"/>
      <c r="F76" s="62"/>
    </row>
    <row r="77" spans="1:6" x14ac:dyDescent="0.3">
      <c r="A77" s="63" t="s">
        <v>229</v>
      </c>
      <c r="B77" s="60" t="s">
        <v>61</v>
      </c>
      <c r="C77" s="72"/>
      <c r="D77" s="62"/>
      <c r="E77" s="72"/>
      <c r="F77" s="62"/>
    </row>
    <row r="78" spans="1:6" x14ac:dyDescent="0.3">
      <c r="A78" s="63" t="s">
        <v>230</v>
      </c>
      <c r="B78" s="60" t="s">
        <v>63</v>
      </c>
      <c r="C78" s="72"/>
      <c r="D78" s="62"/>
      <c r="E78" s="72"/>
      <c r="F78" s="72"/>
    </row>
    <row r="79" spans="1:6" x14ac:dyDescent="0.3">
      <c r="A79" s="63" t="s">
        <v>231</v>
      </c>
      <c r="B79" s="60" t="s">
        <v>65</v>
      </c>
      <c r="C79" s="72"/>
      <c r="D79" s="62"/>
      <c r="E79" s="72"/>
      <c r="F79" s="72"/>
    </row>
    <row r="80" spans="1:6" x14ac:dyDescent="0.3">
      <c r="A80" s="63" t="s">
        <v>232</v>
      </c>
      <c r="B80" s="60" t="s">
        <v>67</v>
      </c>
      <c r="C80" s="72"/>
      <c r="D80" s="62"/>
      <c r="E80" s="72"/>
      <c r="F80" s="72"/>
    </row>
    <row r="81" spans="1:6" x14ac:dyDescent="0.3">
      <c r="A81" s="63" t="s">
        <v>233</v>
      </c>
      <c r="B81" s="60" t="s">
        <v>234</v>
      </c>
      <c r="C81" s="72"/>
      <c r="D81" s="62"/>
      <c r="E81" s="72"/>
      <c r="F81" s="72"/>
    </row>
    <row r="82" spans="1:6" x14ac:dyDescent="0.3">
      <c r="A82" s="59" t="s">
        <v>235</v>
      </c>
      <c r="B82" s="55">
        <v>17</v>
      </c>
      <c r="C82" s="62">
        <v>152614</v>
      </c>
      <c r="D82" s="62">
        <v>216504</v>
      </c>
      <c r="E82" s="62">
        <v>15212</v>
      </c>
      <c r="F82" s="62">
        <v>62658</v>
      </c>
    </row>
    <row r="83" spans="1:6" ht="39.6" x14ac:dyDescent="0.3">
      <c r="A83" s="59" t="s">
        <v>236</v>
      </c>
      <c r="B83" s="55">
        <v>18</v>
      </c>
      <c r="C83" s="62">
        <v>298271</v>
      </c>
      <c r="D83" s="62">
        <v>1569117</v>
      </c>
      <c r="E83" s="62">
        <v>159447</v>
      </c>
      <c r="F83" s="62">
        <v>821898</v>
      </c>
    </row>
    <row r="84" spans="1:6" x14ac:dyDescent="0.3">
      <c r="A84" s="59" t="s">
        <v>237</v>
      </c>
      <c r="B84" s="55">
        <v>19</v>
      </c>
      <c r="C84" s="62">
        <v>613</v>
      </c>
      <c r="D84" s="62">
        <v>2747</v>
      </c>
      <c r="E84" s="62">
        <v>14315</v>
      </c>
      <c r="F84" s="62">
        <v>43460</v>
      </c>
    </row>
    <row r="85" spans="1:6" x14ac:dyDescent="0.3">
      <c r="A85" s="59" t="s">
        <v>238</v>
      </c>
      <c r="B85" s="55">
        <v>20</v>
      </c>
      <c r="C85" s="62">
        <v>42411</v>
      </c>
      <c r="D85" s="62">
        <v>167038</v>
      </c>
      <c r="E85" s="62">
        <v>80812</v>
      </c>
      <c r="F85" s="62">
        <v>328622</v>
      </c>
    </row>
    <row r="86" spans="1:6" x14ac:dyDescent="0.3">
      <c r="A86" s="59" t="s">
        <v>239</v>
      </c>
      <c r="B86" s="55">
        <v>21</v>
      </c>
      <c r="C86" s="72"/>
      <c r="D86" s="62"/>
      <c r="E86" s="72"/>
      <c r="F86" s="72"/>
    </row>
    <row r="87" spans="1:6" x14ac:dyDescent="0.3">
      <c r="A87" s="59" t="s">
        <v>240</v>
      </c>
      <c r="B87" s="55">
        <v>22</v>
      </c>
      <c r="C87" s="72">
        <v>1613</v>
      </c>
      <c r="D87" s="62">
        <v>1981</v>
      </c>
      <c r="E87" s="72"/>
      <c r="F87" s="72"/>
    </row>
    <row r="88" spans="1:6" x14ac:dyDescent="0.3">
      <c r="A88" s="59" t="s">
        <v>241</v>
      </c>
      <c r="B88" s="55">
        <v>23</v>
      </c>
      <c r="C88" s="72"/>
      <c r="D88" s="62"/>
      <c r="E88" s="72"/>
      <c r="F88" s="72"/>
    </row>
    <row r="89" spans="1:6" x14ac:dyDescent="0.3">
      <c r="A89" s="59" t="s">
        <v>242</v>
      </c>
      <c r="B89" s="57">
        <v>24</v>
      </c>
      <c r="C89" s="71"/>
      <c r="D89" s="62"/>
      <c r="E89" s="71"/>
      <c r="F89" s="71"/>
    </row>
    <row r="90" spans="1:6" x14ac:dyDescent="0.3">
      <c r="A90" s="69" t="s">
        <v>12</v>
      </c>
      <c r="B90" s="60"/>
      <c r="C90" s="72"/>
      <c r="D90" s="62"/>
      <c r="E90" s="72"/>
      <c r="F90" s="72"/>
    </row>
    <row r="91" spans="1:6" x14ac:dyDescent="0.3">
      <c r="A91" s="63" t="s">
        <v>201</v>
      </c>
      <c r="B91" s="60" t="s">
        <v>243</v>
      </c>
      <c r="C91" s="72"/>
      <c r="D91" s="62"/>
      <c r="E91" s="72"/>
      <c r="F91" s="72"/>
    </row>
    <row r="92" spans="1:6" x14ac:dyDescent="0.3">
      <c r="A92" s="63" t="s">
        <v>203</v>
      </c>
      <c r="B92" s="60" t="s">
        <v>244</v>
      </c>
      <c r="C92" s="72"/>
      <c r="D92" s="62"/>
      <c r="E92" s="72"/>
      <c r="F92" s="72"/>
    </row>
    <row r="93" spans="1:6" x14ac:dyDescent="0.3">
      <c r="A93" s="63" t="s">
        <v>205</v>
      </c>
      <c r="B93" s="60" t="s">
        <v>245</v>
      </c>
      <c r="C93" s="72"/>
      <c r="D93" s="62"/>
      <c r="E93" s="72"/>
      <c r="F93" s="72"/>
    </row>
    <row r="94" spans="1:6" x14ac:dyDescent="0.3">
      <c r="A94" s="63" t="s">
        <v>207</v>
      </c>
      <c r="B94" s="60" t="s">
        <v>246</v>
      </c>
      <c r="C94" s="72"/>
      <c r="D94" s="62"/>
      <c r="E94" s="72"/>
      <c r="F94" s="72"/>
    </row>
    <row r="95" spans="1:6" ht="26.4" x14ac:dyDescent="0.3">
      <c r="A95" s="59" t="s">
        <v>247</v>
      </c>
      <c r="B95" s="55">
        <v>25</v>
      </c>
      <c r="C95" s="72"/>
      <c r="D95" s="62"/>
      <c r="E95" s="72"/>
      <c r="F95" s="72"/>
    </row>
    <row r="96" spans="1:6" x14ac:dyDescent="0.3">
      <c r="A96" s="68" t="s">
        <v>248</v>
      </c>
      <c r="B96" s="55">
        <v>26</v>
      </c>
      <c r="C96" s="71">
        <f>C98+C99+C100+C102+C103+C101</f>
        <v>86658</v>
      </c>
      <c r="D96" s="71">
        <f>D98+D99+D100+D102+D103+D101</f>
        <v>295788</v>
      </c>
      <c r="E96" s="71">
        <f>E98+E99+E100+E102+E103+E101</f>
        <v>72188</v>
      </c>
      <c r="F96" s="71">
        <f>F98+F99+F100+F101+F102+F103</f>
        <v>194816</v>
      </c>
    </row>
    <row r="97" spans="1:6" x14ac:dyDescent="0.3">
      <c r="A97" s="69" t="s">
        <v>12</v>
      </c>
      <c r="B97" s="60"/>
      <c r="C97" s="72"/>
      <c r="D97" s="62"/>
      <c r="E97" s="72"/>
      <c r="F97" s="72"/>
    </row>
    <row r="98" spans="1:6" x14ac:dyDescent="0.3">
      <c r="A98" s="63" t="s">
        <v>249</v>
      </c>
      <c r="B98" s="60" t="s">
        <v>250</v>
      </c>
      <c r="C98" s="72">
        <v>43288</v>
      </c>
      <c r="D98" s="62">
        <v>136937</v>
      </c>
      <c r="E98" s="72">
        <v>36883</v>
      </c>
      <c r="F98" s="72">
        <v>105047</v>
      </c>
    </row>
    <row r="99" spans="1:6" x14ac:dyDescent="0.3">
      <c r="A99" s="63" t="s">
        <v>251</v>
      </c>
      <c r="B99" s="60" t="s">
        <v>252</v>
      </c>
      <c r="C99" s="72">
        <v>594</v>
      </c>
      <c r="D99" s="62">
        <v>3938</v>
      </c>
      <c r="E99" s="72">
        <v>532</v>
      </c>
      <c r="F99" s="72">
        <v>1130</v>
      </c>
    </row>
    <row r="100" spans="1:6" x14ac:dyDescent="0.3">
      <c r="A100" s="63" t="s">
        <v>253</v>
      </c>
      <c r="B100" s="60" t="s">
        <v>254</v>
      </c>
      <c r="C100" s="62">
        <f>34781-1</f>
        <v>34780</v>
      </c>
      <c r="D100" s="62">
        <v>130773</v>
      </c>
      <c r="E100" s="72">
        <v>26572</v>
      </c>
      <c r="F100" s="72">
        <f>64480-1</f>
        <v>64479</v>
      </c>
    </row>
    <row r="101" spans="1:6" x14ac:dyDescent="0.3">
      <c r="A101" s="63" t="s">
        <v>255</v>
      </c>
      <c r="B101" s="60" t="s">
        <v>256</v>
      </c>
      <c r="C101" s="62">
        <v>3669</v>
      </c>
      <c r="D101" s="62">
        <v>10801</v>
      </c>
      <c r="E101" s="72">
        <v>3768</v>
      </c>
      <c r="F101" s="72">
        <v>11127</v>
      </c>
    </row>
    <row r="102" spans="1:6" ht="26.4" x14ac:dyDescent="0.3">
      <c r="A102" s="63" t="s">
        <v>257</v>
      </c>
      <c r="B102" s="60" t="s">
        <v>258</v>
      </c>
      <c r="C102" s="62">
        <v>4225</v>
      </c>
      <c r="D102" s="62">
        <v>13207</v>
      </c>
      <c r="E102" s="72">
        <v>4379</v>
      </c>
      <c r="F102" s="72">
        <v>12540</v>
      </c>
    </row>
    <row r="103" spans="1:6" x14ac:dyDescent="0.3">
      <c r="A103" s="63" t="s">
        <v>259</v>
      </c>
      <c r="B103" s="60" t="s">
        <v>260</v>
      </c>
      <c r="C103" s="62">
        <v>102</v>
      </c>
      <c r="D103" s="62">
        <v>132</v>
      </c>
      <c r="E103" s="72">
        <v>54</v>
      </c>
      <c r="F103" s="72">
        <v>493</v>
      </c>
    </row>
    <row r="104" spans="1:6" x14ac:dyDescent="0.3">
      <c r="A104" s="68" t="s">
        <v>261</v>
      </c>
      <c r="B104" s="55">
        <v>27</v>
      </c>
      <c r="C104" s="62"/>
      <c r="D104" s="62"/>
      <c r="E104" s="72">
        <v>2500</v>
      </c>
      <c r="F104" s="72">
        <v>2502</v>
      </c>
    </row>
    <row r="105" spans="1:6" x14ac:dyDescent="0.3">
      <c r="A105" s="70" t="s">
        <v>262</v>
      </c>
      <c r="B105" s="57">
        <v>28</v>
      </c>
      <c r="C105" s="58">
        <f>C61+C67+C75+C82+C83+C84+C85+C86+C87+C88+C89+C95+C96+C104</f>
        <v>721003</v>
      </c>
      <c r="D105" s="58">
        <f t="shared" ref="D105:F105" si="3">D61+D67+D75+D82+D83+D84+D85+D86+D87+D88+D89+D95+D96+D104</f>
        <v>2689386</v>
      </c>
      <c r="E105" s="58">
        <f>E61+E67+E75+E82+E83+E84+E85+E86+E87+E88+E89+E95+E96+E104</f>
        <v>405019</v>
      </c>
      <c r="F105" s="58">
        <f t="shared" si="3"/>
        <v>1640561</v>
      </c>
    </row>
    <row r="106" spans="1:6" x14ac:dyDescent="0.3">
      <c r="A106" s="68"/>
      <c r="B106" s="60"/>
      <c r="C106" s="62"/>
      <c r="D106" s="58"/>
      <c r="E106" s="62"/>
      <c r="F106" s="62"/>
    </row>
    <row r="107" spans="1:6" ht="26.4" x14ac:dyDescent="0.3">
      <c r="A107" s="56" t="s">
        <v>263</v>
      </c>
      <c r="B107" s="55">
        <v>29</v>
      </c>
      <c r="C107" s="58">
        <f>C59-C105</f>
        <v>222545</v>
      </c>
      <c r="D107" s="58">
        <f>D59-D105</f>
        <v>1385324</v>
      </c>
      <c r="E107" s="58">
        <f>E59-E105</f>
        <v>343491</v>
      </c>
      <c r="F107" s="58">
        <f>F59-F105</f>
        <v>978881</v>
      </c>
    </row>
    <row r="108" spans="1:6" x14ac:dyDescent="0.3">
      <c r="A108" s="68"/>
      <c r="B108" s="60"/>
      <c r="C108" s="58"/>
      <c r="D108" s="58"/>
      <c r="E108" s="58"/>
      <c r="F108" s="58"/>
    </row>
    <row r="109" spans="1:6" x14ac:dyDescent="0.3">
      <c r="A109" s="68" t="s">
        <v>264</v>
      </c>
      <c r="B109" s="55">
        <v>30</v>
      </c>
      <c r="C109" s="58"/>
      <c r="D109" s="58"/>
      <c r="E109" s="58"/>
      <c r="F109" s="58"/>
    </row>
    <row r="110" spans="1:6" x14ac:dyDescent="0.3">
      <c r="A110" s="68"/>
      <c r="B110" s="60"/>
      <c r="C110" s="62"/>
      <c r="D110" s="58"/>
      <c r="E110" s="62"/>
      <c r="F110" s="62"/>
    </row>
    <row r="111" spans="1:6" ht="26.4" x14ac:dyDescent="0.3">
      <c r="A111" s="56" t="s">
        <v>265</v>
      </c>
      <c r="B111" s="57">
        <v>31</v>
      </c>
      <c r="C111" s="58">
        <f>C107-C109</f>
        <v>222545</v>
      </c>
      <c r="D111" s="58">
        <f>D107-D109</f>
        <v>1385324</v>
      </c>
      <c r="E111" s="58">
        <f>E107-E109</f>
        <v>343491</v>
      </c>
      <c r="F111" s="58">
        <f t="shared" ref="F111" si="4">F107-F109</f>
        <v>978881</v>
      </c>
    </row>
    <row r="112" spans="1:6" x14ac:dyDescent="0.3">
      <c r="A112" s="68" t="s">
        <v>266</v>
      </c>
      <c r="B112" s="55">
        <v>32</v>
      </c>
      <c r="C112" s="62"/>
      <c r="D112" s="58"/>
      <c r="E112" s="62"/>
      <c r="F112" s="62"/>
    </row>
    <row r="113" spans="1:6" x14ac:dyDescent="0.3">
      <c r="A113" s="59"/>
      <c r="B113" s="73"/>
      <c r="C113" s="65"/>
      <c r="D113" s="58"/>
      <c r="E113" s="65"/>
      <c r="F113" s="65"/>
    </row>
    <row r="114" spans="1:6" x14ac:dyDescent="0.3">
      <c r="A114" s="56" t="s">
        <v>267</v>
      </c>
      <c r="B114" s="74">
        <v>33</v>
      </c>
      <c r="C114" s="65">
        <f>C111+C112</f>
        <v>222545</v>
      </c>
      <c r="D114" s="58">
        <f>D111+D112</f>
        <v>1385324</v>
      </c>
      <c r="E114" s="65">
        <f>E111+E112</f>
        <v>343491</v>
      </c>
      <c r="F114" s="65">
        <f>F111+F112</f>
        <v>978881</v>
      </c>
    </row>
    <row r="115" spans="1:6" x14ac:dyDescent="0.3">
      <c r="A115" s="75"/>
      <c r="B115" s="75"/>
      <c r="C115" s="76"/>
      <c r="D115" s="76"/>
      <c r="E115" s="76"/>
      <c r="F115" s="76"/>
    </row>
    <row r="116" spans="1:6" x14ac:dyDescent="0.3">
      <c r="A116" s="77" t="s">
        <v>268</v>
      </c>
      <c r="B116" s="77"/>
      <c r="C116" s="77"/>
      <c r="D116" s="78"/>
      <c r="E116" s="79"/>
      <c r="F116" s="78"/>
    </row>
    <row r="117" spans="1:6" x14ac:dyDescent="0.3">
      <c r="A117" s="75" t="s">
        <v>269</v>
      </c>
      <c r="B117" s="75"/>
      <c r="C117" s="75"/>
      <c r="D117" s="80"/>
      <c r="E117" s="80"/>
      <c r="F117" s="80"/>
    </row>
    <row r="118" spans="1:6" x14ac:dyDescent="0.3">
      <c r="A118" s="75" t="s">
        <v>270</v>
      </c>
      <c r="B118" s="75"/>
      <c r="C118" s="75"/>
      <c r="D118" s="75"/>
      <c r="E118" s="75"/>
    </row>
    <row r="119" spans="1:6" x14ac:dyDescent="0.3">
      <c r="A119" s="81" t="s">
        <v>144</v>
      </c>
      <c r="B119" s="82"/>
      <c r="C119" s="82"/>
      <c r="D119" s="82"/>
      <c r="E119" s="82"/>
    </row>
    <row r="120" spans="1:6" x14ac:dyDescent="0.3">
      <c r="A120" s="75" t="s">
        <v>145</v>
      </c>
      <c r="B120" s="82"/>
    </row>
    <row r="121" spans="1:6" x14ac:dyDescent="0.3">
      <c r="A121" s="83"/>
      <c r="B121" s="84"/>
    </row>
  </sheetData>
  <mergeCells count="5">
    <mergeCell ref="E1:F3"/>
    <mergeCell ref="A4:F4"/>
    <mergeCell ref="A5:F5"/>
    <mergeCell ref="A6:F6"/>
    <mergeCell ref="A7:F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ББ</vt:lpstr>
      <vt:lpstr>ОПиУ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Azamat S</cp:lastModifiedBy>
  <dcterms:created xsi:type="dcterms:W3CDTF">2017-04-14T11:34:38Z</dcterms:created>
  <dcterms:modified xsi:type="dcterms:W3CDTF">2017-04-14T11:36:39Z</dcterms:modified>
</cp:coreProperties>
</file>