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10" windowWidth="15195" windowHeight="8280" tabRatio="710" activeTab="1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F16" i="6" l="1"/>
  <c r="F14" i="6"/>
  <c r="F36" i="6" l="1"/>
  <c r="F35" i="6"/>
  <c r="F17" i="6"/>
  <c r="F23" i="6" s="1"/>
  <c r="F25" i="6" s="1"/>
  <c r="F27" i="6" s="1"/>
  <c r="F12" i="6"/>
  <c r="G17" i="6"/>
  <c r="G23" i="6" s="1"/>
  <c r="G25" i="6" s="1"/>
  <c r="G27" i="6" s="1"/>
  <c r="G12" i="6"/>
  <c r="G31" i="7"/>
  <c r="D25" i="7"/>
  <c r="H10" i="7"/>
  <c r="J10" i="7" s="1"/>
  <c r="G30" i="6" l="1"/>
  <c r="G33" i="6" s="1"/>
  <c r="E31" i="7" l="1"/>
  <c r="F31" i="7"/>
  <c r="I31" i="7"/>
  <c r="D31" i="7"/>
  <c r="E16" i="7"/>
  <c r="F16" i="7"/>
  <c r="G16" i="7"/>
  <c r="I16" i="7"/>
  <c r="D16" i="7"/>
  <c r="H36" i="7" l="1"/>
  <c r="H35" i="7"/>
  <c r="H34" i="7"/>
  <c r="H33" i="7"/>
  <c r="H32" i="7"/>
  <c r="H19" i="7" l="1"/>
  <c r="F12" i="7"/>
  <c r="F15" i="7"/>
  <c r="F13" i="7" s="1"/>
  <c r="I14" i="7"/>
  <c r="I13" i="7" s="1"/>
  <c r="G14" i="7"/>
  <c r="G13" i="7" s="1"/>
  <c r="F24" i="7" l="1"/>
  <c r="F44" i="5"/>
  <c r="F30" i="6" l="1"/>
  <c r="F33" i="6" l="1"/>
  <c r="F30" i="7"/>
  <c r="H30" i="7" l="1"/>
  <c r="F28" i="7"/>
  <c r="I30" i="7"/>
  <c r="I29" i="7"/>
  <c r="G29" i="7"/>
  <c r="F25" i="7"/>
  <c r="F27" i="7" s="1"/>
  <c r="E25" i="7"/>
  <c r="H23" i="7"/>
  <c r="J23" i="7" s="1"/>
  <c r="I28" i="7" l="1"/>
  <c r="J30" i="7"/>
  <c r="G28" i="7"/>
  <c r="H29" i="7"/>
  <c r="J29" i="7" s="1"/>
  <c r="F38" i="7"/>
  <c r="F39" i="7" s="1"/>
  <c r="H37" i="7"/>
  <c r="H25" i="7"/>
  <c r="J25" i="7" s="1"/>
  <c r="J37" i="7" l="1"/>
  <c r="H31" i="7"/>
  <c r="H28" i="7"/>
  <c r="J28" i="7" s="1"/>
  <c r="J19" i="7"/>
  <c r="H14" i="7"/>
  <c r="I12" i="7"/>
  <c r="I24" i="7" s="1"/>
  <c r="G12" i="7"/>
  <c r="G24" i="7" s="1"/>
  <c r="E12" i="7"/>
  <c r="E24" i="7" s="1"/>
  <c r="D12" i="7"/>
  <c r="D24" i="7" s="1"/>
  <c r="H12" i="7" l="1"/>
  <c r="J14" i="7"/>
  <c r="F77" i="5"/>
  <c r="F76" i="5"/>
  <c r="J12" i="7" l="1"/>
  <c r="G27" i="7"/>
  <c r="G38" i="7" s="1"/>
  <c r="G39" i="7" s="1"/>
  <c r="E27" i="7"/>
  <c r="I27" i="7"/>
  <c r="D27" i="7"/>
  <c r="D38" i="7" s="1"/>
  <c r="D39" i="7" s="1"/>
  <c r="H11" i="7"/>
  <c r="H15" i="7"/>
  <c r="H17" i="7"/>
  <c r="H18" i="7"/>
  <c r="H20" i="7"/>
  <c r="J20" i="7" s="1"/>
  <c r="J16" i="7" s="1"/>
  <c r="H21" i="7"/>
  <c r="H22" i="7"/>
  <c r="H26" i="7"/>
  <c r="J32" i="7"/>
  <c r="J33" i="7"/>
  <c r="J34" i="7"/>
  <c r="J35" i="7"/>
  <c r="J36" i="7"/>
  <c r="E39" i="7" l="1"/>
  <c r="E38" i="7"/>
  <c r="H16" i="7"/>
  <c r="J31" i="7"/>
  <c r="J15" i="7"/>
  <c r="H13" i="7"/>
  <c r="I38" i="7"/>
  <c r="I39" i="7" s="1"/>
  <c r="H27" i="7"/>
  <c r="H75" i="1"/>
  <c r="H68" i="1"/>
  <c r="H58" i="1"/>
  <c r="H46" i="1"/>
  <c r="H29" i="1"/>
  <c r="I75" i="1"/>
  <c r="I77" i="1" s="1"/>
  <c r="I68" i="1"/>
  <c r="I58" i="1"/>
  <c r="I46" i="1"/>
  <c r="I29" i="1"/>
  <c r="G65" i="5"/>
  <c r="G59" i="5"/>
  <c r="F59" i="5"/>
  <c r="G44" i="5"/>
  <c r="G31" i="5"/>
  <c r="F31" i="5"/>
  <c r="G20" i="5"/>
  <c r="G12" i="5"/>
  <c r="F12" i="5"/>
  <c r="H77" i="1" l="1"/>
  <c r="J13" i="7"/>
  <c r="J24" i="7" s="1"/>
  <c r="H24" i="7"/>
  <c r="J27" i="7"/>
  <c r="H38" i="7"/>
  <c r="J38" i="7" s="1"/>
  <c r="H80" i="1"/>
  <c r="H47" i="1"/>
  <c r="I80" i="1"/>
  <c r="I47" i="1"/>
  <c r="G72" i="5"/>
  <c r="G57" i="5"/>
  <c r="G29" i="5"/>
  <c r="F57" i="5"/>
  <c r="H82" i="1" l="1"/>
  <c r="H39" i="7"/>
  <c r="J39" i="7"/>
  <c r="G75" i="5"/>
  <c r="I82" i="1"/>
  <c r="G77" i="5" l="1"/>
  <c r="G79" i="5" s="1"/>
  <c r="F20" i="5"/>
  <c r="F29" i="5" s="1"/>
  <c r="F65" i="5"/>
  <c r="F72" i="5" s="1"/>
  <c r="F75" i="5" l="1"/>
  <c r="F79" i="5" s="1"/>
</calcChain>
</file>

<file path=xl/sharedStrings.xml><?xml version="1.0" encoding="utf-8"?>
<sst xmlns="http://schemas.openxmlformats.org/spreadsheetml/2006/main" count="384" uniqueCount="291">
  <si>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</si>
  <si>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</si>
  <si>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</si>
  <si>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</si>
  <si>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</si>
  <si>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</si>
  <si>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</si>
  <si>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</si>
  <si>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</si>
  <si>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</si>
  <si>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</si>
  <si>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</si>
  <si>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</si>
  <si>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</si>
  <si>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</si>
  <si>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</si>
  <si>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</si>
  <si>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</si>
  <si>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</si>
  <si>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</si>
  <si>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</si>
  <si>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</si>
  <si>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</si>
  <si>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</si>
  <si>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</si>
  <si>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</si>
  <si>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</si>
  <si>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</si>
  <si>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</si>
  <si>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</si>
  <si>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</si>
  <si>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</si>
  <si>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</si>
  <si>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</si>
  <si>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</si>
  <si>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</si>
  <si>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</si>
  <si>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</si>
  <si>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</si>
  <si>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</si>
  <si>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</si>
  <si>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</si>
  <si>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</si>
  <si>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</si>
  <si>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</si>
  <si>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</si>
  <si>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</si>
  <si>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</si>
  <si>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</si>
  <si>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</si>
  <si>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</si>
  <si>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</si>
  <si>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</si>
  <si>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</si>
  <si>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</si>
  <si>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</si>
  <si>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</si>
  <si>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</si>
  <si>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</si>
  <si>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</si>
  <si>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</si>
  <si>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</si>
  <si>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</si>
  <si>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</si>
  <si>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</si>
  <si>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</si>
  <si>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</si>
  <si>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</si>
  <si>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</si>
  <si>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</si>
  <si>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</si>
  <si>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</si>
  <si>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</si>
  <si>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</si>
  <si>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</si>
  <si>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</si>
  <si>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</si>
  <si>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</si>
  <si>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</si>
  <si>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</si>
  <si>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</si>
  <si>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</si>
  <si>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</si>
  <si>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</si>
  <si>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</si>
  <si>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</si>
  <si>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</si>
  <si>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</si>
  <si>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</si>
  <si>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</si>
  <si>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</si>
  <si>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</si>
  <si>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</si>
  <si>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</si>
  <si>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</si>
  <si>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</si>
  <si>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</si>
  <si>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на конец периода</t>
  </si>
  <si>
    <t>на начало периода</t>
  </si>
  <si>
    <t>за период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</si>
  <si>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</si>
  <si>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</si>
  <si>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</si>
  <si>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</si>
  <si>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</si>
  <si>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</si>
  <si>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</si>
  <si>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</si>
  <si>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</si>
  <si>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</si>
  <si>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</si>
  <si>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</si>
  <si>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</si>
  <si>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</si>
  <si>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</si>
  <si>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</si>
  <si>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</si>
  <si>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</si>
  <si>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</si>
  <si>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</si>
  <si>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</si>
  <si>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</si>
  <si>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</si>
  <si>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</si>
  <si>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</si>
  <si>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</si>
  <si>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</si>
  <si>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</si>
  <si>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</si>
  <si>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</si>
  <si>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</si>
  <si>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</si>
  <si>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</si>
  <si>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</si>
  <si>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</si>
  <si>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</si>
  <si>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</si>
  <si>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</si>
  <si>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</si>
  <si>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</si>
  <si>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</si>
  <si>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>(малого, среднего, крупного)</t>
  </si>
  <si>
    <t xml:space="preserve">Юридический адрес (организации) </t>
  </si>
  <si>
    <t>____________________________________________________________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</si>
  <si>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</si>
  <si>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</si>
  <si>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</si>
  <si>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</si>
  <si>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</si>
  <si>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</si>
  <si>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</si>
  <si>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</si>
  <si>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</si>
  <si>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</si>
  <si>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</si>
  <si>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</si>
  <si>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</si>
  <si>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</si>
  <si>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</si>
  <si>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</si>
  <si>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</si>
  <si>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</si>
  <si>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</si>
  <si>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</si>
  <si>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</si>
  <si>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</si>
  <si>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</si>
  <si>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</si>
  <si>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</si>
  <si>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</si>
  <si>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</si>
  <si>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</si>
  <si>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</si>
  <si>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</si>
  <si>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</si>
  <si>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</si>
  <si>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отчетный период</t>
  </si>
  <si>
    <t>За предыдущий период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</si>
  <si>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</si>
  <si>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</si>
  <si>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</si>
  <si>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</si>
  <si>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</si>
  <si>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</si>
  <si>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</si>
  <si>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</si>
  <si>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</si>
  <si>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</si>
  <si>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</si>
  <si>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</si>
  <si>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</si>
  <si>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</si>
  <si>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</si>
  <si>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</si>
  <si>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</si>
  <si>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</si>
  <si>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</si>
  <si>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</si>
  <si>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</si>
  <si>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</si>
  <si>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</si>
  <si>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</si>
  <si>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</si>
  <si>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</si>
  <si>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</si>
  <si>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</si>
  <si>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</si>
  <si>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</si>
  <si>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</si>
  <si>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</si>
  <si>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</si>
  <si>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</si>
  <si>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</si>
  <si>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</si>
  <si>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</si>
  <si>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</si>
  <si>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</si>
  <si>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</si>
  <si>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</si>
  <si>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</si>
  <si>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</si>
  <si>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</si>
  <si>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</si>
  <si>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</si>
  <si>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</si>
  <si>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</si>
  <si>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</si>
  <si>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</si>
  <si>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</si>
  <si>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</si>
  <si>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</si>
  <si>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</si>
  <si>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</si>
  <si>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</si>
  <si>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</si>
  <si>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</si>
  <si>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</si>
  <si>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Прочая совокупная прибыль, всего (сумма строк с 221 по 229):</t>
  </si>
  <si>
    <t>Операции с собственниками , всего (сумма строк с 310 по 318):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</si>
  <si>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</si>
  <si>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</si>
  <si>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</si>
  <si>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</si>
  <si>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</si>
  <si>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</si>
  <si>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</si>
  <si>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</si>
  <si>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</si>
  <si>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</si>
  <si>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</si>
  <si>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</si>
  <si>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</si>
  <si>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</si>
  <si>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АО SAT&amp;Company</t>
  </si>
  <si>
    <t>Инвестиционная</t>
  </si>
  <si>
    <t>Акционерное общество</t>
  </si>
  <si>
    <t>Муканова 241</t>
  </si>
  <si>
    <t>Шарабок Н.И.</t>
  </si>
  <si>
    <t xml:space="preserve">       Шарабок Н.И.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</si>
  <si>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SAT&amp;Company</t>
    </r>
  </si>
  <si>
    <t>Прибыль за период (строка 200 + строка 201) относимая на:</t>
  </si>
  <si>
    <t>Крупного  бизнеса</t>
  </si>
  <si>
    <t xml:space="preserve">       Сагитова Р.Ш</t>
  </si>
  <si>
    <t>Сагитова Р.Ш.</t>
  </si>
  <si>
    <r>
      <t xml:space="preserve">Форма отчетности: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</si>
  <si>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</si>
  <si>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</si>
  <si>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</si>
  <si>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</si>
  <si>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r>
      <t xml:space="preserve">Наименование организации                         </t>
    </r>
    <r>
      <rPr>
        <b/>
        <sz val="12"/>
        <rFont val="Arial"/>
        <family val="2"/>
        <charset val="204"/>
      </rPr>
      <t xml:space="preserve">    АО SAT&amp;Company</t>
    </r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</si>
  <si>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</si>
  <si>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</si>
  <si>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</si>
  <si>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</si>
  <si>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</si>
  <si>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Сальдо на 30  июня предыдущего года</t>
  </si>
  <si>
    <t>Сальдо на 30 июня отчетного года (строка 500 + строка 600 + строка 700)</t>
  </si>
  <si>
    <t xml:space="preserve">                                       Сагитова Р.Ш</t>
  </si>
  <si>
    <t xml:space="preserve">                                      Шарабок Н.И</t>
  </si>
  <si>
    <t>Пересчит. сальдо (строка 010+/строка 011)</t>
  </si>
  <si>
    <t>Пересчит.сальдо (строка 400+/строка 401)</t>
  </si>
  <si>
    <t>Нераспред. прибыль</t>
  </si>
  <si>
    <t>Доля неконтролир. собственников</t>
  </si>
  <si>
    <t>Выкуплен. Собствен. долевые инструменты</t>
  </si>
  <si>
    <t>по состоянию на «30» июня 2014 года</t>
  </si>
  <si>
    <t>за предыдущий, сопоставимый период</t>
  </si>
  <si>
    <t>за  период с 01 января по 30  июня 2014 года</t>
  </si>
  <si>
    <t>3501 человек</t>
  </si>
  <si>
    <t>Консолидированный Отчет о финансовом положении (Бухгалтерский баланс)</t>
  </si>
  <si>
    <t xml:space="preserve"> Консолидированный  Отчет об изменениии в капитале за  период с 01 января  по  30  июня 2014 года</t>
  </si>
  <si>
    <t>Консолидированный отчет  о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</si>
</sst>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6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4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0" fontId="2" fillId="0" borderId="0" xfId="0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1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4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0" borderId="7" xfId="2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0" fontId="12" fillId="2" borderId="26" xfId="3" applyFont="1" applyFill="1" applyBorder="1" applyAlignment="1">
      <alignment vertical="center"/>
    </xf>
    <xf numFmtId="0" fontId="12" fillId="2" borderId="27" xfId="3" applyFont="1" applyFill="1" applyBorder="1" applyAlignment="1">
      <alignment vertical="center"/>
    </xf>
    <xf numFmtId="0" fontId="12" fillId="2" borderId="16" xfId="3" applyFont="1" applyFill="1" applyBorder="1" applyAlignment="1">
      <alignment vertical="center" wrapText="1"/>
    </xf>
    <xf numFmtId="49" fontId="13" fillId="0" borderId="21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9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wrapText="1"/>
    </xf>
    <xf numFmtId="49" fontId="13" fillId="0" borderId="9" xfId="3" applyNumberFormat="1" applyFont="1" applyBorder="1" applyAlignment="1">
      <alignment horizontal="center"/>
    </xf>
    <xf numFmtId="49" fontId="12" fillId="0" borderId="9" xfId="3" applyNumberFormat="1" applyFont="1" applyBorder="1" applyAlignment="1">
      <alignment horizontal="center"/>
    </xf>
    <xf numFmtId="49" fontId="13" fillId="0" borderId="10" xfId="3" applyNumberFormat="1" applyFont="1" applyBorder="1" applyAlignment="1">
      <alignment horizontal="center"/>
    </xf>
    <xf numFmtId="0" fontId="13" fillId="0" borderId="0" xfId="3" applyFont="1" applyAlignment="1"/>
    <xf numFmtId="4" fontId="13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49" fontId="13" fillId="0" borderId="9" xfId="3" applyNumberFormat="1" applyFont="1" applyBorder="1" applyAlignment="1">
      <alignment horizontal="center" vertical="center"/>
    </xf>
    <xf numFmtId="14" fontId="12" fillId="2" borderId="38" xfId="0" applyNumberFormat="1" applyFont="1" applyFill="1" applyBorder="1" applyAlignment="1">
      <alignment horizontal="center" vertical="center" wrapText="1"/>
    </xf>
    <xf numFmtId="41" fontId="12" fillId="0" borderId="46" xfId="3" applyNumberFormat="1" applyFont="1" applyBorder="1" applyAlignment="1">
      <alignment horizontal="center"/>
    </xf>
    <xf numFmtId="41" fontId="12" fillId="0" borderId="47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2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2" fillId="0" borderId="46" xfId="3" applyNumberFormat="1" applyFont="1" applyFill="1" applyBorder="1" applyAlignment="1">
      <alignment horizontal="center"/>
    </xf>
    <xf numFmtId="41" fontId="13" fillId="0" borderId="45" xfId="3" applyNumberFormat="1" applyFont="1" applyFill="1" applyBorder="1" applyAlignment="1">
      <alignment horizontal="center"/>
    </xf>
    <xf numFmtId="41" fontId="13" fillId="0" borderId="46" xfId="3" applyNumberFormat="1" applyFont="1" applyFill="1" applyBorder="1" applyAlignment="1">
      <alignment horizontal="center" vertical="center"/>
    </xf>
    <xf numFmtId="41" fontId="12" fillId="0" borderId="46" xfId="3" applyNumberFormat="1" applyFont="1" applyFill="1" applyBorder="1" applyAlignment="1">
      <alignment horizontal="center" vertical="center"/>
    </xf>
    <xf numFmtId="41" fontId="13" fillId="0" borderId="46" xfId="3" applyNumberFormat="1" applyFont="1" applyFill="1" applyBorder="1" applyAlignment="1">
      <alignment horizontal="center"/>
    </xf>
    <xf numFmtId="41" fontId="12" fillId="0" borderId="46" xfId="3" applyNumberFormat="1" applyFont="1" applyFill="1" applyBorder="1" applyAlignment="1">
      <alignment horizontal="center"/>
    </xf>
    <xf numFmtId="41" fontId="13" fillId="0" borderId="46" xfId="3" applyNumberFormat="1" applyFont="1" applyFill="1" applyBorder="1" applyAlignment="1">
      <alignment horizont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2" fillId="0" borderId="2" xfId="0" applyNumberFormat="1" applyFont="1" applyBorder="1"/>
    <xf numFmtId="41" fontId="2" fillId="0" borderId="4" xfId="0" applyNumberFormat="1" applyFont="1" applyBorder="1"/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2" borderId="25" xfId="0" applyNumberFormat="1" applyFont="1" applyFill="1" applyBorder="1" applyAlignment="1">
      <alignment horizontal="center" vertical="top" wrapText="1"/>
    </xf>
    <xf numFmtId="41" fontId="3" fillId="2" borderId="25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15" fillId="0" borderId="4" xfId="0" applyNumberFormat="1" applyFont="1" applyFill="1" applyBorder="1"/>
    <xf numFmtId="41" fontId="3" fillId="0" borderId="2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12" fillId="0" borderId="47" xfId="3" applyNumberFormat="1" applyFont="1" applyFill="1" applyBorder="1" applyAlignment="1">
      <alignment horizontal="center"/>
    </xf>
    <xf numFmtId="41" fontId="12" fillId="0" borderId="2" xfId="2" applyNumberFormat="1" applyFont="1" applyBorder="1" applyAlignment="1">
      <alignment horizontal="right" vertical="center"/>
    </xf>
    <xf numFmtId="41" fontId="12" fillId="0" borderId="4" xfId="2" applyNumberFormat="1" applyFont="1" applyBorder="1" applyAlignment="1">
      <alignment horizontal="right" vertical="center"/>
    </xf>
    <xf numFmtId="41" fontId="13" fillId="0" borderId="2" xfId="2" applyNumberFormat="1" applyFont="1" applyBorder="1" applyAlignment="1"/>
    <xf numFmtId="41" fontId="13" fillId="0" borderId="4" xfId="2" applyNumberFormat="1" applyFont="1" applyBorder="1" applyAlignment="1"/>
    <xf numFmtId="41" fontId="13" fillId="0" borderId="2" xfId="2" applyNumberFormat="1" applyFont="1" applyBorder="1" applyAlignment="1">
      <alignment horizontal="right"/>
    </xf>
    <xf numFmtId="41" fontId="12" fillId="0" borderId="4" xfId="2" applyNumberFormat="1" applyFont="1" applyBorder="1" applyAlignment="1"/>
    <xf numFmtId="41" fontId="12" fillId="0" borderId="7" xfId="2" applyNumberFormat="1" applyFont="1" applyBorder="1" applyAlignment="1">
      <alignment vertical="center"/>
    </xf>
    <xf numFmtId="41" fontId="12" fillId="0" borderId="8" xfId="2" applyNumberFormat="1" applyFont="1" applyBorder="1" applyAlignment="1">
      <alignment vertical="center"/>
    </xf>
    <xf numFmtId="41" fontId="12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41" fontId="3" fillId="0" borderId="4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/>
    </xf>
    <xf numFmtId="41" fontId="3" fillId="3" borderId="2" xfId="0" applyNumberFormat="1" applyFont="1" applyFill="1" applyBorder="1" applyAlignment="1">
      <alignment horizontal="right" vertical="center"/>
    </xf>
    <xf numFmtId="41" fontId="12" fillId="0" borderId="2" xfId="2" applyNumberFormat="1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41" fontId="12" fillId="0" borderId="4" xfId="2" applyNumberFormat="1" applyFont="1" applyBorder="1" applyAlignment="1">
      <alignment vertical="center"/>
    </xf>
    <xf numFmtId="0" fontId="13" fillId="0" borderId="2" xfId="2" applyFont="1" applyBorder="1" applyAlignment="1"/>
    <xf numFmtId="0" fontId="13" fillId="0" borderId="2" xfId="2" applyFont="1" applyBorder="1" applyAlignment="1">
      <alignment horizontal="center" vertical="center"/>
    </xf>
    <xf numFmtId="49" fontId="13" fillId="0" borderId="2" xfId="2" applyNumberFormat="1" applyFont="1" applyBorder="1" applyAlignment="1"/>
    <xf numFmtId="41" fontId="12" fillId="0" borderId="2" xfId="2" applyNumberFormat="1" applyFont="1" applyBorder="1" applyAlignment="1"/>
    <xf numFmtId="0" fontId="12" fillId="0" borderId="50" xfId="2" applyFont="1" applyBorder="1" applyAlignment="1">
      <alignment horizontal="center" vertical="center"/>
    </xf>
    <xf numFmtId="41" fontId="12" fillId="0" borderId="50" xfId="2" applyNumberFormat="1" applyFont="1" applyBorder="1" applyAlignment="1">
      <alignment horizontal="right" vertical="center"/>
    </xf>
    <xf numFmtId="41" fontId="12" fillId="0" borderId="51" xfId="2" applyNumberFormat="1" applyFont="1" applyBorder="1" applyAlignment="1">
      <alignment horizontal="right" vertical="center"/>
    </xf>
    <xf numFmtId="41" fontId="13" fillId="0" borderId="4" xfId="2" applyNumberFormat="1" applyFont="1" applyBorder="1" applyAlignment="1">
      <alignment horizontal="right"/>
    </xf>
    <xf numFmtId="164" fontId="2" fillId="0" borderId="0" xfId="0" applyNumberFormat="1" applyFont="1"/>
    <xf numFmtId="41" fontId="2" fillId="0" borderId="2" xfId="0" applyNumberFormat="1" applyFont="1" applyFill="1" applyBorder="1" applyAlignment="1">
      <alignment horizontal="right" vertical="center"/>
    </xf>
    <xf numFmtId="41" fontId="2" fillId="0" borderId="0" xfId="0" applyNumberFormat="1" applyFont="1" applyFill="1"/>
    <xf numFmtId="0" fontId="13" fillId="0" borderId="0" xfId="3" applyFont="1" applyBorder="1" applyAlignment="1">
      <alignment horizontal="left" wrapText="1"/>
    </xf>
    <xf numFmtId="49" fontId="13" fillId="0" borderId="0" xfId="3" applyNumberFormat="1" applyFont="1" applyBorder="1" applyAlignment="1">
      <alignment horizontal="center"/>
    </xf>
    <xf numFmtId="41" fontId="12" fillId="0" borderId="0" xfId="3" applyNumberFormat="1" applyFont="1" applyBorder="1" applyAlignment="1">
      <alignment horizontal="center"/>
    </xf>
    <xf numFmtId="41" fontId="12" fillId="0" borderId="0" xfId="3" applyNumberFormat="1" applyFont="1" applyFill="1" applyBorder="1" applyAlignment="1">
      <alignment horizontal="center"/>
    </xf>
    <xf numFmtId="14" fontId="12" fillId="3" borderId="38" xfId="0" applyNumberFormat="1" applyFont="1" applyFill="1" applyBorder="1" applyAlignment="1">
      <alignment horizontal="center" vertical="center" wrapText="1"/>
    </xf>
    <xf numFmtId="0" fontId="2" fillId="0" borderId="23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4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23" xfId="0" applyFont="1" applyBorder="1"/>
    <xf numFmtId="0" fontId="3" fillId="0" borderId="2" xfId="0" applyFont="1" applyBorder="1"/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0" borderId="23" xfId="0" applyFont="1" applyBorder="1" applyAlignment="1"/>
    <xf numFmtId="0" fontId="3" fillId="0" borderId="2" xfId="0" applyFont="1" applyBorder="1" applyAlignment="1"/>
    <xf numFmtId="0" fontId="3" fillId="0" borderId="20" xfId="0" applyFont="1" applyBorder="1"/>
    <xf numFmtId="0" fontId="3" fillId="0" borderId="3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32" xfId="0" applyFont="1" applyBorder="1"/>
    <xf numFmtId="0" fontId="3" fillId="0" borderId="9" xfId="0" applyFont="1" applyBorder="1"/>
    <xf numFmtId="0" fontId="3" fillId="2" borderId="23" xfId="0" applyFont="1" applyFill="1" applyBorder="1"/>
    <xf numFmtId="0" fontId="3" fillId="2" borderId="2" xfId="0" applyFont="1" applyFill="1" applyBorder="1"/>
    <xf numFmtId="0" fontId="3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21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3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 wrapText="1"/>
    </xf>
    <xf numFmtId="0" fontId="13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/>
    </xf>
    <xf numFmtId="0" fontId="13" fillId="0" borderId="18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0" xfId="3" applyFont="1" applyBorder="1" applyAlignment="1">
      <alignment wrapText="1"/>
    </xf>
    <xf numFmtId="0" fontId="12" fillId="0" borderId="18" xfId="3" applyFont="1" applyBorder="1" applyAlignment="1">
      <alignment wrapText="1"/>
    </xf>
    <xf numFmtId="0" fontId="13" fillId="0" borderId="34" xfId="3" applyFont="1" applyBorder="1" applyAlignment="1">
      <alignment horizontal="left" wrapText="1"/>
    </xf>
    <xf numFmtId="0" fontId="13" fillId="0" borderId="35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3" fillId="0" borderId="31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3" fillId="0" borderId="23" xfId="2" applyFont="1" applyBorder="1" applyAlignment="1">
      <alignment wrapText="1"/>
    </xf>
    <xf numFmtId="0" fontId="13" fillId="0" borderId="2" xfId="2" applyFont="1" applyBorder="1" applyAlignment="1">
      <alignment wrapText="1"/>
    </xf>
    <xf numFmtId="0" fontId="13" fillId="0" borderId="23" xfId="2" applyFont="1" applyBorder="1" applyAlignment="1"/>
    <xf numFmtId="0" fontId="13" fillId="0" borderId="2" xfId="2" applyFont="1" applyBorder="1" applyAlignment="1"/>
    <xf numFmtId="0" fontId="12" fillId="0" borderId="23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23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2" fillId="0" borderId="23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2" fillId="0" borderId="24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49" fontId="12" fillId="0" borderId="2" xfId="2" applyNumberFormat="1" applyFont="1" applyBorder="1" applyAlignment="1">
      <alignment horizontal="center" vertical="center"/>
    </xf>
    <xf numFmtId="0" fontId="13" fillId="0" borderId="23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41" fontId="12" fillId="0" borderId="2" xfId="2" applyNumberFormat="1" applyFont="1" applyBorder="1" applyAlignment="1">
      <alignment vertical="center"/>
    </xf>
    <xf numFmtId="0" fontId="14" fillId="0" borderId="0" xfId="3" applyFont="1" applyFill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0" xfId="2" applyFont="1" applyFill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49" xfId="2" applyFont="1" applyBorder="1" applyAlignment="1">
      <alignment vertical="center"/>
    </xf>
    <xf numFmtId="0" fontId="12" fillId="0" borderId="50" xfId="2" applyFont="1" applyBorder="1" applyAlignment="1">
      <alignment vertical="center"/>
    </xf>
    <xf numFmtId="41" fontId="12" fillId="0" borderId="4" xfId="2" applyNumberFormat="1" applyFont="1" applyBorder="1" applyAlignment="1">
      <alignment vertical="center"/>
    </xf>
    <xf numFmtId="0" fontId="2" fillId="0" borderId="1" xfId="1" applyFont="1" applyBorder="1" applyAlignment="1"/>
    <xf numFmtId="0" fontId="2" fillId="0" borderId="23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3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24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4" fillId="0" borderId="0" xfId="0" applyFont="1" applyAlignment="1">
      <alignment horizontal="center"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3" fontId="3" fillId="0" borderId="42" xfId="1" applyNumberFormat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0" fontId="11" fillId="0" borderId="22" xfId="1" applyFont="1" applyBorder="1" applyAlignment="1"/>
    <xf numFmtId="0" fontId="11" fillId="0" borderId="14" xfId="1" applyFont="1" applyBorder="1" applyAlignment="1"/>
    <xf numFmtId="0" fontId="3" fillId="0" borderId="32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O90"/>
  <sheetViews>
    <sheetView topLeftCell="A46" zoomScale="80" zoomScaleNormal="80" workbookViewId="0">
      <selection activeCell="R61" sqref="R61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0.5703125" style="1" customWidth="1"/>
    <col min="6" max="6" width="16.5703125" style="1" customWidth="1"/>
    <col min="7" max="7" width="9.7109375" style="1" customWidth="1"/>
    <col min="8" max="8" width="16" style="14" customWidth="1"/>
    <col min="9" max="9" width="15.85546875" style="14" customWidth="1"/>
    <col min="10" max="10" width="8.85546875" style="1" customWidth="1"/>
    <col min="11" max="11" width="17.42578125" style="1" customWidth="1"/>
    <col min="12" max="249" width="8.85546875" style="1" customWidth="1"/>
    <col min="250" max="16384" width="8.85546875" style="21"/>
  </cols>
  <sheetData>
    <row r="1" spans="1:11" x14ac:dyDescent="0.2">
      <c r="B1" s="75"/>
      <c r="G1" s="227"/>
      <c r="H1" s="227"/>
      <c r="I1" s="227"/>
    </row>
    <row r="2" spans="1:11" s="2" customFormat="1" ht="12.75" customHeight="1" x14ac:dyDescent="0.2">
      <c r="C2" s="22"/>
      <c r="D2" s="22"/>
      <c r="E2" s="22"/>
      <c r="F2" s="22"/>
      <c r="G2" s="22"/>
      <c r="H2" s="12"/>
      <c r="I2" s="23"/>
    </row>
    <row r="3" spans="1:11" ht="12.75" customHeight="1" x14ac:dyDescent="0.2">
      <c r="A3" s="228" t="s">
        <v>138</v>
      </c>
      <c r="B3" s="228"/>
      <c r="C3" s="228"/>
      <c r="D3" s="228"/>
      <c r="E3" s="244" t="s">
        <v>253</v>
      </c>
      <c r="F3" s="244"/>
      <c r="G3" s="244"/>
      <c r="H3" s="244"/>
      <c r="I3" s="68"/>
    </row>
    <row r="4" spans="1:11" ht="12.75" customHeight="1" x14ac:dyDescent="0.2">
      <c r="A4" s="228" t="s">
        <v>139</v>
      </c>
      <c r="B4" s="228"/>
      <c r="C4" s="228"/>
      <c r="D4" s="228"/>
      <c r="E4" s="237" t="s">
        <v>143</v>
      </c>
      <c r="F4" s="237"/>
      <c r="G4" s="237"/>
      <c r="H4" s="237"/>
      <c r="I4" s="68"/>
    </row>
    <row r="5" spans="1:11" ht="12.75" customHeight="1" x14ac:dyDescent="0.2">
      <c r="A5" s="228" t="s">
        <v>1</v>
      </c>
      <c r="B5" s="228"/>
      <c r="C5" s="228"/>
      <c r="D5" s="228"/>
      <c r="E5" s="245" t="s">
        <v>254</v>
      </c>
      <c r="F5" s="245"/>
      <c r="G5" s="245"/>
      <c r="H5" s="245"/>
      <c r="I5" s="72"/>
    </row>
    <row r="6" spans="1:11" ht="12.75" customHeight="1" x14ac:dyDescent="0.2">
      <c r="A6" s="198" t="s">
        <v>2</v>
      </c>
      <c r="B6" s="198"/>
      <c r="C6" s="198"/>
      <c r="D6" s="198"/>
      <c r="E6" s="246" t="s">
        <v>255</v>
      </c>
      <c r="F6" s="246"/>
      <c r="G6" s="246"/>
      <c r="H6" s="246"/>
      <c r="I6" s="32"/>
    </row>
    <row r="7" spans="1:11" ht="13.5" customHeight="1" x14ac:dyDescent="0.2">
      <c r="A7" s="236" t="s">
        <v>264</v>
      </c>
      <c r="B7" s="236"/>
      <c r="C7" s="236"/>
      <c r="D7" s="236"/>
      <c r="E7" s="236"/>
      <c r="F7" s="237"/>
      <c r="G7" s="237"/>
      <c r="H7" s="237"/>
      <c r="I7" s="68"/>
    </row>
    <row r="8" spans="1:11" ht="12.75" customHeight="1" x14ac:dyDescent="0.2">
      <c r="A8" s="78"/>
      <c r="B8" s="78"/>
      <c r="C8" s="78"/>
      <c r="D8" s="78"/>
      <c r="E8" s="78"/>
      <c r="F8" s="241"/>
      <c r="G8" s="241"/>
      <c r="H8" s="241"/>
      <c r="I8" s="32"/>
    </row>
    <row r="9" spans="1:11" ht="12.75" customHeight="1" x14ac:dyDescent="0.2">
      <c r="A9" s="72" t="s">
        <v>96</v>
      </c>
      <c r="B9" s="72"/>
      <c r="C9" s="72"/>
      <c r="D9" s="72"/>
      <c r="E9" s="247" t="s">
        <v>287</v>
      </c>
      <c r="F9" s="247"/>
      <c r="G9" s="247"/>
      <c r="H9" s="247"/>
      <c r="I9" s="72"/>
      <c r="J9" s="11"/>
      <c r="K9" s="11"/>
    </row>
    <row r="10" spans="1:11" ht="12.75" customHeight="1" x14ac:dyDescent="0.2">
      <c r="A10" s="198" t="s">
        <v>140</v>
      </c>
      <c r="B10" s="198"/>
      <c r="C10" s="198"/>
      <c r="D10" s="198"/>
      <c r="E10" s="236" t="s">
        <v>261</v>
      </c>
      <c r="F10" s="236"/>
      <c r="G10" s="236"/>
      <c r="H10" s="236"/>
      <c r="I10" s="32"/>
      <c r="J10" s="11"/>
      <c r="K10" s="11"/>
    </row>
    <row r="11" spans="1:11" ht="12.75" customHeight="1" x14ac:dyDescent="0.2">
      <c r="A11" s="76"/>
      <c r="B11" s="76"/>
      <c r="C11" s="76"/>
      <c r="D11" s="76"/>
      <c r="E11" s="32"/>
      <c r="F11" s="241" t="s">
        <v>141</v>
      </c>
      <c r="G11" s="241"/>
      <c r="H11" s="32"/>
      <c r="I11" s="32"/>
      <c r="J11" s="11"/>
      <c r="K11" s="11"/>
    </row>
    <row r="12" spans="1:11" ht="12.75" customHeight="1" x14ac:dyDescent="0.2">
      <c r="A12" s="198" t="s">
        <v>142</v>
      </c>
      <c r="B12" s="198"/>
      <c r="C12" s="198"/>
      <c r="D12" s="198"/>
      <c r="E12" s="236" t="s">
        <v>256</v>
      </c>
      <c r="F12" s="236"/>
      <c r="G12" s="236"/>
      <c r="H12" s="236"/>
      <c r="I12" s="32"/>
      <c r="J12" s="11"/>
      <c r="K12" s="11"/>
    </row>
    <row r="13" spans="1:11" ht="12.75" customHeight="1" x14ac:dyDescent="0.2">
      <c r="A13" s="76"/>
      <c r="B13" s="76"/>
      <c r="C13" s="76"/>
      <c r="D13" s="76"/>
      <c r="E13" s="32"/>
      <c r="F13" s="32"/>
      <c r="G13" s="32"/>
      <c r="H13" s="32"/>
      <c r="I13" s="32"/>
      <c r="J13" s="11"/>
      <c r="K13" s="11"/>
    </row>
    <row r="14" spans="1:11" ht="12.75" customHeight="1" x14ac:dyDescent="0.25">
      <c r="A14" s="49"/>
      <c r="B14" s="230" t="s">
        <v>288</v>
      </c>
      <c r="C14" s="230"/>
      <c r="D14" s="230"/>
      <c r="E14" s="230"/>
      <c r="F14" s="230"/>
      <c r="G14" s="230"/>
      <c r="H14" s="230"/>
      <c r="I14" s="50"/>
      <c r="J14" s="51"/>
      <c r="K14" s="11"/>
    </row>
    <row r="15" spans="1:11" ht="12.75" customHeight="1" x14ac:dyDescent="0.25">
      <c r="A15" s="49"/>
      <c r="B15" s="73"/>
      <c r="C15" s="230" t="s">
        <v>284</v>
      </c>
      <c r="D15" s="230"/>
      <c r="E15" s="230"/>
      <c r="F15" s="230"/>
      <c r="G15" s="230"/>
      <c r="H15" s="69"/>
      <c r="I15" s="70"/>
      <c r="J15" s="51"/>
      <c r="K15" s="11"/>
    </row>
    <row r="16" spans="1:11" ht="18.75" customHeight="1" thickBot="1" x14ac:dyDescent="0.25">
      <c r="A16" s="52"/>
      <c r="B16" s="52"/>
      <c r="C16" s="229"/>
      <c r="D16" s="229"/>
      <c r="E16" s="229"/>
      <c r="F16" s="52"/>
      <c r="G16" s="229"/>
      <c r="H16" s="229"/>
      <c r="I16" s="53" t="s">
        <v>93</v>
      </c>
      <c r="J16" s="51"/>
      <c r="K16" s="11"/>
    </row>
    <row r="17" spans="1:249" s="31" customFormat="1" ht="41.25" customHeight="1" thickBot="1" x14ac:dyDescent="0.25">
      <c r="A17" s="231" t="s">
        <v>3</v>
      </c>
      <c r="B17" s="232"/>
      <c r="C17" s="232"/>
      <c r="D17" s="232"/>
      <c r="E17" s="232"/>
      <c r="F17" s="232"/>
      <c r="G17" s="48" t="s">
        <v>4</v>
      </c>
      <c r="H17" s="71" t="s">
        <v>97</v>
      </c>
      <c r="I17" s="71" t="s">
        <v>98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</row>
    <row r="18" spans="1:249" ht="12.75" customHeight="1" x14ac:dyDescent="0.2">
      <c r="A18" s="225" t="s">
        <v>100</v>
      </c>
      <c r="B18" s="226"/>
      <c r="C18" s="226"/>
      <c r="D18" s="226"/>
      <c r="E18" s="226"/>
      <c r="F18" s="226"/>
      <c r="G18" s="47"/>
      <c r="H18" s="81"/>
      <c r="I18" s="82"/>
      <c r="J18" s="11"/>
      <c r="K18" s="11"/>
    </row>
    <row r="19" spans="1:249" ht="12.75" customHeight="1" x14ac:dyDescent="0.2">
      <c r="A19" s="233" t="s">
        <v>101</v>
      </c>
      <c r="B19" s="234"/>
      <c r="C19" s="234"/>
      <c r="D19" s="234"/>
      <c r="E19" s="234"/>
      <c r="F19" s="234"/>
      <c r="G19" s="25" t="s">
        <v>5</v>
      </c>
      <c r="H19" s="139">
        <v>175254</v>
      </c>
      <c r="I19" s="140">
        <v>333688</v>
      </c>
      <c r="J19" s="11"/>
      <c r="K19" s="11"/>
    </row>
    <row r="20" spans="1:249" ht="12.75" customHeight="1" x14ac:dyDescent="0.2">
      <c r="A20" s="215" t="s">
        <v>102</v>
      </c>
      <c r="B20" s="235"/>
      <c r="C20" s="235"/>
      <c r="D20" s="235"/>
      <c r="E20" s="235"/>
      <c r="F20" s="235"/>
      <c r="G20" s="25" t="s">
        <v>6</v>
      </c>
      <c r="H20" s="139"/>
      <c r="I20" s="140">
        <v>0</v>
      </c>
      <c r="J20" s="11"/>
      <c r="K20" s="11"/>
    </row>
    <row r="21" spans="1:249" ht="12.75" customHeight="1" x14ac:dyDescent="0.2">
      <c r="A21" s="215" t="s">
        <v>103</v>
      </c>
      <c r="B21" s="235"/>
      <c r="C21" s="235"/>
      <c r="D21" s="235"/>
      <c r="E21" s="235"/>
      <c r="F21" s="235"/>
      <c r="G21" s="25" t="s">
        <v>7</v>
      </c>
      <c r="H21" s="139"/>
      <c r="I21" s="140">
        <v>0</v>
      </c>
      <c r="J21" s="11"/>
      <c r="K21" s="11"/>
    </row>
    <row r="22" spans="1:249" ht="24" customHeight="1" x14ac:dyDescent="0.2">
      <c r="A22" s="238" t="s">
        <v>104</v>
      </c>
      <c r="B22" s="239"/>
      <c r="C22" s="239"/>
      <c r="D22" s="239"/>
      <c r="E22" s="239"/>
      <c r="F22" s="240"/>
      <c r="G22" s="25" t="s">
        <v>9</v>
      </c>
      <c r="H22" s="139"/>
      <c r="I22" s="140">
        <v>0</v>
      </c>
      <c r="J22" s="11"/>
      <c r="K22" s="11"/>
    </row>
    <row r="23" spans="1:249" x14ac:dyDescent="0.2">
      <c r="A23" s="215" t="s">
        <v>105</v>
      </c>
      <c r="B23" s="235"/>
      <c r="C23" s="235"/>
      <c r="D23" s="235"/>
      <c r="E23" s="235"/>
      <c r="F23" s="235"/>
      <c r="G23" s="25" t="s">
        <v>10</v>
      </c>
      <c r="H23" s="139"/>
      <c r="I23" s="140">
        <v>0</v>
      </c>
      <c r="J23" s="11"/>
      <c r="K23" s="11"/>
    </row>
    <row r="24" spans="1:249" ht="12.75" customHeight="1" x14ac:dyDescent="0.2">
      <c r="A24" s="215" t="s">
        <v>106</v>
      </c>
      <c r="B24" s="235"/>
      <c r="C24" s="235"/>
      <c r="D24" s="235"/>
      <c r="E24" s="235"/>
      <c r="F24" s="235"/>
      <c r="G24" s="25" t="s">
        <v>11</v>
      </c>
      <c r="H24" s="139">
        <v>5851971</v>
      </c>
      <c r="I24" s="140">
        <v>6985053</v>
      </c>
    </row>
    <row r="25" spans="1:249" ht="12.75" customHeight="1" x14ac:dyDescent="0.2">
      <c r="A25" s="215" t="s">
        <v>107</v>
      </c>
      <c r="B25" s="235"/>
      <c r="C25" s="235"/>
      <c r="D25" s="235"/>
      <c r="E25" s="235"/>
      <c r="F25" s="235"/>
      <c r="G25" s="25" t="s">
        <v>13</v>
      </c>
      <c r="H25" s="139">
        <v>44966782</v>
      </c>
      <c r="I25" s="140">
        <v>45538458</v>
      </c>
      <c r="J25" s="14"/>
    </row>
    <row r="26" spans="1:249" ht="12.75" customHeight="1" x14ac:dyDescent="0.2">
      <c r="A26" s="215" t="s">
        <v>108</v>
      </c>
      <c r="B26" s="235"/>
      <c r="C26" s="235"/>
      <c r="D26" s="235"/>
      <c r="E26" s="235"/>
      <c r="F26" s="235"/>
      <c r="G26" s="67" t="s">
        <v>109</v>
      </c>
      <c r="H26" s="139">
        <v>58921</v>
      </c>
      <c r="I26" s="140">
        <v>0</v>
      </c>
    </row>
    <row r="27" spans="1:249" ht="12.75" customHeight="1" x14ac:dyDescent="0.2">
      <c r="A27" s="215" t="s">
        <v>8</v>
      </c>
      <c r="B27" s="235"/>
      <c r="C27" s="235"/>
      <c r="D27" s="235"/>
      <c r="E27" s="235"/>
      <c r="F27" s="235"/>
      <c r="G27" s="67" t="s">
        <v>110</v>
      </c>
      <c r="H27" s="139">
        <v>1506952</v>
      </c>
      <c r="I27" s="140">
        <v>1638306</v>
      </c>
    </row>
    <row r="28" spans="1:249" ht="12.75" customHeight="1" x14ac:dyDescent="0.2">
      <c r="A28" s="215" t="s">
        <v>12</v>
      </c>
      <c r="B28" s="235"/>
      <c r="C28" s="235"/>
      <c r="D28" s="235"/>
      <c r="E28" s="235"/>
      <c r="F28" s="235"/>
      <c r="G28" s="67" t="s">
        <v>111</v>
      </c>
      <c r="H28" s="139">
        <v>2360497</v>
      </c>
      <c r="I28" s="140">
        <v>901669</v>
      </c>
      <c r="J28" s="14"/>
    </row>
    <row r="29" spans="1:249" ht="12.75" customHeight="1" x14ac:dyDescent="0.2">
      <c r="A29" s="218" t="s">
        <v>112</v>
      </c>
      <c r="B29" s="219"/>
      <c r="C29" s="219"/>
      <c r="D29" s="219"/>
      <c r="E29" s="219"/>
      <c r="F29" s="219"/>
      <c r="G29" s="27" t="s">
        <v>14</v>
      </c>
      <c r="H29" s="141">
        <f>SUM(H19:H28)</f>
        <v>54920377</v>
      </c>
      <c r="I29" s="142">
        <f>SUM(I19:I28)</f>
        <v>55397174</v>
      </c>
    </row>
    <row r="30" spans="1:249" ht="12.75" customHeight="1" x14ac:dyDescent="0.2">
      <c r="A30" s="213" t="s">
        <v>113</v>
      </c>
      <c r="B30" s="214"/>
      <c r="C30" s="214"/>
      <c r="D30" s="214"/>
      <c r="E30" s="214"/>
      <c r="F30" s="214"/>
      <c r="G30" s="27">
        <v>101</v>
      </c>
      <c r="H30" s="141">
        <v>718253</v>
      </c>
      <c r="I30" s="142">
        <v>3977015</v>
      </c>
    </row>
    <row r="31" spans="1:249" ht="12.75" customHeight="1" x14ac:dyDescent="0.2">
      <c r="A31" s="213" t="s">
        <v>15</v>
      </c>
      <c r="B31" s="242"/>
      <c r="C31" s="242"/>
      <c r="D31" s="242"/>
      <c r="E31" s="242"/>
      <c r="F31" s="243"/>
      <c r="G31" s="24"/>
      <c r="H31" s="143"/>
      <c r="I31" s="144"/>
    </row>
    <row r="32" spans="1:249" ht="12.75" customHeight="1" x14ac:dyDescent="0.2">
      <c r="A32" s="195" t="s">
        <v>102</v>
      </c>
      <c r="B32" s="196"/>
      <c r="C32" s="196"/>
      <c r="D32" s="196"/>
      <c r="E32" s="196"/>
      <c r="F32" s="196"/>
      <c r="G32" s="25">
        <v>110</v>
      </c>
      <c r="H32" s="139">
        <v>0</v>
      </c>
      <c r="I32" s="140">
        <v>0</v>
      </c>
    </row>
    <row r="33" spans="1:9" ht="12.75" customHeight="1" x14ac:dyDescent="0.2">
      <c r="A33" s="195" t="s">
        <v>103</v>
      </c>
      <c r="B33" s="196"/>
      <c r="C33" s="196"/>
      <c r="D33" s="196"/>
      <c r="E33" s="196"/>
      <c r="F33" s="196"/>
      <c r="G33" s="25">
        <v>111</v>
      </c>
      <c r="H33" s="139">
        <v>0</v>
      </c>
      <c r="I33" s="140">
        <v>0</v>
      </c>
    </row>
    <row r="34" spans="1:9" ht="24.75" customHeight="1" x14ac:dyDescent="0.2">
      <c r="A34" s="238" t="s">
        <v>104</v>
      </c>
      <c r="B34" s="239"/>
      <c r="C34" s="239"/>
      <c r="D34" s="239"/>
      <c r="E34" s="239"/>
      <c r="F34" s="240"/>
      <c r="G34" s="25">
        <v>112</v>
      </c>
      <c r="H34" s="139">
        <v>0</v>
      </c>
      <c r="I34" s="140">
        <v>0</v>
      </c>
    </row>
    <row r="35" spans="1:9" ht="12.75" customHeight="1" x14ac:dyDescent="0.2">
      <c r="A35" s="195" t="s">
        <v>105</v>
      </c>
      <c r="B35" s="196"/>
      <c r="C35" s="196"/>
      <c r="D35" s="196"/>
      <c r="E35" s="196"/>
      <c r="F35" s="196"/>
      <c r="G35" s="25">
        <v>113</v>
      </c>
      <c r="H35" s="139">
        <v>0</v>
      </c>
      <c r="I35" s="140">
        <v>0</v>
      </c>
    </row>
    <row r="36" spans="1:9" ht="12.75" customHeight="1" x14ac:dyDescent="0.2">
      <c r="A36" s="195" t="s">
        <v>114</v>
      </c>
      <c r="B36" s="196"/>
      <c r="C36" s="196"/>
      <c r="D36" s="196"/>
      <c r="E36" s="196"/>
      <c r="F36" s="196"/>
      <c r="G36" s="25">
        <v>114</v>
      </c>
      <c r="H36" s="139"/>
      <c r="I36" s="140">
        <v>79806</v>
      </c>
    </row>
    <row r="37" spans="1:9" ht="12.75" customHeight="1" x14ac:dyDescent="0.2">
      <c r="A37" s="195" t="s">
        <v>115</v>
      </c>
      <c r="B37" s="196"/>
      <c r="C37" s="196"/>
      <c r="D37" s="196"/>
      <c r="E37" s="196"/>
      <c r="F37" s="196"/>
      <c r="G37" s="25">
        <v>115</v>
      </c>
      <c r="H37" s="139">
        <v>123915</v>
      </c>
      <c r="I37" s="140">
        <v>37712</v>
      </c>
    </row>
    <row r="38" spans="1:9" ht="12.75" customHeight="1" x14ac:dyDescent="0.2">
      <c r="A38" s="195" t="s">
        <v>18</v>
      </c>
      <c r="B38" s="196"/>
      <c r="C38" s="196"/>
      <c r="D38" s="196"/>
      <c r="E38" s="196"/>
      <c r="F38" s="196"/>
      <c r="G38" s="25">
        <v>116</v>
      </c>
      <c r="H38" s="188">
        <v>6641457</v>
      </c>
      <c r="I38" s="140">
        <v>6354157</v>
      </c>
    </row>
    <row r="39" spans="1:9" x14ac:dyDescent="0.2">
      <c r="A39" s="195" t="s">
        <v>116</v>
      </c>
      <c r="B39" s="196"/>
      <c r="C39" s="196"/>
      <c r="D39" s="196"/>
      <c r="E39" s="196"/>
      <c r="F39" s="196"/>
      <c r="G39" s="25">
        <v>117</v>
      </c>
      <c r="H39" s="188">
        <v>3130781</v>
      </c>
      <c r="I39" s="140">
        <v>1625203</v>
      </c>
    </row>
    <row r="40" spans="1:9" ht="12.75" customHeight="1" x14ac:dyDescent="0.2">
      <c r="A40" s="195" t="s">
        <v>21</v>
      </c>
      <c r="B40" s="196"/>
      <c r="C40" s="196"/>
      <c r="D40" s="196"/>
      <c r="E40" s="196"/>
      <c r="F40" s="196"/>
      <c r="G40" s="25">
        <v>118</v>
      </c>
      <c r="H40" s="188">
        <v>18724496</v>
      </c>
      <c r="I40" s="140">
        <v>18709948</v>
      </c>
    </row>
    <row r="41" spans="1:9" s="1" customFormat="1" ht="12.75" customHeight="1" x14ac:dyDescent="0.2">
      <c r="A41" s="195" t="s">
        <v>23</v>
      </c>
      <c r="B41" s="196"/>
      <c r="C41" s="196"/>
      <c r="D41" s="196"/>
      <c r="E41" s="196"/>
      <c r="F41" s="196"/>
      <c r="G41" s="25">
        <v>119</v>
      </c>
      <c r="H41" s="139"/>
      <c r="I41" s="140">
        <v>0</v>
      </c>
    </row>
    <row r="42" spans="1:9" s="1" customFormat="1" ht="12.75" customHeight="1" x14ac:dyDescent="0.2">
      <c r="A42" s="195" t="s">
        <v>25</v>
      </c>
      <c r="B42" s="196"/>
      <c r="C42" s="196"/>
      <c r="D42" s="196"/>
      <c r="E42" s="196"/>
      <c r="F42" s="196"/>
      <c r="G42" s="25">
        <v>120</v>
      </c>
      <c r="H42" s="139">
        <v>1690360</v>
      </c>
      <c r="I42" s="140">
        <v>1687142</v>
      </c>
    </row>
    <row r="43" spans="1:9" s="1" customFormat="1" ht="12.75" customHeight="1" x14ac:dyDescent="0.2">
      <c r="A43" s="195" t="s">
        <v>27</v>
      </c>
      <c r="B43" s="196"/>
      <c r="C43" s="196"/>
      <c r="D43" s="196"/>
      <c r="E43" s="196"/>
      <c r="F43" s="196"/>
      <c r="G43" s="25">
        <v>121</v>
      </c>
      <c r="H43" s="139">
        <v>1875110</v>
      </c>
      <c r="I43" s="140">
        <v>1879117</v>
      </c>
    </row>
    <row r="44" spans="1:9" s="1" customFormat="1" ht="12.75" customHeight="1" x14ac:dyDescent="0.2">
      <c r="A44" s="195" t="s">
        <v>29</v>
      </c>
      <c r="B44" s="196"/>
      <c r="C44" s="196"/>
      <c r="D44" s="196"/>
      <c r="E44" s="196"/>
      <c r="F44" s="196"/>
      <c r="G44" s="25">
        <v>122</v>
      </c>
      <c r="H44" s="139">
        <v>1037746</v>
      </c>
      <c r="I44" s="140">
        <v>1099487</v>
      </c>
    </row>
    <row r="45" spans="1:9" s="1" customFormat="1" ht="12.75" customHeight="1" x14ac:dyDescent="0.2">
      <c r="A45" s="195" t="s">
        <v>30</v>
      </c>
      <c r="B45" s="196"/>
      <c r="C45" s="196"/>
      <c r="D45" s="196"/>
      <c r="E45" s="196"/>
      <c r="F45" s="196"/>
      <c r="G45" s="25">
        <v>123</v>
      </c>
      <c r="H45" s="139">
        <v>2370253</v>
      </c>
      <c r="I45" s="140">
        <v>2333566</v>
      </c>
    </row>
    <row r="46" spans="1:9" s="1" customFormat="1" ht="12.75" customHeight="1" x14ac:dyDescent="0.2">
      <c r="A46" s="218" t="s">
        <v>117</v>
      </c>
      <c r="B46" s="219"/>
      <c r="C46" s="219"/>
      <c r="D46" s="219"/>
      <c r="E46" s="219"/>
      <c r="F46" s="219"/>
      <c r="G46" s="27" t="s">
        <v>31</v>
      </c>
      <c r="H46" s="141">
        <f>SUM(H32:H45)</f>
        <v>35594118</v>
      </c>
      <c r="I46" s="142">
        <f>SUM(I32:I45)</f>
        <v>33806138</v>
      </c>
    </row>
    <row r="47" spans="1:9" s="1" customFormat="1" ht="12.75" customHeight="1" thickBot="1" x14ac:dyDescent="0.25">
      <c r="A47" s="220" t="s">
        <v>32</v>
      </c>
      <c r="B47" s="221"/>
      <c r="C47" s="221"/>
      <c r="D47" s="221"/>
      <c r="E47" s="221"/>
      <c r="F47" s="221"/>
      <c r="G47" s="29"/>
      <c r="H47" s="145">
        <f>H46+H29+H30</f>
        <v>91232748</v>
      </c>
      <c r="I47" s="146">
        <f>I46+I29+I30</f>
        <v>93180327</v>
      </c>
    </row>
    <row r="48" spans="1:9" s="1" customFormat="1" ht="27" customHeight="1" thickBot="1" x14ac:dyDescent="0.25">
      <c r="A48" s="222" t="s">
        <v>94</v>
      </c>
      <c r="B48" s="223"/>
      <c r="C48" s="223"/>
      <c r="D48" s="223"/>
      <c r="E48" s="223"/>
      <c r="F48" s="224"/>
      <c r="G48" s="74" t="s">
        <v>95</v>
      </c>
      <c r="H48" s="147" t="s">
        <v>97</v>
      </c>
      <c r="I48" s="148" t="s">
        <v>98</v>
      </c>
    </row>
    <row r="49" spans="1:9" s="1" customFormat="1" ht="12.75" customHeight="1" x14ac:dyDescent="0.2">
      <c r="A49" s="225" t="s">
        <v>33</v>
      </c>
      <c r="B49" s="226"/>
      <c r="C49" s="226"/>
      <c r="D49" s="226"/>
      <c r="E49" s="226"/>
      <c r="F49" s="226"/>
      <c r="H49" s="149"/>
      <c r="I49" s="150"/>
    </row>
    <row r="50" spans="1:9" s="1" customFormat="1" ht="12.75" customHeight="1" x14ac:dyDescent="0.2">
      <c r="A50" s="195" t="s">
        <v>118</v>
      </c>
      <c r="B50" s="196"/>
      <c r="C50" s="196"/>
      <c r="D50" s="196"/>
      <c r="E50" s="196"/>
      <c r="F50" s="196"/>
      <c r="G50" s="25">
        <v>210</v>
      </c>
      <c r="H50" s="139">
        <v>7117623</v>
      </c>
      <c r="I50" s="140">
        <v>10396132</v>
      </c>
    </row>
    <row r="51" spans="1:9" s="1" customFormat="1" ht="12.75" customHeight="1" x14ac:dyDescent="0.2">
      <c r="A51" s="195" t="s">
        <v>103</v>
      </c>
      <c r="B51" s="196"/>
      <c r="C51" s="196"/>
      <c r="D51" s="196"/>
      <c r="E51" s="196"/>
      <c r="F51" s="196"/>
      <c r="G51" s="25">
        <v>211</v>
      </c>
      <c r="H51" s="139"/>
      <c r="I51" s="140">
        <v>0</v>
      </c>
    </row>
    <row r="52" spans="1:9" s="1" customFormat="1" ht="12.75" customHeight="1" x14ac:dyDescent="0.2">
      <c r="A52" s="215" t="s">
        <v>119</v>
      </c>
      <c r="B52" s="216"/>
      <c r="C52" s="216"/>
      <c r="D52" s="216"/>
      <c r="E52" s="216"/>
      <c r="F52" s="217"/>
      <c r="G52" s="25">
        <v>212</v>
      </c>
      <c r="H52" s="139">
        <v>812327</v>
      </c>
      <c r="I52" s="151">
        <v>1889967</v>
      </c>
    </row>
    <row r="53" spans="1:9" s="1" customFormat="1" ht="12.75" customHeight="1" x14ac:dyDescent="0.2">
      <c r="A53" s="195" t="s">
        <v>120</v>
      </c>
      <c r="B53" s="196"/>
      <c r="C53" s="196"/>
      <c r="D53" s="196"/>
      <c r="E53" s="196"/>
      <c r="F53" s="196"/>
      <c r="G53" s="25">
        <v>213</v>
      </c>
      <c r="H53" s="188">
        <v>8794781</v>
      </c>
      <c r="I53" s="140">
        <v>3988748</v>
      </c>
    </row>
    <row r="54" spans="1:9" s="1" customFormat="1" x14ac:dyDescent="0.2">
      <c r="A54" s="195" t="s">
        <v>121</v>
      </c>
      <c r="B54" s="196"/>
      <c r="C54" s="196"/>
      <c r="D54" s="196"/>
      <c r="E54" s="196"/>
      <c r="F54" s="196"/>
      <c r="G54" s="25">
        <v>214</v>
      </c>
      <c r="H54" s="139">
        <v>536659</v>
      </c>
      <c r="I54" s="140">
        <v>324410</v>
      </c>
    </row>
    <row r="55" spans="1:9" s="1" customFormat="1" x14ac:dyDescent="0.2">
      <c r="A55" s="195" t="s">
        <v>122</v>
      </c>
      <c r="B55" s="196"/>
      <c r="C55" s="196"/>
      <c r="D55" s="196"/>
      <c r="E55" s="196"/>
      <c r="F55" s="196"/>
      <c r="G55" s="25">
        <v>215</v>
      </c>
      <c r="H55" s="139">
        <v>212305</v>
      </c>
      <c r="I55" s="140">
        <v>0</v>
      </c>
    </row>
    <row r="56" spans="1:9" s="1" customFormat="1" x14ac:dyDescent="0.2">
      <c r="A56" s="195" t="s">
        <v>123</v>
      </c>
      <c r="B56" s="196"/>
      <c r="C56" s="196"/>
      <c r="D56" s="196"/>
      <c r="E56" s="196"/>
      <c r="F56" s="196"/>
      <c r="G56" s="25">
        <v>216</v>
      </c>
      <c r="H56" s="139">
        <v>314409</v>
      </c>
      <c r="I56" s="140">
        <v>622581</v>
      </c>
    </row>
    <row r="57" spans="1:9" s="1" customFormat="1" x14ac:dyDescent="0.2">
      <c r="A57" s="195" t="s">
        <v>35</v>
      </c>
      <c r="B57" s="196"/>
      <c r="C57" s="196"/>
      <c r="D57" s="196"/>
      <c r="E57" s="196"/>
      <c r="F57" s="196"/>
      <c r="G57" s="25">
        <v>217</v>
      </c>
      <c r="H57" s="139">
        <v>2819477</v>
      </c>
      <c r="I57" s="140">
        <v>3300623</v>
      </c>
    </row>
    <row r="58" spans="1:9" s="1" customFormat="1" ht="12.75" customHeight="1" x14ac:dyDescent="0.2">
      <c r="A58" s="211" t="s">
        <v>124</v>
      </c>
      <c r="B58" s="212"/>
      <c r="C58" s="212"/>
      <c r="D58" s="212"/>
      <c r="E58" s="212"/>
      <c r="F58" s="212"/>
      <c r="G58" s="27" t="s">
        <v>36</v>
      </c>
      <c r="H58" s="141">
        <f>SUM(H50:H57)</f>
        <v>20607581</v>
      </c>
      <c r="I58" s="142">
        <f>SUM(I50:I57)</f>
        <v>20522461</v>
      </c>
    </row>
    <row r="59" spans="1:9" s="1" customFormat="1" ht="12.75" customHeight="1" x14ac:dyDescent="0.2">
      <c r="A59" s="206" t="s">
        <v>125</v>
      </c>
      <c r="B59" s="207"/>
      <c r="C59" s="207"/>
      <c r="D59" s="207"/>
      <c r="E59" s="207"/>
      <c r="F59" s="207"/>
      <c r="G59" s="77">
        <v>301</v>
      </c>
      <c r="H59" s="141">
        <v>4519777</v>
      </c>
      <c r="I59" s="142">
        <v>5892772</v>
      </c>
    </row>
    <row r="60" spans="1:9" ht="12.75" customHeight="1" x14ac:dyDescent="0.2">
      <c r="A60" s="213" t="s">
        <v>37</v>
      </c>
      <c r="B60" s="214"/>
      <c r="C60" s="214"/>
      <c r="D60" s="214"/>
      <c r="E60" s="214"/>
      <c r="F60" s="214"/>
      <c r="G60" s="26"/>
      <c r="H60" s="139"/>
      <c r="I60" s="140"/>
    </row>
    <row r="61" spans="1:9" ht="12.75" customHeight="1" x14ac:dyDescent="0.2">
      <c r="A61" s="195" t="s">
        <v>118</v>
      </c>
      <c r="B61" s="196"/>
      <c r="C61" s="196"/>
      <c r="D61" s="196"/>
      <c r="E61" s="196"/>
      <c r="F61" s="196"/>
      <c r="G61" s="25">
        <v>310</v>
      </c>
      <c r="H61" s="188">
        <v>12844768</v>
      </c>
      <c r="I61" s="140">
        <v>10316506</v>
      </c>
    </row>
    <row r="62" spans="1:9" ht="12.75" customHeight="1" x14ac:dyDescent="0.2">
      <c r="A62" s="195" t="s">
        <v>103</v>
      </c>
      <c r="B62" s="196"/>
      <c r="C62" s="196"/>
      <c r="D62" s="196"/>
      <c r="E62" s="196"/>
      <c r="F62" s="196"/>
      <c r="G62" s="25">
        <v>311</v>
      </c>
      <c r="H62" s="139"/>
      <c r="I62" s="140">
        <v>0</v>
      </c>
    </row>
    <row r="63" spans="1:9" ht="12.75" customHeight="1" x14ac:dyDescent="0.2">
      <c r="A63" s="195" t="s">
        <v>126</v>
      </c>
      <c r="B63" s="196"/>
      <c r="C63" s="196"/>
      <c r="D63" s="196"/>
      <c r="E63" s="196"/>
      <c r="F63" s="196"/>
      <c r="G63" s="25">
        <v>312</v>
      </c>
      <c r="H63" s="139">
        <v>12708696</v>
      </c>
      <c r="I63" s="140">
        <v>12508182</v>
      </c>
    </row>
    <row r="64" spans="1:9" ht="12.75" customHeight="1" x14ac:dyDescent="0.2">
      <c r="A64" s="195" t="s">
        <v>127</v>
      </c>
      <c r="B64" s="196"/>
      <c r="C64" s="196"/>
      <c r="D64" s="196"/>
      <c r="E64" s="196"/>
      <c r="F64" s="196"/>
      <c r="G64" s="25">
        <v>313</v>
      </c>
      <c r="H64" s="139">
        <v>0</v>
      </c>
      <c r="I64" s="140">
        <v>2</v>
      </c>
    </row>
    <row r="65" spans="1:249" ht="12.75" customHeight="1" x14ac:dyDescent="0.2">
      <c r="A65" s="195" t="s">
        <v>128</v>
      </c>
      <c r="B65" s="196"/>
      <c r="C65" s="196"/>
      <c r="D65" s="196"/>
      <c r="E65" s="196"/>
      <c r="F65" s="196"/>
      <c r="G65" s="25">
        <v>314</v>
      </c>
      <c r="H65" s="139">
        <v>1812307</v>
      </c>
      <c r="I65" s="140">
        <v>1701616</v>
      </c>
    </row>
    <row r="66" spans="1:249" ht="12.75" customHeight="1" x14ac:dyDescent="0.2">
      <c r="A66" s="195" t="s">
        <v>41</v>
      </c>
      <c r="B66" s="196"/>
      <c r="C66" s="196"/>
      <c r="D66" s="196"/>
      <c r="E66" s="196"/>
      <c r="F66" s="196"/>
      <c r="G66" s="25">
        <v>315</v>
      </c>
      <c r="H66" s="139">
        <v>1359398</v>
      </c>
      <c r="I66" s="140">
        <v>1351189</v>
      </c>
    </row>
    <row r="67" spans="1:249" ht="12.75" customHeight="1" x14ac:dyDescent="0.2">
      <c r="A67" s="195" t="s">
        <v>43</v>
      </c>
      <c r="B67" s="196"/>
      <c r="C67" s="196"/>
      <c r="D67" s="196"/>
      <c r="E67" s="196"/>
      <c r="F67" s="196"/>
      <c r="G67" s="25">
        <v>316</v>
      </c>
      <c r="H67" s="139">
        <v>6888427</v>
      </c>
      <c r="I67" s="140">
        <v>6996555</v>
      </c>
    </row>
    <row r="68" spans="1:249" ht="12.75" customHeight="1" x14ac:dyDescent="0.2">
      <c r="A68" s="211" t="s">
        <v>129</v>
      </c>
      <c r="B68" s="212"/>
      <c r="C68" s="212"/>
      <c r="D68" s="212"/>
      <c r="E68" s="212"/>
      <c r="F68" s="212"/>
      <c r="G68" s="27" t="s">
        <v>45</v>
      </c>
      <c r="H68" s="141">
        <f>SUM(H61:H67)</f>
        <v>35613596</v>
      </c>
      <c r="I68" s="142">
        <f>SUM(I61:I67)</f>
        <v>32874050</v>
      </c>
    </row>
    <row r="69" spans="1:249" ht="12.75" customHeight="1" x14ac:dyDescent="0.2">
      <c r="A69" s="206" t="s">
        <v>46</v>
      </c>
      <c r="B69" s="207"/>
      <c r="C69" s="207"/>
      <c r="D69" s="207"/>
      <c r="E69" s="207"/>
      <c r="F69" s="207"/>
      <c r="G69" s="24"/>
      <c r="H69" s="139"/>
      <c r="I69" s="140"/>
    </row>
    <row r="70" spans="1:249" x14ac:dyDescent="0.2">
      <c r="A70" s="195" t="s">
        <v>132</v>
      </c>
      <c r="B70" s="196"/>
      <c r="C70" s="196"/>
      <c r="D70" s="196"/>
      <c r="E70" s="196"/>
      <c r="F70" s="196"/>
      <c r="G70" s="25">
        <v>410</v>
      </c>
      <c r="H70" s="139">
        <v>31583817</v>
      </c>
      <c r="I70" s="140">
        <v>31583510</v>
      </c>
    </row>
    <row r="71" spans="1:249" x14ac:dyDescent="0.2">
      <c r="A71" s="195" t="s">
        <v>273</v>
      </c>
      <c r="B71" s="196"/>
      <c r="C71" s="196"/>
      <c r="D71" s="196"/>
      <c r="E71" s="196"/>
      <c r="F71" s="196"/>
      <c r="G71" s="67" t="s">
        <v>130</v>
      </c>
      <c r="H71" s="139">
        <v>-3717908</v>
      </c>
      <c r="I71" s="140">
        <v>-3717908</v>
      </c>
    </row>
    <row r="72" spans="1:249" x14ac:dyDescent="0.2">
      <c r="A72" s="195" t="s">
        <v>49</v>
      </c>
      <c r="B72" s="196"/>
      <c r="C72" s="196"/>
      <c r="D72" s="196"/>
      <c r="E72" s="196"/>
      <c r="F72" s="196"/>
      <c r="G72" s="25">
        <v>412</v>
      </c>
      <c r="H72" s="139">
        <v>-617470</v>
      </c>
      <c r="I72" s="140">
        <v>-617460</v>
      </c>
    </row>
    <row r="73" spans="1:249" x14ac:dyDescent="0.2">
      <c r="A73" s="195" t="s">
        <v>50</v>
      </c>
      <c r="B73" s="196"/>
      <c r="C73" s="196"/>
      <c r="D73" s="196"/>
      <c r="E73" s="196"/>
      <c r="F73" s="196"/>
      <c r="G73" s="67" t="s">
        <v>131</v>
      </c>
      <c r="H73" s="139">
        <v>-11382738</v>
      </c>
      <c r="I73" s="140">
        <v>-11382738</v>
      </c>
      <c r="J73" s="14"/>
    </row>
    <row r="74" spans="1:249" x14ac:dyDescent="0.2">
      <c r="A74" s="195" t="s">
        <v>133</v>
      </c>
      <c r="B74" s="196"/>
      <c r="C74" s="196"/>
      <c r="D74" s="196"/>
      <c r="E74" s="196"/>
      <c r="F74" s="196"/>
      <c r="G74" s="25">
        <v>414</v>
      </c>
      <c r="H74" s="188">
        <v>14824397</v>
      </c>
      <c r="I74" s="140">
        <v>18194654</v>
      </c>
      <c r="J74" s="14"/>
    </row>
    <row r="75" spans="1:249" ht="27.75" customHeight="1" x14ac:dyDescent="0.2">
      <c r="A75" s="200" t="s">
        <v>134</v>
      </c>
      <c r="B75" s="201"/>
      <c r="C75" s="201"/>
      <c r="D75" s="201"/>
      <c r="E75" s="201"/>
      <c r="F75" s="202"/>
      <c r="G75" s="27">
        <v>420</v>
      </c>
      <c r="H75" s="152">
        <f>SUM(H70:H74)</f>
        <v>30690098</v>
      </c>
      <c r="I75" s="153">
        <f>SUM(I70:I74)</f>
        <v>34060058</v>
      </c>
    </row>
    <row r="76" spans="1:249" x14ac:dyDescent="0.2">
      <c r="A76" s="206" t="s">
        <v>135</v>
      </c>
      <c r="B76" s="207"/>
      <c r="C76" s="207"/>
      <c r="D76" s="207"/>
      <c r="E76" s="207"/>
      <c r="F76" s="207"/>
      <c r="G76" s="27">
        <v>421</v>
      </c>
      <c r="H76" s="154">
        <v>-198304</v>
      </c>
      <c r="I76" s="155">
        <v>-169014</v>
      </c>
      <c r="J76" s="14"/>
    </row>
    <row r="77" spans="1:249" x14ac:dyDescent="0.2">
      <c r="A77" s="206" t="s">
        <v>136</v>
      </c>
      <c r="B77" s="207"/>
      <c r="C77" s="207"/>
      <c r="D77" s="207"/>
      <c r="E77" s="207"/>
      <c r="F77" s="207"/>
      <c r="G77" s="27">
        <v>500</v>
      </c>
      <c r="H77" s="154">
        <f>H75+H76</f>
        <v>30491794</v>
      </c>
      <c r="I77" s="155">
        <f>SUM(I75:I76)</f>
        <v>33891044</v>
      </c>
      <c r="K77" s="14"/>
    </row>
    <row r="78" spans="1:249" x14ac:dyDescent="0.2">
      <c r="A78" s="208" t="s">
        <v>251</v>
      </c>
      <c r="B78" s="209"/>
      <c r="C78" s="209"/>
      <c r="D78" s="209"/>
      <c r="E78" s="209"/>
      <c r="F78" s="210"/>
      <c r="G78" s="27" t="s">
        <v>52</v>
      </c>
      <c r="H78" s="169">
        <v>16.3</v>
      </c>
      <c r="I78" s="169">
        <v>19.05</v>
      </c>
      <c r="J78" s="87"/>
      <c r="K78" s="14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</row>
    <row r="79" spans="1:249" x14ac:dyDescent="0.2">
      <c r="A79" s="208" t="s">
        <v>252</v>
      </c>
      <c r="B79" s="209"/>
      <c r="C79" s="209"/>
      <c r="D79" s="209"/>
      <c r="E79" s="209"/>
      <c r="F79" s="210"/>
      <c r="G79" s="27"/>
      <c r="H79" s="169">
        <v>32.03</v>
      </c>
      <c r="I79" s="169">
        <v>31.53</v>
      </c>
      <c r="J79" s="87"/>
      <c r="K79" s="14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</row>
    <row r="80" spans="1:249" ht="15.75" customHeight="1" thickBot="1" x14ac:dyDescent="0.25">
      <c r="A80" s="203" t="s">
        <v>137</v>
      </c>
      <c r="B80" s="204"/>
      <c r="C80" s="204"/>
      <c r="D80" s="204"/>
      <c r="E80" s="204"/>
      <c r="F80" s="204"/>
      <c r="G80" s="33"/>
      <c r="H80" s="175">
        <f>H77+H68+H58+H59</f>
        <v>91232748</v>
      </c>
      <c r="I80" s="175">
        <f>I77+I68+I58+I59</f>
        <v>93180327</v>
      </c>
      <c r="K80" s="187"/>
    </row>
    <row r="81" spans="1:249" s="131" customFormat="1" ht="15.75" customHeight="1" x14ac:dyDescent="0.2">
      <c r="A81" s="129"/>
      <c r="B81" s="129"/>
      <c r="C81" s="129"/>
      <c r="D81" s="129"/>
      <c r="E81" s="129"/>
      <c r="F81" s="129"/>
      <c r="G81" s="50"/>
      <c r="H81" s="130"/>
      <c r="I81" s="130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</row>
    <row r="82" spans="1:249" s="131" customFormat="1" ht="15.75" customHeight="1" x14ac:dyDescent="0.2">
      <c r="A82" s="129"/>
      <c r="B82" s="129"/>
      <c r="C82" s="129"/>
      <c r="D82" s="129"/>
      <c r="E82" s="129"/>
      <c r="F82" s="129"/>
      <c r="G82" s="50"/>
      <c r="H82" s="130">
        <f>H80-H47</f>
        <v>0</v>
      </c>
      <c r="I82" s="130">
        <f>I80-I47</f>
        <v>0</v>
      </c>
      <c r="J82" s="49"/>
      <c r="K82" s="18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</row>
    <row r="83" spans="1:249" s="131" customFormat="1" ht="15.75" customHeight="1" x14ac:dyDescent="0.2">
      <c r="A83" s="129"/>
      <c r="B83" s="129"/>
      <c r="C83" s="129"/>
      <c r="D83" s="129"/>
      <c r="E83" s="129"/>
      <c r="F83" s="129"/>
      <c r="G83" s="50"/>
      <c r="H83" s="130"/>
      <c r="I83" s="130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</row>
    <row r="84" spans="1:249" ht="12.75" customHeight="1" x14ac:dyDescent="0.2">
      <c r="A84" s="1" t="s">
        <v>52</v>
      </c>
      <c r="H84" s="13"/>
      <c r="I84" s="13"/>
    </row>
    <row r="85" spans="1:249" ht="12.75" customHeight="1" x14ac:dyDescent="0.2">
      <c r="B85" s="205" t="s">
        <v>53</v>
      </c>
      <c r="C85" s="205"/>
      <c r="D85" s="199" t="s">
        <v>263</v>
      </c>
      <c r="E85" s="199"/>
      <c r="F85" s="199"/>
      <c r="G85" s="199"/>
      <c r="H85" s="15" t="s">
        <v>54</v>
      </c>
    </row>
    <row r="86" spans="1:249" ht="12.75" customHeight="1" x14ac:dyDescent="0.2">
      <c r="C86" s="197" t="s">
        <v>55</v>
      </c>
      <c r="D86" s="197"/>
      <c r="E86" s="197"/>
      <c r="F86" s="197"/>
      <c r="H86" s="28" t="s">
        <v>56</v>
      </c>
    </row>
    <row r="87" spans="1:249" s="1" customFormat="1" ht="12.75" customHeight="1" x14ac:dyDescent="0.2">
      <c r="B87" s="198" t="s">
        <v>57</v>
      </c>
      <c r="C87" s="198"/>
      <c r="D87" s="199" t="s">
        <v>258</v>
      </c>
      <c r="E87" s="199"/>
      <c r="F87" s="199"/>
      <c r="G87" s="199"/>
      <c r="H87" s="15" t="s">
        <v>54</v>
      </c>
      <c r="I87" s="14"/>
    </row>
    <row r="88" spans="1:249" s="1" customFormat="1" ht="12" customHeight="1" x14ac:dyDescent="0.2">
      <c r="C88" s="197" t="s">
        <v>55</v>
      </c>
      <c r="D88" s="197"/>
      <c r="E88" s="197"/>
      <c r="F88" s="197"/>
      <c r="H88" s="28" t="s">
        <v>56</v>
      </c>
      <c r="I88" s="14"/>
    </row>
    <row r="89" spans="1:249" x14ac:dyDescent="0.2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</row>
    <row r="90" spans="1:249" s="1" customFormat="1" x14ac:dyDescent="0.2">
      <c r="B90" s="1" t="s">
        <v>58</v>
      </c>
      <c r="H90" s="14"/>
      <c r="I90" s="14"/>
    </row>
  </sheetData>
  <mergeCells count="92">
    <mergeCell ref="E3:H3"/>
    <mergeCell ref="E4:H4"/>
    <mergeCell ref="E5:H5"/>
    <mergeCell ref="E6:H6"/>
    <mergeCell ref="E9:H9"/>
    <mergeCell ref="A55:F55"/>
    <mergeCell ref="A22:F22"/>
    <mergeCell ref="A23:F23"/>
    <mergeCell ref="F11:G11"/>
    <mergeCell ref="F8:H8"/>
    <mergeCell ref="A12:D12"/>
    <mergeCell ref="E10:H10"/>
    <mergeCell ref="E12:H12"/>
    <mergeCell ref="A31:F31"/>
    <mergeCell ref="A32:F32"/>
    <mergeCell ref="A33:F33"/>
    <mergeCell ref="A34:F34"/>
    <mergeCell ref="A35:F35"/>
    <mergeCell ref="A36:F36"/>
    <mergeCell ref="A37:F37"/>
    <mergeCell ref="A38:F38"/>
    <mergeCell ref="A6:D6"/>
    <mergeCell ref="A7:E7"/>
    <mergeCell ref="F7:H7"/>
    <mergeCell ref="A10:D10"/>
    <mergeCell ref="A30:F30"/>
    <mergeCell ref="A24:F24"/>
    <mergeCell ref="A25:F25"/>
    <mergeCell ref="A29:F29"/>
    <mergeCell ref="A26:F26"/>
    <mergeCell ref="A27:F27"/>
    <mergeCell ref="A28:F28"/>
    <mergeCell ref="G1:I1"/>
    <mergeCell ref="A71:F71"/>
    <mergeCell ref="A3:D3"/>
    <mergeCell ref="A4:D4"/>
    <mergeCell ref="C16:E16"/>
    <mergeCell ref="G16:H16"/>
    <mergeCell ref="A5:D5"/>
    <mergeCell ref="B14:H14"/>
    <mergeCell ref="A17:F17"/>
    <mergeCell ref="A18:F18"/>
    <mergeCell ref="A19:F19"/>
    <mergeCell ref="C15:G15"/>
    <mergeCell ref="A20:F20"/>
    <mergeCell ref="A21:F21"/>
    <mergeCell ref="A39:F39"/>
    <mergeCell ref="A40:F40"/>
    <mergeCell ref="A41:F41"/>
    <mergeCell ref="A46:F46"/>
    <mergeCell ref="A47:F47"/>
    <mergeCell ref="A48:F48"/>
    <mergeCell ref="A49:F49"/>
    <mergeCell ref="A42:F42"/>
    <mergeCell ref="A43:F43"/>
    <mergeCell ref="A44:F44"/>
    <mergeCell ref="A45:F45"/>
    <mergeCell ref="A50:F50"/>
    <mergeCell ref="A51:F51"/>
    <mergeCell ref="A52:F52"/>
    <mergeCell ref="A53:F53"/>
    <mergeCell ref="A54:F54"/>
    <mergeCell ref="A58:F58"/>
    <mergeCell ref="A60:F60"/>
    <mergeCell ref="A61:F61"/>
    <mergeCell ref="A56:F56"/>
    <mergeCell ref="A57:F57"/>
    <mergeCell ref="A59:F59"/>
    <mergeCell ref="A62:F62"/>
    <mergeCell ref="A70:F70"/>
    <mergeCell ref="A73:F73"/>
    <mergeCell ref="A63:F63"/>
    <mergeCell ref="A64:F64"/>
    <mergeCell ref="A67:F67"/>
    <mergeCell ref="A68:F68"/>
    <mergeCell ref="A69:F69"/>
    <mergeCell ref="A72:F72"/>
    <mergeCell ref="A65:F65"/>
    <mergeCell ref="A66:F66"/>
    <mergeCell ref="A74:F74"/>
    <mergeCell ref="C88:F88"/>
    <mergeCell ref="B87:C87"/>
    <mergeCell ref="D87:G87"/>
    <mergeCell ref="A75:F75"/>
    <mergeCell ref="A80:F80"/>
    <mergeCell ref="B85:C85"/>
    <mergeCell ref="D85:G85"/>
    <mergeCell ref="C86:F86"/>
    <mergeCell ref="A76:F76"/>
    <mergeCell ref="A77:F77"/>
    <mergeCell ref="A78:F78"/>
    <mergeCell ref="A79:F79"/>
  </mergeCells>
  <phoneticPr fontId="7" type="noConversion"/>
  <pageMargins left="0.89" right="0.3" top="0.17" bottom="0.16" header="0.19" footer="0.16"/>
  <pageSetup scale="80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1"/>
  <sheetViews>
    <sheetView tabSelected="1" zoomScale="80" zoomScaleNormal="80" workbookViewId="0">
      <selection activeCell="N26" sqref="N26"/>
    </sheetView>
  </sheetViews>
  <sheetFormatPr defaultColWidth="8.85546875" defaultRowHeight="12.75" x14ac:dyDescent="0.2"/>
  <cols>
    <col min="1" max="1" width="3.140625" style="5" customWidth="1"/>
    <col min="2" max="2" width="14.7109375" style="5" customWidth="1"/>
    <col min="3" max="3" width="13.5703125" style="5" customWidth="1"/>
    <col min="4" max="4" width="20" style="5" customWidth="1"/>
    <col min="5" max="5" width="10.7109375" style="5" customWidth="1"/>
    <col min="6" max="6" width="14.5703125" style="35" customWidth="1"/>
    <col min="7" max="7" width="14.140625" style="5" customWidth="1"/>
    <col min="8" max="8" width="11.7109375" style="5" customWidth="1"/>
    <col min="9" max="16384" width="8.85546875" style="5"/>
  </cols>
  <sheetData>
    <row r="1" spans="1:7" ht="12.75" customHeight="1" x14ac:dyDescent="0.2">
      <c r="E1" s="46"/>
      <c r="F1" s="46"/>
      <c r="G1" s="54"/>
    </row>
    <row r="2" spans="1:7" x14ac:dyDescent="0.2">
      <c r="A2" s="34"/>
      <c r="B2" s="34"/>
      <c r="C2" s="34"/>
      <c r="D2" s="34"/>
      <c r="E2" s="34"/>
      <c r="F2" s="36"/>
    </row>
    <row r="3" spans="1:7" ht="12.75" customHeight="1" x14ac:dyDescent="0.2">
      <c r="A3" s="260" t="s">
        <v>0</v>
      </c>
      <c r="B3" s="260"/>
      <c r="C3" s="260"/>
      <c r="D3" s="261" t="s">
        <v>253</v>
      </c>
      <c r="E3" s="261"/>
      <c r="F3" s="261"/>
    </row>
    <row r="4" spans="1:7" ht="12.75" customHeight="1" x14ac:dyDescent="0.2">
      <c r="A4" s="34"/>
      <c r="B4" s="34"/>
      <c r="C4" s="34"/>
      <c r="D4" s="55"/>
      <c r="E4" s="55"/>
      <c r="F4" s="55"/>
    </row>
    <row r="5" spans="1:7" ht="12.75" customHeight="1" x14ac:dyDescent="0.2">
      <c r="A5" s="34"/>
      <c r="B5" s="34"/>
      <c r="C5" s="34"/>
      <c r="D5" s="55"/>
      <c r="E5" s="55"/>
      <c r="F5" s="55"/>
    </row>
    <row r="6" spans="1:7" ht="12.75" customHeight="1" x14ac:dyDescent="0.2">
      <c r="A6" s="34"/>
      <c r="B6" s="113"/>
      <c r="C6" s="116" t="s">
        <v>290</v>
      </c>
      <c r="D6" s="116"/>
      <c r="E6" s="116"/>
      <c r="F6" s="116"/>
      <c r="G6" s="6"/>
    </row>
    <row r="7" spans="1:7" ht="12.75" customHeight="1" x14ac:dyDescent="0.25">
      <c r="A7" s="34"/>
      <c r="B7" s="34"/>
      <c r="C7" s="230" t="s">
        <v>286</v>
      </c>
      <c r="D7" s="230"/>
      <c r="E7" s="230"/>
      <c r="F7" s="230"/>
      <c r="G7" s="69"/>
    </row>
    <row r="8" spans="1:7" ht="12.75" customHeight="1" thickBot="1" x14ac:dyDescent="0.25">
      <c r="F8" s="37"/>
      <c r="G8" s="56" t="s">
        <v>93</v>
      </c>
    </row>
    <row r="9" spans="1:7" ht="57.75" customHeight="1" thickBot="1" x14ac:dyDescent="0.25">
      <c r="A9" s="94" t="s">
        <v>59</v>
      </c>
      <c r="B9" s="95"/>
      <c r="C9" s="95"/>
      <c r="D9" s="95"/>
      <c r="E9" s="96" t="s">
        <v>4</v>
      </c>
      <c r="F9" s="194" t="s">
        <v>99</v>
      </c>
      <c r="G9" s="118" t="s">
        <v>285</v>
      </c>
    </row>
    <row r="10" spans="1:7" ht="12.75" customHeight="1" x14ac:dyDescent="0.2">
      <c r="A10" s="262" t="s">
        <v>144</v>
      </c>
      <c r="B10" s="263"/>
      <c r="C10" s="263"/>
      <c r="D10" s="263"/>
      <c r="E10" s="97" t="s">
        <v>5</v>
      </c>
      <c r="F10" s="133">
        <v>5284170</v>
      </c>
      <c r="G10" s="133">
        <v>5995785</v>
      </c>
    </row>
    <row r="11" spans="1:7" ht="12.75" customHeight="1" x14ac:dyDescent="0.2">
      <c r="A11" s="252" t="s">
        <v>145</v>
      </c>
      <c r="B11" s="253"/>
      <c r="C11" s="253"/>
      <c r="D11" s="253"/>
      <c r="E11" s="98" t="s">
        <v>6</v>
      </c>
      <c r="F11" s="134">
        <v>-3825515</v>
      </c>
      <c r="G11" s="134">
        <v>-5562529</v>
      </c>
    </row>
    <row r="12" spans="1:7" ht="12.75" customHeight="1" x14ac:dyDescent="0.2">
      <c r="A12" s="264" t="s">
        <v>146</v>
      </c>
      <c r="B12" s="265"/>
      <c r="C12" s="265"/>
      <c r="D12" s="265"/>
      <c r="E12" s="99" t="s">
        <v>7</v>
      </c>
      <c r="F12" s="135">
        <f>SUM(F10:F11)</f>
        <v>1458655</v>
      </c>
      <c r="G12" s="135">
        <f>SUM(G10:G11)</f>
        <v>433256</v>
      </c>
    </row>
    <row r="13" spans="1:7" x14ac:dyDescent="0.2">
      <c r="A13" s="252" t="s">
        <v>147</v>
      </c>
      <c r="B13" s="253"/>
      <c r="C13" s="253"/>
      <c r="D13" s="253"/>
      <c r="E13" s="98" t="s">
        <v>9</v>
      </c>
      <c r="F13" s="134">
        <v>-195350</v>
      </c>
      <c r="G13" s="134">
        <v>-320148</v>
      </c>
    </row>
    <row r="14" spans="1:7" ht="12.75" customHeight="1" x14ac:dyDescent="0.2">
      <c r="A14" s="252" t="s">
        <v>86</v>
      </c>
      <c r="B14" s="253"/>
      <c r="C14" s="253"/>
      <c r="D14" s="253"/>
      <c r="E14" s="98" t="s">
        <v>10</v>
      </c>
      <c r="F14" s="136">
        <f>-1102579</f>
        <v>-1102579</v>
      </c>
      <c r="G14" s="136">
        <v>-1630246</v>
      </c>
    </row>
    <row r="15" spans="1:7" ht="12.75" customHeight="1" x14ac:dyDescent="0.2">
      <c r="A15" s="252" t="s">
        <v>87</v>
      </c>
      <c r="B15" s="253"/>
      <c r="C15" s="253"/>
      <c r="D15" s="253"/>
      <c r="E15" s="98" t="s">
        <v>11</v>
      </c>
      <c r="F15" s="136">
        <v>-4436852</v>
      </c>
      <c r="G15" s="136">
        <v>-361058</v>
      </c>
    </row>
    <row r="16" spans="1:7" ht="12.75" customHeight="1" x14ac:dyDescent="0.2">
      <c r="A16" s="252" t="s">
        <v>85</v>
      </c>
      <c r="B16" s="253"/>
      <c r="C16" s="253"/>
      <c r="D16" s="253"/>
      <c r="E16" s="98" t="s">
        <v>13</v>
      </c>
      <c r="F16" s="136">
        <f>2796837</f>
        <v>2796837</v>
      </c>
      <c r="G16" s="136">
        <v>690563</v>
      </c>
    </row>
    <row r="17" spans="1:7" ht="12.75" customHeight="1" x14ac:dyDescent="0.2">
      <c r="A17" s="264" t="s">
        <v>148</v>
      </c>
      <c r="B17" s="265"/>
      <c r="C17" s="265"/>
      <c r="D17" s="265"/>
      <c r="E17" s="99" t="s">
        <v>16</v>
      </c>
      <c r="F17" s="137">
        <f>SUM(F12:F16)</f>
        <v>-1479289</v>
      </c>
      <c r="G17" s="137">
        <f>SUM(G12:G16)</f>
        <v>-1187633</v>
      </c>
    </row>
    <row r="18" spans="1:7" ht="12.75" customHeight="1" x14ac:dyDescent="0.2">
      <c r="A18" s="252" t="s">
        <v>149</v>
      </c>
      <c r="B18" s="253"/>
      <c r="C18" s="253"/>
      <c r="D18" s="253"/>
      <c r="E18" s="98" t="s">
        <v>17</v>
      </c>
      <c r="F18" s="136">
        <v>5654</v>
      </c>
      <c r="G18" s="136">
        <v>198070</v>
      </c>
    </row>
    <row r="19" spans="1:7" ht="12.75" customHeight="1" x14ac:dyDescent="0.2">
      <c r="A19" s="252" t="s">
        <v>150</v>
      </c>
      <c r="B19" s="253"/>
      <c r="C19" s="253"/>
      <c r="D19" s="253"/>
      <c r="E19" s="117" t="s">
        <v>19</v>
      </c>
      <c r="F19" s="134">
        <v>-2119259</v>
      </c>
      <c r="G19" s="134">
        <v>-1864773</v>
      </c>
    </row>
    <row r="20" spans="1:7" ht="24.75" customHeight="1" x14ac:dyDescent="0.2">
      <c r="A20" s="250" t="s">
        <v>151</v>
      </c>
      <c r="B20" s="251"/>
      <c r="C20" s="251"/>
      <c r="D20" s="251"/>
      <c r="E20" s="98" t="s">
        <v>20</v>
      </c>
      <c r="F20" s="134">
        <v>557941</v>
      </c>
      <c r="G20" s="134">
        <v>-69888</v>
      </c>
    </row>
    <row r="21" spans="1:7" x14ac:dyDescent="0.2">
      <c r="A21" s="252" t="s">
        <v>152</v>
      </c>
      <c r="B21" s="253"/>
      <c r="C21" s="253"/>
      <c r="D21" s="253"/>
      <c r="E21" s="117" t="s">
        <v>22</v>
      </c>
      <c r="F21" s="134"/>
      <c r="G21" s="134">
        <v>0</v>
      </c>
    </row>
    <row r="22" spans="1:7" x14ac:dyDescent="0.2">
      <c r="A22" s="252" t="s">
        <v>153</v>
      </c>
      <c r="B22" s="253"/>
      <c r="C22" s="253"/>
      <c r="D22" s="253"/>
      <c r="E22" s="98" t="s">
        <v>24</v>
      </c>
      <c r="F22" s="134"/>
      <c r="G22" s="134"/>
    </row>
    <row r="23" spans="1:7" x14ac:dyDescent="0.2">
      <c r="A23" s="248" t="s">
        <v>154</v>
      </c>
      <c r="B23" s="249"/>
      <c r="C23" s="249"/>
      <c r="D23" s="249"/>
      <c r="E23" s="100" t="s">
        <v>14</v>
      </c>
      <c r="F23" s="135">
        <f>SUM(F17:F22)</f>
        <v>-3034953</v>
      </c>
      <c r="G23" s="135">
        <f>SUM(G17:G22)</f>
        <v>-2924224</v>
      </c>
    </row>
    <row r="24" spans="1:7" s="38" customFormat="1" x14ac:dyDescent="0.2">
      <c r="A24" s="250" t="s">
        <v>155</v>
      </c>
      <c r="B24" s="251"/>
      <c r="C24" s="251"/>
      <c r="D24" s="251"/>
      <c r="E24" s="101" t="s">
        <v>156</v>
      </c>
      <c r="F24" s="138">
        <v>-2659</v>
      </c>
      <c r="G24" s="138">
        <v>-1510</v>
      </c>
    </row>
    <row r="25" spans="1:7" ht="25.5" customHeight="1" x14ac:dyDescent="0.2">
      <c r="A25" s="256" t="s">
        <v>157</v>
      </c>
      <c r="B25" s="257"/>
      <c r="C25" s="257"/>
      <c r="D25" s="257"/>
      <c r="E25" s="99" t="s">
        <v>31</v>
      </c>
      <c r="F25" s="135">
        <f>SUM(F23:F24)</f>
        <v>-3037612</v>
      </c>
      <c r="G25" s="135">
        <f>SUM(G23:G24)</f>
        <v>-2925734</v>
      </c>
    </row>
    <row r="26" spans="1:7" ht="26.25" customHeight="1" x14ac:dyDescent="0.2">
      <c r="A26" s="250" t="s">
        <v>158</v>
      </c>
      <c r="B26" s="251"/>
      <c r="C26" s="251"/>
      <c r="D26" s="251"/>
      <c r="E26" s="102" t="s">
        <v>159</v>
      </c>
      <c r="F26" s="136">
        <v>-361935</v>
      </c>
      <c r="G26" s="136">
        <v>2524937</v>
      </c>
    </row>
    <row r="27" spans="1:7" x14ac:dyDescent="0.2">
      <c r="A27" s="248" t="s">
        <v>260</v>
      </c>
      <c r="B27" s="249"/>
      <c r="C27" s="249"/>
      <c r="D27" s="249"/>
      <c r="E27" s="99" t="s">
        <v>36</v>
      </c>
      <c r="F27" s="135">
        <f>SUM(F25:F26)</f>
        <v>-3399547</v>
      </c>
      <c r="G27" s="135">
        <f>SUM(G25:G26)</f>
        <v>-400797</v>
      </c>
    </row>
    <row r="28" spans="1:7" ht="11.25" customHeight="1" x14ac:dyDescent="0.2">
      <c r="A28" s="250" t="s">
        <v>160</v>
      </c>
      <c r="B28" s="251"/>
      <c r="C28" s="251"/>
      <c r="D28" s="251"/>
      <c r="E28" s="102"/>
      <c r="F28" s="136">
        <v>-3370257</v>
      </c>
      <c r="G28" s="136">
        <v>-306734</v>
      </c>
    </row>
    <row r="29" spans="1:7" ht="12" customHeight="1" x14ac:dyDescent="0.2">
      <c r="A29" s="250" t="s">
        <v>161</v>
      </c>
      <c r="B29" s="251"/>
      <c r="C29" s="251"/>
      <c r="D29" s="251"/>
      <c r="E29" s="102"/>
      <c r="F29" s="136">
        <v>-29290</v>
      </c>
      <c r="G29" s="136">
        <v>-94063</v>
      </c>
    </row>
    <row r="30" spans="1:7" x14ac:dyDescent="0.2">
      <c r="A30" s="256" t="s">
        <v>162</v>
      </c>
      <c r="B30" s="257"/>
      <c r="C30" s="257"/>
      <c r="D30" s="257"/>
      <c r="E30" s="103" t="s">
        <v>45</v>
      </c>
      <c r="F30" s="137">
        <f>F31</f>
        <v>0</v>
      </c>
      <c r="G30" s="137">
        <f>G31</f>
        <v>-7882</v>
      </c>
    </row>
    <row r="31" spans="1:7" ht="25.5" customHeight="1" x14ac:dyDescent="0.2">
      <c r="A31" s="250" t="s">
        <v>274</v>
      </c>
      <c r="B31" s="251"/>
      <c r="C31" s="251"/>
      <c r="D31" s="251"/>
      <c r="E31" s="102" t="s">
        <v>164</v>
      </c>
      <c r="F31" s="136"/>
      <c r="G31" s="136">
        <v>-7882</v>
      </c>
    </row>
    <row r="32" spans="1:7" ht="27" customHeight="1" x14ac:dyDescent="0.2">
      <c r="A32" s="250" t="s">
        <v>163</v>
      </c>
      <c r="B32" s="251"/>
      <c r="C32" s="251"/>
      <c r="D32" s="251"/>
      <c r="E32" s="102" t="s">
        <v>130</v>
      </c>
      <c r="F32" s="137">
        <v>0</v>
      </c>
      <c r="G32" s="137">
        <v>0</v>
      </c>
    </row>
    <row r="33" spans="1:7" x14ac:dyDescent="0.2">
      <c r="A33" s="248" t="s">
        <v>165</v>
      </c>
      <c r="B33" s="249"/>
      <c r="C33" s="249"/>
      <c r="D33" s="249"/>
      <c r="E33" s="103" t="s">
        <v>166</v>
      </c>
      <c r="F33" s="137">
        <f>F30+F27</f>
        <v>-3399547</v>
      </c>
      <c r="G33" s="137">
        <f>G30+G27</f>
        <v>-408679</v>
      </c>
    </row>
    <row r="34" spans="1:7" x14ac:dyDescent="0.2">
      <c r="A34" s="250" t="s">
        <v>167</v>
      </c>
      <c r="B34" s="251"/>
      <c r="C34" s="251"/>
      <c r="D34" s="251"/>
      <c r="E34" s="102"/>
      <c r="F34" s="119"/>
      <c r="G34" s="119"/>
    </row>
    <row r="35" spans="1:7" x14ac:dyDescent="0.2">
      <c r="A35" s="250" t="s">
        <v>160</v>
      </c>
      <c r="B35" s="251"/>
      <c r="C35" s="251"/>
      <c r="D35" s="251"/>
      <c r="E35" s="102"/>
      <c r="F35" s="119">
        <f>F28</f>
        <v>-3370257</v>
      </c>
      <c r="G35" s="119">
        <v>-314616</v>
      </c>
    </row>
    <row r="36" spans="1:7" x14ac:dyDescent="0.2">
      <c r="A36" s="250" t="s">
        <v>168</v>
      </c>
      <c r="B36" s="251"/>
      <c r="C36" s="251"/>
      <c r="D36" s="251"/>
      <c r="E36" s="102"/>
      <c r="F36" s="119">
        <f>F29</f>
        <v>-29290</v>
      </c>
      <c r="G36" s="119">
        <v>-94063</v>
      </c>
    </row>
    <row r="37" spans="1:7" x14ac:dyDescent="0.2">
      <c r="A37" s="248" t="s">
        <v>169</v>
      </c>
      <c r="B37" s="249"/>
      <c r="C37" s="249"/>
      <c r="D37" s="249"/>
      <c r="E37" s="103" t="s">
        <v>170</v>
      </c>
      <c r="F37" s="119"/>
      <c r="G37" s="119"/>
    </row>
    <row r="38" spans="1:7" x14ac:dyDescent="0.2">
      <c r="A38" s="250" t="s">
        <v>171</v>
      </c>
      <c r="B38" s="251"/>
      <c r="C38" s="251"/>
      <c r="D38" s="251"/>
      <c r="E38" s="102"/>
      <c r="F38" s="119"/>
      <c r="G38" s="119"/>
    </row>
    <row r="39" spans="1:7" x14ac:dyDescent="0.2">
      <c r="A39" s="250" t="s">
        <v>172</v>
      </c>
      <c r="B39" s="251"/>
      <c r="C39" s="251"/>
      <c r="D39" s="251"/>
      <c r="E39" s="102"/>
      <c r="F39" s="132"/>
      <c r="G39" s="132"/>
    </row>
    <row r="40" spans="1:7" x14ac:dyDescent="0.2">
      <c r="A40" s="250" t="s">
        <v>173</v>
      </c>
      <c r="B40" s="251"/>
      <c r="C40" s="251"/>
      <c r="D40" s="251"/>
      <c r="E40" s="102"/>
      <c r="F40" s="132">
        <v>-2.75</v>
      </c>
      <c r="G40" s="132">
        <v>-0.33054480833633387</v>
      </c>
    </row>
    <row r="41" spans="1:7" x14ac:dyDescent="0.2">
      <c r="A41" s="250" t="s">
        <v>174</v>
      </c>
      <c r="B41" s="251"/>
      <c r="C41" s="251"/>
      <c r="D41" s="251"/>
      <c r="E41" s="102"/>
      <c r="F41" s="137"/>
      <c r="G41" s="137"/>
    </row>
    <row r="42" spans="1:7" x14ac:dyDescent="0.2">
      <c r="A42" s="248" t="s">
        <v>175</v>
      </c>
      <c r="B42" s="249"/>
      <c r="C42" s="249"/>
      <c r="D42" s="249"/>
      <c r="E42" s="102"/>
      <c r="F42" s="137"/>
      <c r="G42" s="137"/>
    </row>
    <row r="43" spans="1:7" x14ac:dyDescent="0.2">
      <c r="A43" s="250" t="s">
        <v>173</v>
      </c>
      <c r="B43" s="251"/>
      <c r="C43" s="251"/>
      <c r="D43" s="251"/>
      <c r="E43" s="102"/>
      <c r="F43" s="119"/>
      <c r="G43" s="137"/>
    </row>
    <row r="44" spans="1:7" ht="13.5" thickBot="1" x14ac:dyDescent="0.25">
      <c r="A44" s="258" t="s">
        <v>174</v>
      </c>
      <c r="B44" s="259"/>
      <c r="C44" s="259"/>
      <c r="D44" s="259"/>
      <c r="E44" s="104"/>
      <c r="F44" s="120"/>
      <c r="G44" s="156"/>
    </row>
    <row r="45" spans="1:7" x14ac:dyDescent="0.2">
      <c r="A45" s="190"/>
      <c r="B45" s="190"/>
      <c r="C45" s="190"/>
      <c r="D45" s="190"/>
      <c r="E45" s="191"/>
      <c r="F45" s="192"/>
      <c r="G45" s="193"/>
    </row>
    <row r="46" spans="1:7" x14ac:dyDescent="0.2">
      <c r="A46" s="190"/>
      <c r="B46" s="190"/>
      <c r="C46" s="190"/>
      <c r="D46" s="190"/>
      <c r="E46" s="191"/>
      <c r="F46" s="192"/>
      <c r="G46" s="193"/>
    </row>
    <row r="47" spans="1:7" ht="12.75" customHeight="1" x14ac:dyDescent="0.2">
      <c r="A47" s="105"/>
      <c r="B47" s="105"/>
      <c r="C47" s="105"/>
      <c r="D47" s="105"/>
      <c r="E47" s="105"/>
      <c r="F47" s="106"/>
      <c r="G47" s="105"/>
    </row>
    <row r="48" spans="1:7" ht="12.75" customHeight="1" x14ac:dyDescent="0.2">
      <c r="B48" s="7" t="s">
        <v>53</v>
      </c>
      <c r="C48" s="255" t="s">
        <v>262</v>
      </c>
      <c r="D48" s="255"/>
      <c r="E48" s="88" t="s">
        <v>54</v>
      </c>
      <c r="F48" s="19"/>
    </row>
    <row r="49" spans="2:6" ht="12.75" customHeight="1" x14ac:dyDescent="0.2">
      <c r="C49" s="254"/>
      <c r="D49" s="254"/>
      <c r="E49" s="39" t="s">
        <v>56</v>
      </c>
      <c r="F49" s="40"/>
    </row>
    <row r="50" spans="2:6" ht="12.75" customHeight="1" x14ac:dyDescent="0.2">
      <c r="B50" s="5" t="s">
        <v>90</v>
      </c>
      <c r="C50" s="255" t="s">
        <v>258</v>
      </c>
      <c r="D50" s="255"/>
      <c r="E50" s="88" t="s">
        <v>54</v>
      </c>
      <c r="F50" s="19"/>
    </row>
    <row r="51" spans="2:6" ht="12.75" customHeight="1" x14ac:dyDescent="0.2">
      <c r="C51" s="254"/>
      <c r="D51" s="254"/>
      <c r="E51" s="39" t="s">
        <v>56</v>
      </c>
      <c r="F51" s="41"/>
    </row>
  </sheetData>
  <mergeCells count="42"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  <mergeCell ref="C51:D51"/>
    <mergeCell ref="C48:D48"/>
    <mergeCell ref="C50:D50"/>
    <mergeCell ref="A28:D28"/>
    <mergeCell ref="A30:D30"/>
    <mergeCell ref="C49:D49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3:D23"/>
    <mergeCell ref="A19:D19"/>
    <mergeCell ref="A20:D20"/>
    <mergeCell ref="A21:D21"/>
    <mergeCell ref="A22:D22"/>
    <mergeCell ref="A33:D33"/>
    <mergeCell ref="A34:D34"/>
    <mergeCell ref="A35:D35"/>
    <mergeCell ref="A36:D36"/>
    <mergeCell ref="A37:D3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6"/>
  <sheetViews>
    <sheetView topLeftCell="A61" zoomScale="80" zoomScaleNormal="80" workbookViewId="0">
      <selection activeCell="G75" sqref="G75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2.28515625" style="3" customWidth="1"/>
    <col min="4" max="4" width="45.85546875" style="3" customWidth="1"/>
    <col min="5" max="5" width="6.5703125" style="3" customWidth="1"/>
    <col min="6" max="6" width="13.42578125" style="43" customWidth="1"/>
    <col min="7" max="7" width="14.5703125" style="43" customWidth="1"/>
    <col min="8" max="16384" width="8.140625" style="3"/>
  </cols>
  <sheetData>
    <row r="1" spans="1:12" ht="12.75" customHeight="1" x14ac:dyDescent="0.2">
      <c r="B1" s="75"/>
      <c r="C1" s="4"/>
      <c r="D1" s="4"/>
      <c r="E1" s="227"/>
      <c r="F1" s="227"/>
      <c r="G1" s="227"/>
    </row>
    <row r="2" spans="1:12" ht="12.75" customHeight="1" x14ac:dyDescent="0.2">
      <c r="C2" s="4"/>
      <c r="D2" s="4"/>
      <c r="E2" s="287"/>
      <c r="F2" s="287"/>
      <c r="G2" s="287"/>
    </row>
    <row r="3" spans="1:12" ht="12.75" customHeight="1" x14ac:dyDescent="0.2">
      <c r="E3" s="287"/>
      <c r="F3" s="287"/>
      <c r="G3" s="287"/>
    </row>
    <row r="4" spans="1:12" ht="12.75" customHeight="1" x14ac:dyDescent="0.2">
      <c r="E4" s="57"/>
      <c r="F4" s="57"/>
      <c r="G4" s="80"/>
      <c r="H4" s="58"/>
      <c r="I4" s="58"/>
      <c r="J4" s="58"/>
      <c r="K4" s="58"/>
      <c r="L4" s="58"/>
    </row>
    <row r="5" spans="1:12" ht="12.75" customHeight="1" x14ac:dyDescent="0.25">
      <c r="B5" s="283" t="s">
        <v>269</v>
      </c>
      <c r="C5" s="283"/>
      <c r="D5" s="283"/>
      <c r="E5" s="283"/>
      <c r="F5" s="283"/>
      <c r="G5" s="283"/>
      <c r="H5" s="58"/>
      <c r="I5" s="58"/>
      <c r="J5" s="58"/>
      <c r="K5" s="58"/>
      <c r="L5" s="58"/>
    </row>
    <row r="6" spans="1:12" ht="12.75" customHeight="1" x14ac:dyDescent="0.2">
      <c r="E6" s="57"/>
      <c r="F6" s="57"/>
      <c r="G6" s="59"/>
      <c r="H6" s="58"/>
      <c r="I6" s="58"/>
      <c r="J6" s="58"/>
      <c r="K6" s="58"/>
      <c r="L6" s="58"/>
    </row>
    <row r="7" spans="1:12" s="66" customFormat="1" ht="12.75" customHeight="1" x14ac:dyDescent="0.2">
      <c r="A7" s="65"/>
      <c r="B7" s="288" t="s">
        <v>272</v>
      </c>
      <c r="C7" s="288"/>
      <c r="D7" s="288"/>
      <c r="E7" s="288"/>
      <c r="F7" s="288"/>
      <c r="G7" s="288"/>
      <c r="H7" s="65"/>
      <c r="I7" s="65"/>
      <c r="J7" s="65"/>
    </row>
    <row r="8" spans="1:12" ht="15" x14ac:dyDescent="0.25">
      <c r="A8" s="42"/>
      <c r="B8" s="70"/>
      <c r="C8" s="230" t="s">
        <v>286</v>
      </c>
      <c r="D8" s="230"/>
      <c r="E8" s="230"/>
      <c r="F8" s="230"/>
      <c r="G8" s="70"/>
      <c r="H8" s="42"/>
      <c r="I8" s="42"/>
      <c r="J8" s="42"/>
    </row>
    <row r="9" spans="1:12" ht="13.5" thickBot="1" x14ac:dyDescent="0.25">
      <c r="A9" s="42"/>
      <c r="B9" s="42"/>
      <c r="C9" s="42"/>
      <c r="D9" s="42"/>
      <c r="E9" s="42"/>
      <c r="F9" s="44"/>
      <c r="G9" s="60" t="s">
        <v>93</v>
      </c>
      <c r="H9" s="42"/>
      <c r="I9" s="42"/>
      <c r="J9" s="42"/>
    </row>
    <row r="10" spans="1:12" ht="54.75" customHeight="1" thickBot="1" x14ac:dyDescent="0.25">
      <c r="A10" s="289" t="s">
        <v>59</v>
      </c>
      <c r="B10" s="290"/>
      <c r="C10" s="290"/>
      <c r="D10" s="290"/>
      <c r="E10" s="90" t="s">
        <v>4</v>
      </c>
      <c r="F10" s="91" t="s">
        <v>176</v>
      </c>
      <c r="G10" s="91" t="s">
        <v>177</v>
      </c>
    </row>
    <row r="11" spans="1:12" s="45" customFormat="1" ht="15.75" customHeight="1" thickBot="1" x14ac:dyDescent="0.25">
      <c r="A11" s="291" t="s">
        <v>60</v>
      </c>
      <c r="B11" s="292"/>
      <c r="C11" s="292"/>
      <c r="D11" s="292"/>
      <c r="E11" s="292"/>
      <c r="F11" s="292"/>
      <c r="G11" s="293"/>
    </row>
    <row r="12" spans="1:12" s="45" customFormat="1" ht="12.75" customHeight="1" x14ac:dyDescent="0.2">
      <c r="A12" s="294" t="s">
        <v>178</v>
      </c>
      <c r="B12" s="295"/>
      <c r="C12" s="295"/>
      <c r="D12" s="295"/>
      <c r="E12" s="183">
        <v>10</v>
      </c>
      <c r="F12" s="184">
        <f>F14+F15+F16+F17+F18+F19</f>
        <v>6949919</v>
      </c>
      <c r="G12" s="185">
        <f>G14+G15+G16+G17+G18+G19</f>
        <v>9148510</v>
      </c>
    </row>
    <row r="13" spans="1:12" ht="12.75" customHeight="1" x14ac:dyDescent="0.2">
      <c r="A13" s="268" t="s">
        <v>61</v>
      </c>
      <c r="B13" s="269"/>
      <c r="C13" s="269"/>
      <c r="D13" s="269"/>
      <c r="E13" s="179"/>
      <c r="F13" s="159"/>
      <c r="G13" s="160"/>
    </row>
    <row r="14" spans="1:12" ht="12.75" customHeight="1" x14ac:dyDescent="0.2">
      <c r="A14" s="268" t="s">
        <v>182</v>
      </c>
      <c r="B14" s="269"/>
      <c r="C14" s="269"/>
      <c r="D14" s="269"/>
      <c r="E14" s="180" t="s">
        <v>6</v>
      </c>
      <c r="F14" s="161">
        <v>496815</v>
      </c>
      <c r="G14" s="186">
        <v>6302200</v>
      </c>
    </row>
    <row r="15" spans="1:12" ht="12.75" customHeight="1" x14ac:dyDescent="0.2">
      <c r="A15" s="268" t="s">
        <v>183</v>
      </c>
      <c r="B15" s="269"/>
      <c r="C15" s="269"/>
      <c r="D15" s="269"/>
      <c r="E15" s="180" t="s">
        <v>7</v>
      </c>
      <c r="F15" s="161"/>
      <c r="G15" s="186">
        <v>0</v>
      </c>
    </row>
    <row r="16" spans="1:12" ht="12.75" customHeight="1" x14ac:dyDescent="0.2">
      <c r="A16" s="268" t="s">
        <v>184</v>
      </c>
      <c r="B16" s="269"/>
      <c r="C16" s="269"/>
      <c r="D16" s="269"/>
      <c r="E16" s="180" t="s">
        <v>9</v>
      </c>
      <c r="F16" s="161">
        <v>4003988</v>
      </c>
      <c r="G16" s="186">
        <v>2606330</v>
      </c>
    </row>
    <row r="17" spans="1:7" ht="12.75" customHeight="1" x14ac:dyDescent="0.2">
      <c r="A17" s="268" t="s">
        <v>185</v>
      </c>
      <c r="B17" s="269"/>
      <c r="C17" s="269"/>
      <c r="D17" s="269"/>
      <c r="E17" s="180" t="s">
        <v>10</v>
      </c>
      <c r="F17" s="161"/>
      <c r="G17" s="186">
        <v>0</v>
      </c>
    </row>
    <row r="18" spans="1:7" ht="12.75" customHeight="1" x14ac:dyDescent="0.2">
      <c r="A18" s="268" t="s">
        <v>186</v>
      </c>
      <c r="B18" s="269"/>
      <c r="C18" s="269"/>
      <c r="D18" s="269"/>
      <c r="E18" s="180" t="s">
        <v>11</v>
      </c>
      <c r="F18" s="161"/>
      <c r="G18" s="186">
        <v>12987</v>
      </c>
    </row>
    <row r="19" spans="1:7" ht="12.75" customHeight="1" x14ac:dyDescent="0.2">
      <c r="A19" s="268" t="s">
        <v>62</v>
      </c>
      <c r="B19" s="269"/>
      <c r="C19" s="269"/>
      <c r="D19" s="269"/>
      <c r="E19" s="180" t="s">
        <v>13</v>
      </c>
      <c r="F19" s="161">
        <v>2449116</v>
      </c>
      <c r="G19" s="186">
        <v>226993</v>
      </c>
    </row>
    <row r="20" spans="1:7" s="45" customFormat="1" ht="12.75" customHeight="1" x14ac:dyDescent="0.2">
      <c r="A20" s="270" t="s">
        <v>179</v>
      </c>
      <c r="B20" s="271"/>
      <c r="C20" s="271"/>
      <c r="D20" s="271"/>
      <c r="E20" s="177" t="s">
        <v>16</v>
      </c>
      <c r="F20" s="157">
        <f>F22+F23+F24+F25+F26+F27+F28</f>
        <v>6863094</v>
      </c>
      <c r="G20" s="158">
        <f>G22+G23+G24+G25+G26+G27+G28</f>
        <v>10463983</v>
      </c>
    </row>
    <row r="21" spans="1:7" ht="12.75" customHeight="1" x14ac:dyDescent="0.2">
      <c r="A21" s="268" t="s">
        <v>61</v>
      </c>
      <c r="B21" s="269"/>
      <c r="C21" s="269"/>
      <c r="D21" s="269"/>
      <c r="E21" s="179"/>
      <c r="F21" s="159"/>
      <c r="G21" s="160"/>
    </row>
    <row r="22" spans="1:7" ht="12.75" customHeight="1" x14ac:dyDescent="0.2">
      <c r="A22" s="268" t="s">
        <v>63</v>
      </c>
      <c r="B22" s="269"/>
      <c r="C22" s="269"/>
      <c r="D22" s="269"/>
      <c r="E22" s="180" t="s">
        <v>17</v>
      </c>
      <c r="F22" s="161">
        <v>1874487</v>
      </c>
      <c r="G22" s="186">
        <v>4649429</v>
      </c>
    </row>
    <row r="23" spans="1:7" ht="12.75" customHeight="1" x14ac:dyDescent="0.2">
      <c r="A23" s="268" t="s">
        <v>187</v>
      </c>
      <c r="B23" s="269"/>
      <c r="C23" s="269"/>
      <c r="D23" s="269"/>
      <c r="E23" s="180" t="s">
        <v>19</v>
      </c>
      <c r="F23" s="161">
        <v>1132629</v>
      </c>
      <c r="G23" s="186">
        <v>2087768</v>
      </c>
    </row>
    <row r="24" spans="1:7" ht="12.75" customHeight="1" x14ac:dyDescent="0.2">
      <c r="A24" s="268" t="s">
        <v>188</v>
      </c>
      <c r="B24" s="269"/>
      <c r="C24" s="269"/>
      <c r="D24" s="269"/>
      <c r="E24" s="180" t="s">
        <v>20</v>
      </c>
      <c r="F24" s="161">
        <v>945910</v>
      </c>
      <c r="G24" s="186">
        <v>1300902</v>
      </c>
    </row>
    <row r="25" spans="1:7" ht="12.75" customHeight="1" x14ac:dyDescent="0.2">
      <c r="A25" s="268" t="s">
        <v>189</v>
      </c>
      <c r="B25" s="269"/>
      <c r="C25" s="269"/>
      <c r="D25" s="269"/>
      <c r="E25" s="180" t="s">
        <v>22</v>
      </c>
      <c r="F25" s="161">
        <v>1044466</v>
      </c>
      <c r="G25" s="186">
        <v>1157839</v>
      </c>
    </row>
    <row r="26" spans="1:7" x14ac:dyDescent="0.2">
      <c r="A26" s="268" t="s">
        <v>190</v>
      </c>
      <c r="B26" s="269"/>
      <c r="C26" s="269"/>
      <c r="D26" s="269"/>
      <c r="E26" s="180" t="s">
        <v>24</v>
      </c>
      <c r="F26" s="161">
        <v>476</v>
      </c>
      <c r="G26" s="186">
        <v>1455</v>
      </c>
    </row>
    <row r="27" spans="1:7" ht="12.75" customHeight="1" x14ac:dyDescent="0.2">
      <c r="A27" s="268" t="s">
        <v>191</v>
      </c>
      <c r="B27" s="269"/>
      <c r="C27" s="269"/>
      <c r="D27" s="269"/>
      <c r="E27" s="180" t="s">
        <v>26</v>
      </c>
      <c r="F27" s="161">
        <v>528145</v>
      </c>
      <c r="G27" s="186">
        <v>631162</v>
      </c>
    </row>
    <row r="28" spans="1:7" ht="12.75" customHeight="1" x14ac:dyDescent="0.2">
      <c r="A28" s="268" t="s">
        <v>64</v>
      </c>
      <c r="B28" s="269"/>
      <c r="C28" s="269"/>
      <c r="D28" s="269"/>
      <c r="E28" s="180" t="s">
        <v>28</v>
      </c>
      <c r="F28" s="161">
        <v>1336981</v>
      </c>
      <c r="G28" s="186">
        <v>635428</v>
      </c>
    </row>
    <row r="29" spans="1:7" s="45" customFormat="1" ht="27" customHeight="1" x14ac:dyDescent="0.2">
      <c r="A29" s="272" t="s">
        <v>180</v>
      </c>
      <c r="B29" s="273"/>
      <c r="C29" s="273"/>
      <c r="D29" s="273"/>
      <c r="E29" s="177" t="s">
        <v>34</v>
      </c>
      <c r="F29" s="176">
        <f>F12-F20</f>
        <v>86825</v>
      </c>
      <c r="G29" s="178">
        <f>G12-G20</f>
        <v>-1315473</v>
      </c>
    </row>
    <row r="30" spans="1:7" s="45" customFormat="1" ht="21" customHeight="1" x14ac:dyDescent="0.2">
      <c r="A30" s="284" t="s">
        <v>65</v>
      </c>
      <c r="B30" s="285"/>
      <c r="C30" s="285"/>
      <c r="D30" s="285"/>
      <c r="E30" s="285"/>
      <c r="F30" s="285"/>
      <c r="G30" s="286"/>
    </row>
    <row r="31" spans="1:7" s="45" customFormat="1" ht="12.75" customHeight="1" x14ac:dyDescent="0.2">
      <c r="A31" s="270" t="s">
        <v>181</v>
      </c>
      <c r="B31" s="271"/>
      <c r="C31" s="271"/>
      <c r="D31" s="271"/>
      <c r="E31" s="177" t="s">
        <v>38</v>
      </c>
      <c r="F31" s="157">
        <f>F33+F34+F35+F36+F37+F38+F39+F40+F41+F42+F43</f>
        <v>2540565</v>
      </c>
      <c r="G31" s="158">
        <f>G33+G34+G35+G36+G37+G38+G39+G40+G41+G42+G43</f>
        <v>5471175</v>
      </c>
    </row>
    <row r="32" spans="1:7" ht="12.75" customHeight="1" x14ac:dyDescent="0.2">
      <c r="A32" s="268" t="s">
        <v>61</v>
      </c>
      <c r="B32" s="269"/>
      <c r="C32" s="269"/>
      <c r="D32" s="269"/>
      <c r="E32" s="179"/>
      <c r="F32" s="159"/>
      <c r="G32" s="160"/>
    </row>
    <row r="33" spans="1:7" ht="12.75" customHeight="1" x14ac:dyDescent="0.2">
      <c r="A33" s="268" t="s">
        <v>66</v>
      </c>
      <c r="B33" s="269"/>
      <c r="C33" s="269"/>
      <c r="D33" s="269"/>
      <c r="E33" s="180" t="s">
        <v>39</v>
      </c>
      <c r="F33" s="161">
        <v>17580</v>
      </c>
      <c r="G33" s="186">
        <v>97241</v>
      </c>
    </row>
    <row r="34" spans="1:7" ht="12.75" customHeight="1" x14ac:dyDescent="0.2">
      <c r="A34" s="268" t="s">
        <v>67</v>
      </c>
      <c r="B34" s="269"/>
      <c r="C34" s="269"/>
      <c r="D34" s="269"/>
      <c r="E34" s="180" t="s">
        <v>40</v>
      </c>
      <c r="F34" s="161"/>
      <c r="G34" s="186">
        <v>0</v>
      </c>
    </row>
    <row r="35" spans="1:7" ht="12.75" customHeight="1" x14ac:dyDescent="0.2">
      <c r="A35" s="268" t="s">
        <v>68</v>
      </c>
      <c r="B35" s="269"/>
      <c r="C35" s="269"/>
      <c r="D35" s="269"/>
      <c r="E35" s="180" t="s">
        <v>42</v>
      </c>
      <c r="F35" s="161">
        <v>51000</v>
      </c>
      <c r="G35" s="186">
        <v>0</v>
      </c>
    </row>
    <row r="36" spans="1:7" ht="25.5" customHeight="1" x14ac:dyDescent="0.2">
      <c r="A36" s="266" t="s">
        <v>192</v>
      </c>
      <c r="B36" s="267"/>
      <c r="C36" s="267"/>
      <c r="D36" s="267"/>
      <c r="E36" s="180" t="s">
        <v>44</v>
      </c>
      <c r="F36" s="161"/>
      <c r="G36" s="186">
        <v>1499450</v>
      </c>
    </row>
    <row r="37" spans="1:7" ht="12.75" customHeight="1" x14ac:dyDescent="0.2">
      <c r="A37" s="268" t="s">
        <v>193</v>
      </c>
      <c r="B37" s="269"/>
      <c r="C37" s="269"/>
      <c r="D37" s="269"/>
      <c r="E37" s="180" t="s">
        <v>69</v>
      </c>
      <c r="F37" s="161"/>
      <c r="G37" s="186">
        <v>0</v>
      </c>
    </row>
    <row r="38" spans="1:7" x14ac:dyDescent="0.2">
      <c r="A38" s="268" t="s">
        <v>194</v>
      </c>
      <c r="B38" s="269"/>
      <c r="C38" s="269"/>
      <c r="D38" s="269"/>
      <c r="E38" s="180" t="s">
        <v>71</v>
      </c>
      <c r="F38" s="161"/>
      <c r="G38" s="186">
        <v>0</v>
      </c>
    </row>
    <row r="39" spans="1:7" x14ac:dyDescent="0.2">
      <c r="A39" s="280" t="s">
        <v>195</v>
      </c>
      <c r="B39" s="281"/>
      <c r="C39" s="281"/>
      <c r="D39" s="281"/>
      <c r="E39" s="180" t="s">
        <v>72</v>
      </c>
      <c r="F39" s="161"/>
      <c r="G39" s="186">
        <v>2495095</v>
      </c>
    </row>
    <row r="40" spans="1:7" x14ac:dyDescent="0.2">
      <c r="A40" s="280" t="s">
        <v>70</v>
      </c>
      <c r="B40" s="281"/>
      <c r="C40" s="281"/>
      <c r="D40" s="281"/>
      <c r="E40" s="180" t="s">
        <v>196</v>
      </c>
      <c r="F40" s="161"/>
      <c r="G40" s="186">
        <v>0</v>
      </c>
    </row>
    <row r="41" spans="1:7" x14ac:dyDescent="0.2">
      <c r="A41" s="280" t="s">
        <v>198</v>
      </c>
      <c r="B41" s="281"/>
      <c r="C41" s="281"/>
      <c r="D41" s="281"/>
      <c r="E41" s="180" t="s">
        <v>197</v>
      </c>
      <c r="F41" s="161"/>
      <c r="G41" s="186">
        <v>0</v>
      </c>
    </row>
    <row r="42" spans="1:7" x14ac:dyDescent="0.2">
      <c r="A42" s="280" t="s">
        <v>186</v>
      </c>
      <c r="B42" s="281"/>
      <c r="C42" s="281"/>
      <c r="D42" s="281"/>
      <c r="E42" s="180" t="s">
        <v>47</v>
      </c>
      <c r="F42" s="161"/>
      <c r="G42" s="186">
        <v>0</v>
      </c>
    </row>
    <row r="43" spans="1:7" ht="12.75" customHeight="1" x14ac:dyDescent="0.2">
      <c r="A43" s="280" t="s">
        <v>62</v>
      </c>
      <c r="B43" s="281"/>
      <c r="C43" s="281"/>
      <c r="D43" s="281"/>
      <c r="E43" s="180" t="s">
        <v>48</v>
      </c>
      <c r="F43" s="161">
        <v>2471985</v>
      </c>
      <c r="G43" s="186">
        <v>1379389</v>
      </c>
    </row>
    <row r="44" spans="1:7" s="45" customFormat="1" ht="12.75" customHeight="1" x14ac:dyDescent="0.2">
      <c r="A44" s="270" t="s">
        <v>199</v>
      </c>
      <c r="B44" s="271"/>
      <c r="C44" s="271"/>
      <c r="D44" s="271"/>
      <c r="E44" s="92" t="s">
        <v>76</v>
      </c>
      <c r="F44" s="157">
        <f>F46+F47+F48+F49+F50+F51+F52+F53+F54+F55+F56</f>
        <v>3971787</v>
      </c>
      <c r="G44" s="158">
        <f>G46+G47+G48+G49+G50+G51+G52+G53+G54+G55+G56</f>
        <v>794999</v>
      </c>
    </row>
    <row r="45" spans="1:7" ht="12.75" customHeight="1" x14ac:dyDescent="0.2">
      <c r="A45" s="268" t="s">
        <v>61</v>
      </c>
      <c r="B45" s="269"/>
      <c r="C45" s="269"/>
      <c r="D45" s="269"/>
      <c r="E45" s="179"/>
      <c r="F45" s="159"/>
      <c r="G45" s="160"/>
    </row>
    <row r="46" spans="1:7" ht="12.75" customHeight="1" x14ac:dyDescent="0.2">
      <c r="A46" s="268" t="s">
        <v>73</v>
      </c>
      <c r="B46" s="269"/>
      <c r="C46" s="269"/>
      <c r="D46" s="269"/>
      <c r="E46" s="93" t="s">
        <v>200</v>
      </c>
      <c r="F46" s="161">
        <v>17000</v>
      </c>
      <c r="G46" s="186">
        <v>75981</v>
      </c>
    </row>
    <row r="47" spans="1:7" ht="12.75" customHeight="1" x14ac:dyDescent="0.2">
      <c r="A47" s="268" t="s">
        <v>74</v>
      </c>
      <c r="B47" s="269"/>
      <c r="C47" s="269"/>
      <c r="D47" s="269"/>
      <c r="E47" s="93" t="s">
        <v>201</v>
      </c>
      <c r="F47" s="161"/>
      <c r="G47" s="186">
        <v>1084</v>
      </c>
    </row>
    <row r="48" spans="1:7" ht="12.75" customHeight="1" x14ac:dyDescent="0.2">
      <c r="A48" s="268" t="s">
        <v>75</v>
      </c>
      <c r="B48" s="269"/>
      <c r="C48" s="269"/>
      <c r="D48" s="269"/>
      <c r="E48" s="93" t="s">
        <v>202</v>
      </c>
      <c r="F48" s="161">
        <v>2374906</v>
      </c>
      <c r="G48" s="186">
        <v>2035</v>
      </c>
    </row>
    <row r="49" spans="1:7" ht="31.5" customHeight="1" x14ac:dyDescent="0.2">
      <c r="A49" s="266" t="s">
        <v>209</v>
      </c>
      <c r="B49" s="267"/>
      <c r="C49" s="267"/>
      <c r="D49" s="267"/>
      <c r="E49" s="93" t="s">
        <v>203</v>
      </c>
      <c r="F49" s="161"/>
      <c r="G49" s="186">
        <v>0</v>
      </c>
    </row>
    <row r="50" spans="1:7" ht="12.75" customHeight="1" x14ac:dyDescent="0.2">
      <c r="A50" s="268" t="s">
        <v>210</v>
      </c>
      <c r="B50" s="269"/>
      <c r="C50" s="269"/>
      <c r="D50" s="269"/>
      <c r="E50" s="93" t="s">
        <v>204</v>
      </c>
      <c r="F50" s="161"/>
      <c r="G50" s="186">
        <v>0</v>
      </c>
    </row>
    <row r="51" spans="1:7" x14ac:dyDescent="0.2">
      <c r="A51" s="268" t="s">
        <v>211</v>
      </c>
      <c r="B51" s="269"/>
      <c r="C51" s="269"/>
      <c r="D51" s="269"/>
      <c r="E51" s="93" t="s">
        <v>205</v>
      </c>
      <c r="F51" s="161"/>
      <c r="G51" s="186">
        <v>692000</v>
      </c>
    </row>
    <row r="52" spans="1:7" x14ac:dyDescent="0.2">
      <c r="A52" s="268" t="s">
        <v>212</v>
      </c>
      <c r="B52" s="269"/>
      <c r="C52" s="269"/>
      <c r="D52" s="269"/>
      <c r="E52" s="93" t="s">
        <v>206</v>
      </c>
      <c r="F52" s="161"/>
      <c r="G52" s="186">
        <v>0</v>
      </c>
    </row>
    <row r="53" spans="1:7" x14ac:dyDescent="0.2">
      <c r="A53" s="268" t="s">
        <v>213</v>
      </c>
      <c r="B53" s="269"/>
      <c r="C53" s="269"/>
      <c r="D53" s="269"/>
      <c r="E53" s="93" t="s">
        <v>207</v>
      </c>
      <c r="F53" s="161">
        <v>1578879</v>
      </c>
      <c r="G53" s="186">
        <v>0</v>
      </c>
    </row>
    <row r="54" spans="1:7" x14ac:dyDescent="0.2">
      <c r="A54" s="268" t="s">
        <v>70</v>
      </c>
      <c r="B54" s="269"/>
      <c r="C54" s="269"/>
      <c r="D54" s="269"/>
      <c r="E54" s="93" t="s">
        <v>208</v>
      </c>
      <c r="F54" s="161"/>
      <c r="G54" s="186">
        <v>0</v>
      </c>
    </row>
    <row r="55" spans="1:7" x14ac:dyDescent="0.2">
      <c r="A55" s="268" t="s">
        <v>214</v>
      </c>
      <c r="B55" s="269"/>
      <c r="C55" s="269"/>
      <c r="D55" s="269"/>
      <c r="E55" s="93" t="s">
        <v>78</v>
      </c>
      <c r="F55" s="161"/>
      <c r="G55" s="186">
        <v>0</v>
      </c>
    </row>
    <row r="56" spans="1:7" ht="12.75" customHeight="1" x14ac:dyDescent="0.2">
      <c r="A56" s="268" t="s">
        <v>64</v>
      </c>
      <c r="B56" s="269"/>
      <c r="C56" s="269"/>
      <c r="D56" s="269"/>
      <c r="E56" s="93" t="s">
        <v>79</v>
      </c>
      <c r="F56" s="161">
        <v>1002</v>
      </c>
      <c r="G56" s="186">
        <v>23899</v>
      </c>
    </row>
    <row r="57" spans="1:7" s="45" customFormat="1" ht="35.25" customHeight="1" x14ac:dyDescent="0.2">
      <c r="A57" s="272" t="s">
        <v>215</v>
      </c>
      <c r="B57" s="273"/>
      <c r="C57" s="273"/>
      <c r="D57" s="273"/>
      <c r="E57" s="92" t="s">
        <v>81</v>
      </c>
      <c r="F57" s="157">
        <f>F31-F44</f>
        <v>-1431222</v>
      </c>
      <c r="G57" s="158">
        <f>G31-G44</f>
        <v>4676176</v>
      </c>
    </row>
    <row r="58" spans="1:7" s="45" customFormat="1" ht="21.75" customHeight="1" x14ac:dyDescent="0.2">
      <c r="A58" s="284" t="s">
        <v>77</v>
      </c>
      <c r="B58" s="285"/>
      <c r="C58" s="285"/>
      <c r="D58" s="285"/>
      <c r="E58" s="285"/>
      <c r="F58" s="285"/>
      <c r="G58" s="286"/>
    </row>
    <row r="59" spans="1:7" s="45" customFormat="1" ht="12.75" customHeight="1" x14ac:dyDescent="0.2">
      <c r="A59" s="270" t="s">
        <v>216</v>
      </c>
      <c r="B59" s="271"/>
      <c r="C59" s="271"/>
      <c r="D59" s="271"/>
      <c r="E59" s="92" t="s">
        <v>84</v>
      </c>
      <c r="F59" s="157">
        <f>F61+F62+F63+F64</f>
        <v>4169808</v>
      </c>
      <c r="G59" s="158">
        <f>G61+G62+G63+G64</f>
        <v>1344119</v>
      </c>
    </row>
    <row r="60" spans="1:7" ht="12.75" customHeight="1" x14ac:dyDescent="0.2">
      <c r="A60" s="268" t="s">
        <v>61</v>
      </c>
      <c r="B60" s="269"/>
      <c r="C60" s="269"/>
      <c r="D60" s="269"/>
      <c r="E60" s="181"/>
      <c r="F60" s="159"/>
      <c r="G60" s="160"/>
    </row>
    <row r="61" spans="1:7" ht="12.75" customHeight="1" x14ac:dyDescent="0.2">
      <c r="A61" s="268" t="s">
        <v>218</v>
      </c>
      <c r="B61" s="269"/>
      <c r="C61" s="269"/>
      <c r="D61" s="269"/>
      <c r="E61" s="93" t="s">
        <v>217</v>
      </c>
      <c r="F61" s="161">
        <v>308</v>
      </c>
      <c r="G61" s="186">
        <v>0</v>
      </c>
    </row>
    <row r="62" spans="1:7" ht="12.75" customHeight="1" x14ac:dyDescent="0.2">
      <c r="A62" s="268" t="s">
        <v>80</v>
      </c>
      <c r="B62" s="269"/>
      <c r="C62" s="269"/>
      <c r="D62" s="269"/>
      <c r="E62" s="93" t="s">
        <v>221</v>
      </c>
      <c r="F62" s="161">
        <v>3897170</v>
      </c>
      <c r="G62" s="186">
        <v>747193</v>
      </c>
    </row>
    <row r="63" spans="1:7" ht="12.75" customHeight="1" x14ac:dyDescent="0.2">
      <c r="A63" s="268" t="s">
        <v>219</v>
      </c>
      <c r="B63" s="269"/>
      <c r="C63" s="269"/>
      <c r="D63" s="269"/>
      <c r="E63" s="93" t="s">
        <v>222</v>
      </c>
      <c r="F63" s="161"/>
      <c r="G63" s="186">
        <v>310</v>
      </c>
    </row>
    <row r="64" spans="1:7" ht="12.75" customHeight="1" x14ac:dyDescent="0.2">
      <c r="A64" s="268" t="s">
        <v>62</v>
      </c>
      <c r="B64" s="269"/>
      <c r="C64" s="269"/>
      <c r="D64" s="269"/>
      <c r="E64" s="93" t="s">
        <v>223</v>
      </c>
      <c r="F64" s="161">
        <v>272330</v>
      </c>
      <c r="G64" s="186">
        <v>596616</v>
      </c>
    </row>
    <row r="65" spans="1:9" s="45" customFormat="1" ht="12.75" customHeight="1" x14ac:dyDescent="0.2">
      <c r="A65" s="270" t="s">
        <v>220</v>
      </c>
      <c r="B65" s="271"/>
      <c r="C65" s="271"/>
      <c r="D65" s="271"/>
      <c r="E65" s="92" t="s">
        <v>14</v>
      </c>
      <c r="F65" s="157">
        <f>F67+F68+F69+F70+F71</f>
        <v>2979567</v>
      </c>
      <c r="G65" s="158">
        <f>G67+G68+G69+G70+G71</f>
        <v>1159414</v>
      </c>
    </row>
    <row r="66" spans="1:9" ht="12.75" customHeight="1" x14ac:dyDescent="0.2">
      <c r="A66" s="268" t="s">
        <v>61</v>
      </c>
      <c r="B66" s="269"/>
      <c r="C66" s="269"/>
      <c r="D66" s="269"/>
      <c r="E66" s="181"/>
      <c r="F66" s="159"/>
      <c r="G66" s="160"/>
    </row>
    <row r="67" spans="1:9" ht="12.75" customHeight="1" x14ac:dyDescent="0.2">
      <c r="A67" s="268" t="s">
        <v>82</v>
      </c>
      <c r="B67" s="269"/>
      <c r="C67" s="269"/>
      <c r="D67" s="269"/>
      <c r="E67" s="93" t="s">
        <v>156</v>
      </c>
      <c r="F67" s="161">
        <v>2350457</v>
      </c>
      <c r="G67" s="186">
        <v>1059558</v>
      </c>
    </row>
    <row r="68" spans="1:9" ht="12.75" customHeight="1" x14ac:dyDescent="0.2">
      <c r="A68" s="268" t="s">
        <v>189</v>
      </c>
      <c r="B68" s="269"/>
      <c r="C68" s="269"/>
      <c r="D68" s="269"/>
      <c r="E68" s="93" t="s">
        <v>226</v>
      </c>
      <c r="F68" s="161">
        <v>524093</v>
      </c>
      <c r="G68" s="186">
        <v>0</v>
      </c>
    </row>
    <row r="69" spans="1:9" ht="12.75" customHeight="1" x14ac:dyDescent="0.2">
      <c r="A69" s="268" t="s">
        <v>83</v>
      </c>
      <c r="B69" s="269"/>
      <c r="C69" s="269"/>
      <c r="D69" s="269"/>
      <c r="E69" s="93" t="s">
        <v>227</v>
      </c>
      <c r="F69" s="161"/>
      <c r="G69" s="186">
        <v>0</v>
      </c>
    </row>
    <row r="70" spans="1:9" ht="12.75" customHeight="1" x14ac:dyDescent="0.2">
      <c r="A70" s="268" t="s">
        <v>224</v>
      </c>
      <c r="B70" s="269"/>
      <c r="C70" s="269"/>
      <c r="D70" s="269"/>
      <c r="E70" s="93" t="s">
        <v>228</v>
      </c>
      <c r="F70" s="161"/>
      <c r="G70" s="186">
        <v>0</v>
      </c>
    </row>
    <row r="71" spans="1:9" ht="12.75" customHeight="1" x14ac:dyDescent="0.2">
      <c r="A71" s="268" t="s">
        <v>225</v>
      </c>
      <c r="B71" s="269"/>
      <c r="C71" s="269"/>
      <c r="D71" s="269"/>
      <c r="E71" s="93" t="s">
        <v>229</v>
      </c>
      <c r="F71" s="161">
        <v>105017</v>
      </c>
      <c r="G71" s="186">
        <v>99856</v>
      </c>
    </row>
    <row r="72" spans="1:9" s="45" customFormat="1" ht="19.5" customHeight="1" x14ac:dyDescent="0.2">
      <c r="A72" s="275" t="s">
        <v>230</v>
      </c>
      <c r="B72" s="276"/>
      <c r="C72" s="276"/>
      <c r="D72" s="276"/>
      <c r="E72" s="279" t="s">
        <v>88</v>
      </c>
      <c r="F72" s="282">
        <f>F59-F65</f>
        <v>1190241</v>
      </c>
      <c r="G72" s="296">
        <f>G59-G65</f>
        <v>184705</v>
      </c>
    </row>
    <row r="73" spans="1:9" ht="16.5" customHeight="1" x14ac:dyDescent="0.2">
      <c r="A73" s="275"/>
      <c r="B73" s="276"/>
      <c r="C73" s="276"/>
      <c r="D73" s="276"/>
      <c r="E73" s="279"/>
      <c r="F73" s="282"/>
      <c r="G73" s="296"/>
    </row>
    <row r="74" spans="1:9" ht="16.5" customHeight="1" x14ac:dyDescent="0.2">
      <c r="A74" s="272" t="s">
        <v>231</v>
      </c>
      <c r="B74" s="273"/>
      <c r="C74" s="273"/>
      <c r="D74" s="273"/>
      <c r="E74" s="92" t="s">
        <v>89</v>
      </c>
      <c r="F74" s="176">
        <v>-4278</v>
      </c>
      <c r="G74" s="178">
        <v>-1986</v>
      </c>
    </row>
    <row r="75" spans="1:9" s="45" customFormat="1" ht="26.25" customHeight="1" x14ac:dyDescent="0.2">
      <c r="A75" s="272" t="s">
        <v>232</v>
      </c>
      <c r="B75" s="273"/>
      <c r="C75" s="273"/>
      <c r="D75" s="273"/>
      <c r="E75" s="177">
        <v>130</v>
      </c>
      <c r="F75" s="182">
        <f>F29+F57+F72+F74</f>
        <v>-158434</v>
      </c>
      <c r="G75" s="162">
        <f>G29+G57+G72+G74</f>
        <v>3543422</v>
      </c>
    </row>
    <row r="76" spans="1:9" s="45" customFormat="1" ht="12.75" customHeight="1" x14ac:dyDescent="0.2">
      <c r="A76" s="272" t="s">
        <v>233</v>
      </c>
      <c r="B76" s="273"/>
      <c r="C76" s="273"/>
      <c r="D76" s="273"/>
      <c r="E76" s="177">
        <v>140</v>
      </c>
      <c r="F76" s="176">
        <f>Бух.баланс!I19</f>
        <v>333688</v>
      </c>
      <c r="G76" s="178">
        <v>501688</v>
      </c>
      <c r="I76" s="111"/>
    </row>
    <row r="77" spans="1:9" s="45" customFormat="1" ht="21" customHeight="1" thickBot="1" x14ac:dyDescent="0.25">
      <c r="A77" s="277" t="s">
        <v>234</v>
      </c>
      <c r="B77" s="278"/>
      <c r="C77" s="278"/>
      <c r="D77" s="278"/>
      <c r="E77" s="89">
        <v>150</v>
      </c>
      <c r="F77" s="163">
        <f>Бух.баланс!H19</f>
        <v>175254</v>
      </c>
      <c r="G77" s="164">
        <f>G75+G76</f>
        <v>4045110</v>
      </c>
      <c r="I77" s="111"/>
    </row>
    <row r="78" spans="1:9" s="45" customFormat="1" ht="12.75" customHeight="1" x14ac:dyDescent="0.2">
      <c r="A78" s="114"/>
      <c r="B78" s="114"/>
      <c r="C78" s="114"/>
      <c r="D78" s="114"/>
      <c r="E78" s="115"/>
      <c r="F78" s="165"/>
      <c r="G78" s="165"/>
      <c r="I78" s="111"/>
    </row>
    <row r="79" spans="1:9" s="45" customFormat="1" ht="12.75" customHeight="1" x14ac:dyDescent="0.2">
      <c r="A79" s="114"/>
      <c r="B79" s="114"/>
      <c r="C79" s="114"/>
      <c r="D79" s="114"/>
      <c r="E79" s="115"/>
      <c r="F79" s="165">
        <f>F77-F76-F75</f>
        <v>0</v>
      </c>
      <c r="G79" s="165">
        <f>G77-G76-G75</f>
        <v>0</v>
      </c>
      <c r="I79" s="111"/>
    </row>
    <row r="80" spans="1:9" ht="9" customHeight="1" x14ac:dyDescent="0.2">
      <c r="A80" s="3" t="s">
        <v>52</v>
      </c>
      <c r="F80" s="18"/>
      <c r="G80" s="18"/>
    </row>
    <row r="81" spans="2:8" s="45" customFormat="1" ht="12.75" customHeight="1" x14ac:dyDescent="0.2">
      <c r="B81" s="7" t="s">
        <v>53</v>
      </c>
      <c r="C81" s="255" t="s">
        <v>262</v>
      </c>
      <c r="D81" s="255"/>
      <c r="E81" s="255"/>
      <c r="F81" s="20" t="s">
        <v>54</v>
      </c>
      <c r="G81" s="19"/>
      <c r="H81" s="5"/>
    </row>
    <row r="82" spans="2:8" s="45" customFormat="1" ht="13.5" customHeight="1" x14ac:dyDescent="0.2">
      <c r="B82" s="5"/>
      <c r="C82" s="274"/>
      <c r="D82" s="274"/>
      <c r="E82" s="274"/>
      <c r="F82" s="39" t="s">
        <v>56</v>
      </c>
      <c r="G82" s="40"/>
      <c r="H82" s="5"/>
    </row>
    <row r="83" spans="2:8" ht="12.75" customHeight="1" x14ac:dyDescent="0.2">
      <c r="B83" s="5" t="s">
        <v>90</v>
      </c>
      <c r="C83" s="255" t="s">
        <v>257</v>
      </c>
      <c r="D83" s="255"/>
      <c r="E83" s="255"/>
      <c r="F83" s="20" t="s">
        <v>54</v>
      </c>
      <c r="G83" s="19"/>
      <c r="H83" s="5"/>
    </row>
    <row r="84" spans="2:8" s="45" customFormat="1" ht="12.75" customHeight="1" x14ac:dyDescent="0.2">
      <c r="B84" s="5"/>
      <c r="C84" s="274"/>
      <c r="D84" s="274"/>
      <c r="E84" s="274"/>
      <c r="F84" s="39" t="s">
        <v>56</v>
      </c>
      <c r="G84" s="41"/>
      <c r="H84" s="5"/>
    </row>
    <row r="85" spans="2:8" ht="8.25" customHeight="1" x14ac:dyDescent="0.2">
      <c r="B85" s="5"/>
      <c r="C85" s="5"/>
      <c r="D85" s="5"/>
      <c r="E85" s="5"/>
      <c r="F85" s="5"/>
      <c r="G85" s="35"/>
      <c r="H85" s="5"/>
    </row>
    <row r="86" spans="2:8" x14ac:dyDescent="0.2">
      <c r="B86" s="5" t="s">
        <v>58</v>
      </c>
      <c r="C86" s="5"/>
      <c r="D86" s="5"/>
      <c r="E86" s="5"/>
      <c r="F86" s="5"/>
      <c r="G86" s="35"/>
      <c r="H86" s="5"/>
    </row>
  </sheetData>
  <mergeCells count="80">
    <mergeCell ref="G72:G73"/>
    <mergeCell ref="A20:D20"/>
    <mergeCell ref="A21:D21"/>
    <mergeCell ref="A71:D71"/>
    <mergeCell ref="A74:D74"/>
    <mergeCell ref="A23:D23"/>
    <mergeCell ref="A24:D24"/>
    <mergeCell ref="A25:D25"/>
    <mergeCell ref="A36:D36"/>
    <mergeCell ref="A37:D37"/>
    <mergeCell ref="A51:D51"/>
    <mergeCell ref="A56:D56"/>
    <mergeCell ref="A58:G58"/>
    <mergeCell ref="A59:D59"/>
    <mergeCell ref="A38:D38"/>
    <mergeCell ref="A43:D43"/>
    <mergeCell ref="A19:D19"/>
    <mergeCell ref="A10:D10"/>
    <mergeCell ref="A11:G11"/>
    <mergeCell ref="A12:D12"/>
    <mergeCell ref="A15:D15"/>
    <mergeCell ref="A16:D16"/>
    <mergeCell ref="A17:D17"/>
    <mergeCell ref="A18:D18"/>
    <mergeCell ref="E3:G3"/>
    <mergeCell ref="B7:G7"/>
    <mergeCell ref="E1:G1"/>
    <mergeCell ref="E2:G2"/>
    <mergeCell ref="C8:F8"/>
    <mergeCell ref="F72:F73"/>
    <mergeCell ref="B5:G5"/>
    <mergeCell ref="A29:D29"/>
    <mergeCell ref="A13:D13"/>
    <mergeCell ref="A14:D14"/>
    <mergeCell ref="A26:D26"/>
    <mergeCell ref="A27:D27"/>
    <mergeCell ref="A28:D28"/>
    <mergeCell ref="A30:G30"/>
    <mergeCell ref="A31:D31"/>
    <mergeCell ref="A32:D32"/>
    <mergeCell ref="A33:D33"/>
    <mergeCell ref="A34:D34"/>
    <mergeCell ref="A35:D35"/>
    <mergeCell ref="A47:D47"/>
    <mergeCell ref="A22:D22"/>
    <mergeCell ref="A48:D48"/>
    <mergeCell ref="A46:D46"/>
    <mergeCell ref="A39:D39"/>
    <mergeCell ref="A40:D40"/>
    <mergeCell ref="A41:D41"/>
    <mergeCell ref="A42:D42"/>
    <mergeCell ref="A45:D45"/>
    <mergeCell ref="A44:D44"/>
    <mergeCell ref="A62:D62"/>
    <mergeCell ref="A63:D63"/>
    <mergeCell ref="C84:E84"/>
    <mergeCell ref="A72:D73"/>
    <mergeCell ref="C81:E81"/>
    <mergeCell ref="C82:E82"/>
    <mergeCell ref="C83:E83"/>
    <mergeCell ref="A76:D76"/>
    <mergeCell ref="A77:D77"/>
    <mergeCell ref="A75:D75"/>
    <mergeCell ref="E72:E73"/>
    <mergeCell ref="A49:D49"/>
    <mergeCell ref="A50:D50"/>
    <mergeCell ref="A67:D67"/>
    <mergeCell ref="A68:D68"/>
    <mergeCell ref="A70:D70"/>
    <mergeCell ref="A52:D52"/>
    <mergeCell ref="A53:D53"/>
    <mergeCell ref="A54:D54"/>
    <mergeCell ref="A55:D55"/>
    <mergeCell ref="A69:D69"/>
    <mergeCell ref="A64:D64"/>
    <mergeCell ref="A65:D65"/>
    <mergeCell ref="A66:D66"/>
    <mergeCell ref="A57:D57"/>
    <mergeCell ref="A60:D60"/>
    <mergeCell ref="A61:D61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43"/>
  <sheetViews>
    <sheetView topLeftCell="A28" zoomScale="80" zoomScaleNormal="80" workbookViewId="0">
      <selection activeCell="A38" sqref="A38:B38"/>
    </sheetView>
  </sheetViews>
  <sheetFormatPr defaultColWidth="8.85546875" defaultRowHeight="12.75" x14ac:dyDescent="0.2"/>
  <cols>
    <col min="1" max="1" width="13.28515625" style="8" customWidth="1"/>
    <col min="2" max="2" width="17.5703125" style="8" customWidth="1"/>
    <col min="3" max="3" width="8.7109375" style="8" customWidth="1"/>
    <col min="4" max="4" width="15" style="17" customWidth="1"/>
    <col min="5" max="5" width="11.140625" style="17" customWidth="1"/>
    <col min="6" max="6" width="14" style="17" customWidth="1"/>
    <col min="7" max="7" width="14.5703125" style="17" customWidth="1"/>
    <col min="8" max="8" width="14.28515625" style="17" bestFit="1" customWidth="1"/>
    <col min="9" max="9" width="14.28515625" style="17" customWidth="1"/>
    <col min="10" max="10" width="14.5703125" style="17" customWidth="1"/>
    <col min="11" max="11" width="11.85546875" style="8" bestFit="1" customWidth="1"/>
    <col min="12" max="16384" width="8.85546875" style="8"/>
  </cols>
  <sheetData>
    <row r="1" spans="1:10" x14ac:dyDescent="0.2">
      <c r="H1" s="227"/>
      <c r="I1" s="227"/>
      <c r="J1" s="227"/>
    </row>
    <row r="2" spans="1:10" ht="12.75" customHeight="1" x14ac:dyDescent="0.2">
      <c r="H2" s="306"/>
      <c r="I2" s="306"/>
      <c r="J2" s="306"/>
    </row>
    <row r="3" spans="1:10" ht="12.75" customHeight="1" x14ac:dyDescent="0.2">
      <c r="C3" s="9"/>
      <c r="D3" s="16"/>
      <c r="H3" s="287"/>
      <c r="I3" s="287"/>
      <c r="J3" s="287"/>
    </row>
    <row r="4" spans="1:10" ht="12.75" customHeight="1" x14ac:dyDescent="0.2">
      <c r="A4" s="10" t="s">
        <v>259</v>
      </c>
      <c r="H4" s="46"/>
      <c r="I4" s="46"/>
      <c r="J4" s="54"/>
    </row>
    <row r="5" spans="1:10" ht="12.75" customHeight="1" x14ac:dyDescent="0.2">
      <c r="H5" s="46"/>
      <c r="I5" s="46"/>
      <c r="J5" s="54"/>
    </row>
    <row r="6" spans="1:10" ht="12.75" customHeight="1" x14ac:dyDescent="0.25">
      <c r="B6" s="230" t="s">
        <v>289</v>
      </c>
      <c r="C6" s="230"/>
      <c r="D6" s="230"/>
      <c r="E6" s="230"/>
      <c r="F6" s="230"/>
      <c r="G6" s="230"/>
      <c r="H6" s="230"/>
      <c r="I6" s="230"/>
    </row>
    <row r="7" spans="1:10" ht="12.75" customHeight="1" thickBot="1" x14ac:dyDescent="0.3">
      <c r="C7" s="69"/>
      <c r="D7" s="69"/>
      <c r="E7" s="69"/>
      <c r="F7" s="110"/>
      <c r="G7" s="107"/>
      <c r="H7" s="69"/>
    </row>
    <row r="8" spans="1:10" ht="25.5" customHeight="1" x14ac:dyDescent="0.2">
      <c r="A8" s="311"/>
      <c r="B8" s="312"/>
      <c r="C8" s="315" t="s">
        <v>4</v>
      </c>
      <c r="D8" s="317" t="s">
        <v>91</v>
      </c>
      <c r="E8" s="318"/>
      <c r="F8" s="318"/>
      <c r="G8" s="318"/>
      <c r="H8" s="319"/>
      <c r="I8" s="307" t="s">
        <v>282</v>
      </c>
      <c r="J8" s="309" t="s">
        <v>51</v>
      </c>
    </row>
    <row r="9" spans="1:10" ht="90" customHeight="1" thickBot="1" x14ac:dyDescent="0.25">
      <c r="A9" s="313"/>
      <c r="B9" s="314"/>
      <c r="C9" s="316"/>
      <c r="D9" s="64" t="s">
        <v>132</v>
      </c>
      <c r="E9" s="64" t="s">
        <v>283</v>
      </c>
      <c r="F9" s="64" t="s">
        <v>50</v>
      </c>
      <c r="G9" s="64" t="s">
        <v>281</v>
      </c>
      <c r="H9" s="64" t="s">
        <v>265</v>
      </c>
      <c r="I9" s="308"/>
      <c r="J9" s="310"/>
    </row>
    <row r="10" spans="1:10" ht="15" x14ac:dyDescent="0.25">
      <c r="A10" s="320" t="s">
        <v>92</v>
      </c>
      <c r="B10" s="321"/>
      <c r="C10" s="86" t="s">
        <v>5</v>
      </c>
      <c r="D10" s="121">
        <v>31453737</v>
      </c>
      <c r="E10" s="121">
        <v>-585015</v>
      </c>
      <c r="F10" s="121">
        <v>-15190974</v>
      </c>
      <c r="G10" s="121">
        <v>15154175</v>
      </c>
      <c r="H10" s="121">
        <f>SUM(D10:G10)</f>
        <v>30831923</v>
      </c>
      <c r="I10" s="122">
        <v>1187892</v>
      </c>
      <c r="J10" s="123">
        <f>H10+I10</f>
        <v>32019815</v>
      </c>
    </row>
    <row r="11" spans="1:10" ht="19.5" customHeight="1" x14ac:dyDescent="0.2">
      <c r="A11" s="298" t="s">
        <v>235</v>
      </c>
      <c r="B11" s="299"/>
      <c r="C11" s="84" t="s">
        <v>6</v>
      </c>
      <c r="D11" s="121">
        <v>0</v>
      </c>
      <c r="E11" s="121">
        <v>0</v>
      </c>
      <c r="F11" s="122">
        <v>0</v>
      </c>
      <c r="G11" s="122">
        <v>0</v>
      </c>
      <c r="H11" s="122">
        <f>D11+E11+G11</f>
        <v>0</v>
      </c>
      <c r="I11" s="122">
        <v>0</v>
      </c>
      <c r="J11" s="123">
        <v>0</v>
      </c>
    </row>
    <row r="12" spans="1:10" ht="27" customHeight="1" x14ac:dyDescent="0.2">
      <c r="A12" s="322" t="s">
        <v>279</v>
      </c>
      <c r="B12" s="323"/>
      <c r="C12" s="84" t="s">
        <v>14</v>
      </c>
      <c r="D12" s="166">
        <f>D10</f>
        <v>31453737</v>
      </c>
      <c r="E12" s="166">
        <f t="shared" ref="E12:I12" si="0">E10</f>
        <v>-585015</v>
      </c>
      <c r="F12" s="166">
        <f>F10</f>
        <v>-15190974</v>
      </c>
      <c r="G12" s="166">
        <f>G10</f>
        <v>15154175</v>
      </c>
      <c r="H12" s="166">
        <f>SUM(D12:G12)</f>
        <v>30831923</v>
      </c>
      <c r="I12" s="166">
        <f t="shared" si="0"/>
        <v>1187892</v>
      </c>
      <c r="J12" s="167">
        <f>H12+I12</f>
        <v>32019815</v>
      </c>
    </row>
    <row r="13" spans="1:10" ht="39" customHeight="1" x14ac:dyDescent="0.2">
      <c r="A13" s="300" t="s">
        <v>236</v>
      </c>
      <c r="B13" s="301"/>
      <c r="C13" s="85" t="s">
        <v>31</v>
      </c>
      <c r="D13" s="166">
        <v>0</v>
      </c>
      <c r="E13" s="166">
        <v>0</v>
      </c>
      <c r="F13" s="166">
        <f>F14+F15</f>
        <v>-7882</v>
      </c>
      <c r="G13" s="166">
        <f>G14+G15</f>
        <v>-306734</v>
      </c>
      <c r="H13" s="166">
        <f>H14+H15</f>
        <v>-314616</v>
      </c>
      <c r="I13" s="166">
        <f>I14+I15</f>
        <v>-94063</v>
      </c>
      <c r="J13" s="167">
        <f>SUM(H13:I13)</f>
        <v>-408679</v>
      </c>
    </row>
    <row r="14" spans="1:10" ht="20.25" customHeight="1" x14ac:dyDescent="0.2">
      <c r="A14" s="298" t="s">
        <v>266</v>
      </c>
      <c r="B14" s="299"/>
      <c r="C14" s="84" t="s">
        <v>247</v>
      </c>
      <c r="D14" s="121">
        <v>0</v>
      </c>
      <c r="E14" s="121">
        <v>0</v>
      </c>
      <c r="F14" s="121">
        <v>0</v>
      </c>
      <c r="G14" s="121">
        <f>'Отчет оПрибылиУбытках'!G28</f>
        <v>-306734</v>
      </c>
      <c r="H14" s="122">
        <f t="shared" ref="H14" si="1">D14+E14+G14</f>
        <v>-306734</v>
      </c>
      <c r="I14" s="122">
        <f>'Отчет оПрибылиУбытках'!G29</f>
        <v>-94063</v>
      </c>
      <c r="J14" s="124">
        <f>H14+I14</f>
        <v>-400797</v>
      </c>
    </row>
    <row r="15" spans="1:10" ht="35.25" customHeight="1" x14ac:dyDescent="0.2">
      <c r="A15" s="298" t="s">
        <v>237</v>
      </c>
      <c r="B15" s="299"/>
      <c r="C15" s="85" t="s">
        <v>248</v>
      </c>
      <c r="D15" s="121">
        <v>0</v>
      </c>
      <c r="E15" s="121">
        <v>0</v>
      </c>
      <c r="F15" s="121">
        <f>'Отчет оПрибылиУбытках'!G31</f>
        <v>-7882</v>
      </c>
      <c r="G15" s="121">
        <v>0</v>
      </c>
      <c r="H15" s="122">
        <f>D15+E15+F15</f>
        <v>-7882</v>
      </c>
      <c r="I15" s="122">
        <v>0</v>
      </c>
      <c r="J15" s="124">
        <f>H15+I15</f>
        <v>-7882</v>
      </c>
    </row>
    <row r="16" spans="1:10" ht="35.25" customHeight="1" x14ac:dyDescent="0.2">
      <c r="A16" s="300" t="s">
        <v>238</v>
      </c>
      <c r="B16" s="301"/>
      <c r="C16" s="85" t="s">
        <v>36</v>
      </c>
      <c r="D16" s="166">
        <f>D18+D19+D20+D21+D22+D23</f>
        <v>0</v>
      </c>
      <c r="E16" s="166">
        <f t="shared" ref="E16:J16" si="2">E18+E19+E20+E21+E22+E23</f>
        <v>-14331</v>
      </c>
      <c r="F16" s="166">
        <f t="shared" si="2"/>
        <v>0</v>
      </c>
      <c r="G16" s="166">
        <f t="shared" si="2"/>
        <v>1555218</v>
      </c>
      <c r="H16" s="166">
        <f t="shared" si="2"/>
        <v>1540887</v>
      </c>
      <c r="I16" s="166">
        <f t="shared" si="2"/>
        <v>-1908158</v>
      </c>
      <c r="J16" s="166">
        <f t="shared" si="2"/>
        <v>-367271</v>
      </c>
    </row>
    <row r="17" spans="1:11" x14ac:dyDescent="0.2">
      <c r="A17" s="298" t="s">
        <v>171</v>
      </c>
      <c r="B17" s="299"/>
      <c r="C17" s="84"/>
      <c r="D17" s="121">
        <v>0</v>
      </c>
      <c r="E17" s="121">
        <v>0</v>
      </c>
      <c r="F17" s="121">
        <v>0</v>
      </c>
      <c r="G17" s="121">
        <v>0</v>
      </c>
      <c r="H17" s="122">
        <f>D17+E17+G17</f>
        <v>0</v>
      </c>
      <c r="I17" s="122">
        <v>0</v>
      </c>
      <c r="J17" s="124">
        <v>0</v>
      </c>
    </row>
    <row r="18" spans="1:11" x14ac:dyDescent="0.2">
      <c r="A18" s="298" t="s">
        <v>271</v>
      </c>
      <c r="B18" s="299"/>
      <c r="C18" s="84" t="s">
        <v>249</v>
      </c>
      <c r="D18" s="121">
        <v>0</v>
      </c>
      <c r="E18" s="121">
        <v>0</v>
      </c>
      <c r="F18" s="121">
        <v>0</v>
      </c>
      <c r="G18" s="121">
        <v>0</v>
      </c>
      <c r="H18" s="122">
        <f>D18+E18+G18</f>
        <v>0</v>
      </c>
      <c r="I18" s="122">
        <v>0</v>
      </c>
      <c r="J18" s="124">
        <v>0</v>
      </c>
    </row>
    <row r="19" spans="1:11" x14ac:dyDescent="0.2">
      <c r="A19" s="304" t="s">
        <v>239</v>
      </c>
      <c r="B19" s="305"/>
      <c r="C19" s="84" t="s">
        <v>250</v>
      </c>
      <c r="D19" s="125"/>
      <c r="E19" s="125"/>
      <c r="F19" s="125"/>
      <c r="G19" s="125">
        <v>0</v>
      </c>
      <c r="H19" s="122">
        <f>D19+E19+G19+F19</f>
        <v>0</v>
      </c>
      <c r="I19" s="122">
        <v>0</v>
      </c>
      <c r="J19" s="126">
        <f>H19</f>
        <v>0</v>
      </c>
    </row>
    <row r="20" spans="1:11" ht="26.25" customHeight="1" x14ac:dyDescent="0.2">
      <c r="A20" s="304" t="s">
        <v>268</v>
      </c>
      <c r="B20" s="305"/>
      <c r="C20" s="61">
        <v>315</v>
      </c>
      <c r="D20" s="121">
        <v>0</v>
      </c>
      <c r="E20" s="121">
        <v>-14331</v>
      </c>
      <c r="F20" s="121">
        <v>0</v>
      </c>
      <c r="G20" s="121">
        <v>0</v>
      </c>
      <c r="H20" s="122">
        <f>D20+E20+G20</f>
        <v>-14331</v>
      </c>
      <c r="I20" s="122">
        <v>0</v>
      </c>
      <c r="J20" s="126">
        <f>H20</f>
        <v>-14331</v>
      </c>
    </row>
    <row r="21" spans="1:11" ht="28.5" customHeight="1" x14ac:dyDescent="0.2">
      <c r="A21" s="304" t="s">
        <v>241</v>
      </c>
      <c r="B21" s="305"/>
      <c r="C21" s="61">
        <v>316</v>
      </c>
      <c r="D21" s="121">
        <v>0</v>
      </c>
      <c r="E21" s="121">
        <v>0</v>
      </c>
      <c r="F21" s="121">
        <v>0</v>
      </c>
      <c r="G21" s="121">
        <v>0</v>
      </c>
      <c r="H21" s="122">
        <f>D21+E21+G21</f>
        <v>0</v>
      </c>
      <c r="I21" s="122">
        <v>0</v>
      </c>
      <c r="J21" s="124">
        <v>0</v>
      </c>
    </row>
    <row r="22" spans="1:11" ht="27" customHeight="1" x14ac:dyDescent="0.2">
      <c r="A22" s="304" t="s">
        <v>242</v>
      </c>
      <c r="B22" s="305"/>
      <c r="C22" s="61">
        <v>317</v>
      </c>
      <c r="D22" s="121">
        <v>0</v>
      </c>
      <c r="E22" s="121">
        <v>0</v>
      </c>
      <c r="F22" s="121">
        <v>0</v>
      </c>
      <c r="G22" s="121">
        <v>0</v>
      </c>
      <c r="H22" s="122">
        <f>D22+E22+G22</f>
        <v>0</v>
      </c>
      <c r="I22" s="122">
        <v>0</v>
      </c>
      <c r="J22" s="124">
        <v>0</v>
      </c>
    </row>
    <row r="23" spans="1:11" ht="40.5" customHeight="1" x14ac:dyDescent="0.2">
      <c r="A23" s="304" t="s">
        <v>243</v>
      </c>
      <c r="B23" s="305"/>
      <c r="C23" s="61">
        <v>318</v>
      </c>
      <c r="D23" s="121">
        <v>0</v>
      </c>
      <c r="E23" s="121">
        <v>0</v>
      </c>
      <c r="F23" s="121">
        <v>0</v>
      </c>
      <c r="G23" s="121">
        <v>1555218</v>
      </c>
      <c r="H23" s="122">
        <f>F23+G23</f>
        <v>1555218</v>
      </c>
      <c r="I23" s="122">
        <v>-1908158</v>
      </c>
      <c r="J23" s="124">
        <f>SUM(H23:I23)</f>
        <v>-352940</v>
      </c>
    </row>
    <row r="24" spans="1:11" ht="26.25" customHeight="1" x14ac:dyDescent="0.2">
      <c r="A24" s="324" t="s">
        <v>275</v>
      </c>
      <c r="B24" s="325"/>
      <c r="C24" s="62">
        <v>400</v>
      </c>
      <c r="D24" s="166">
        <f>D12+D13+SUM(D18:D23)</f>
        <v>31453737</v>
      </c>
      <c r="E24" s="166">
        <f t="shared" ref="E24:J24" si="3">E12+E13+SUM(E18:E23)</f>
        <v>-599346</v>
      </c>
      <c r="F24" s="166">
        <f t="shared" si="3"/>
        <v>-15198856</v>
      </c>
      <c r="G24" s="166">
        <f t="shared" si="3"/>
        <v>16402659</v>
      </c>
      <c r="H24" s="166">
        <f t="shared" si="3"/>
        <v>32058194</v>
      </c>
      <c r="I24" s="166">
        <f t="shared" si="3"/>
        <v>-814329</v>
      </c>
      <c r="J24" s="170">
        <f t="shared" si="3"/>
        <v>31243865</v>
      </c>
    </row>
    <row r="25" spans="1:11" ht="24.75" customHeight="1" x14ac:dyDescent="0.2">
      <c r="A25" s="324" t="s">
        <v>270</v>
      </c>
      <c r="B25" s="325"/>
      <c r="C25" s="62"/>
      <c r="D25" s="166">
        <f>Бух.баланс!I70</f>
        <v>31583510</v>
      </c>
      <c r="E25" s="166">
        <f>Бух.баланс!I72</f>
        <v>-617460</v>
      </c>
      <c r="F25" s="166">
        <f>Бух.баланс!I71+Бух.баланс!I73</f>
        <v>-15100646</v>
      </c>
      <c r="G25" s="166">
        <v>18194654</v>
      </c>
      <c r="H25" s="166">
        <f>SUM(D25:G25)</f>
        <v>34060058</v>
      </c>
      <c r="I25" s="168">
        <v>-169014</v>
      </c>
      <c r="J25" s="167">
        <f>H25+I25</f>
        <v>33891044</v>
      </c>
    </row>
    <row r="26" spans="1:11" x14ac:dyDescent="0.2">
      <c r="A26" s="304" t="s">
        <v>235</v>
      </c>
      <c r="B26" s="305"/>
      <c r="C26" s="61">
        <v>401</v>
      </c>
      <c r="D26" s="121"/>
      <c r="E26" s="121"/>
      <c r="F26" s="121"/>
      <c r="G26" s="121"/>
      <c r="H26" s="122">
        <f>D26+E26+G26</f>
        <v>0</v>
      </c>
      <c r="I26" s="122"/>
      <c r="J26" s="124"/>
    </row>
    <row r="27" spans="1:11" ht="28.5" customHeight="1" x14ac:dyDescent="0.2">
      <c r="A27" s="324" t="s">
        <v>280</v>
      </c>
      <c r="B27" s="325"/>
      <c r="C27" s="62">
        <v>500</v>
      </c>
      <c r="D27" s="166">
        <f>D25</f>
        <v>31583510</v>
      </c>
      <c r="E27" s="166">
        <f t="shared" ref="E27:I27" si="4">E25</f>
        <v>-617460</v>
      </c>
      <c r="F27" s="166">
        <f>SUM(F25:F26)</f>
        <v>-15100646</v>
      </c>
      <c r="G27" s="166">
        <f>G25</f>
        <v>18194654</v>
      </c>
      <c r="H27" s="166">
        <f>SUM(D27:G27)</f>
        <v>34060058</v>
      </c>
      <c r="I27" s="166">
        <f t="shared" si="4"/>
        <v>-169014</v>
      </c>
      <c r="J27" s="167">
        <f>H27+I27</f>
        <v>33891044</v>
      </c>
    </row>
    <row r="28" spans="1:11" ht="24.75" customHeight="1" x14ac:dyDescent="0.2">
      <c r="A28" s="324" t="s">
        <v>244</v>
      </c>
      <c r="B28" s="325"/>
      <c r="C28" s="62">
        <v>600</v>
      </c>
      <c r="D28" s="166">
        <v>0</v>
      </c>
      <c r="E28" s="166">
        <v>0</v>
      </c>
      <c r="F28" s="166">
        <f>F29+F30</f>
        <v>0</v>
      </c>
      <c r="G28" s="166">
        <f>G29+G30</f>
        <v>-3370257</v>
      </c>
      <c r="H28" s="168">
        <f>SUM(D28:G28)</f>
        <v>-3370257</v>
      </c>
      <c r="I28" s="166">
        <f>I29+I30</f>
        <v>-29290</v>
      </c>
      <c r="J28" s="170">
        <f>SUM(H28:I28)</f>
        <v>-3399547</v>
      </c>
    </row>
    <row r="29" spans="1:11" ht="12.75" customHeight="1" x14ac:dyDescent="0.2">
      <c r="A29" s="304" t="s">
        <v>267</v>
      </c>
      <c r="B29" s="305"/>
      <c r="C29" s="62">
        <v>610</v>
      </c>
      <c r="D29" s="121">
        <v>0</v>
      </c>
      <c r="E29" s="121">
        <v>0</v>
      </c>
      <c r="F29" s="121">
        <v>0</v>
      </c>
      <c r="G29" s="121">
        <f>'Отчет оПрибылиУбытках'!F28</f>
        <v>-3370257</v>
      </c>
      <c r="H29" s="122">
        <f t="shared" ref="H29:H36" si="5">SUM(D29:G29)</f>
        <v>-3370257</v>
      </c>
      <c r="I29" s="122">
        <f>'Отчет оПрибылиУбытках'!F29</f>
        <v>-29290</v>
      </c>
      <c r="J29" s="124">
        <f>SUM(H29:I29)</f>
        <v>-3399547</v>
      </c>
      <c r="K29" s="112"/>
    </row>
    <row r="30" spans="1:11" ht="36.75" customHeight="1" x14ac:dyDescent="0.2">
      <c r="A30" s="304" t="s">
        <v>245</v>
      </c>
      <c r="B30" s="305"/>
      <c r="C30" s="62">
        <v>620</v>
      </c>
      <c r="D30" s="121">
        <v>0</v>
      </c>
      <c r="E30" s="121">
        <v>0</v>
      </c>
      <c r="F30" s="121">
        <f>'Отчет оПрибылиУбытках'!F35-'Отчет оПрибылиУбытках'!F28</f>
        <v>0</v>
      </c>
      <c r="G30" s="121">
        <v>0</v>
      </c>
      <c r="H30" s="122">
        <f t="shared" si="5"/>
        <v>0</v>
      </c>
      <c r="I30" s="122">
        <f>'Отчет оПрибылиУбытках'!F36-'Отчет оПрибылиУбытках'!F29</f>
        <v>0</v>
      </c>
      <c r="J30" s="124">
        <f>SUM(H30:I30)</f>
        <v>0</v>
      </c>
    </row>
    <row r="31" spans="1:11" x14ac:dyDescent="0.2">
      <c r="A31" s="300" t="s">
        <v>246</v>
      </c>
      <c r="B31" s="301"/>
      <c r="C31" s="62">
        <v>700</v>
      </c>
      <c r="D31" s="166">
        <f>D32+D33+D34+D35+D36+D37</f>
        <v>307</v>
      </c>
      <c r="E31" s="166">
        <f t="shared" ref="E31:J31" si="6">E32+E33+E34+E35+E36+E37</f>
        <v>-10</v>
      </c>
      <c r="F31" s="166">
        <f t="shared" si="6"/>
        <v>0</v>
      </c>
      <c r="G31" s="166">
        <f>G32+G34+G35+G36+G37</f>
        <v>0</v>
      </c>
      <c r="H31" s="166">
        <f t="shared" si="6"/>
        <v>297</v>
      </c>
      <c r="I31" s="166">
        <f t="shared" si="6"/>
        <v>0</v>
      </c>
      <c r="J31" s="166">
        <f t="shared" si="6"/>
        <v>297</v>
      </c>
    </row>
    <row r="32" spans="1:11" ht="17.25" customHeight="1" x14ac:dyDescent="0.2">
      <c r="A32" s="304" t="s">
        <v>239</v>
      </c>
      <c r="B32" s="305"/>
      <c r="C32" s="79">
        <v>711</v>
      </c>
      <c r="D32" s="125">
        <v>307</v>
      </c>
      <c r="E32" s="125">
        <v>-10</v>
      </c>
      <c r="F32" s="125">
        <v>0</v>
      </c>
      <c r="G32" s="125">
        <v>0</v>
      </c>
      <c r="H32" s="122">
        <f t="shared" si="5"/>
        <v>297</v>
      </c>
      <c r="I32" s="122">
        <v>0</v>
      </c>
      <c r="J32" s="126">
        <f>H32</f>
        <v>297</v>
      </c>
    </row>
    <row r="33" spans="1:10" ht="25.5" customHeight="1" x14ac:dyDescent="0.2">
      <c r="A33" s="304" t="s">
        <v>268</v>
      </c>
      <c r="B33" s="305"/>
      <c r="C33" s="79">
        <v>712</v>
      </c>
      <c r="D33" s="125">
        <v>0</v>
      </c>
      <c r="E33" s="125"/>
      <c r="F33" s="125"/>
      <c r="G33" s="125"/>
      <c r="H33" s="122">
        <f t="shared" si="5"/>
        <v>0</v>
      </c>
      <c r="I33" s="122">
        <v>0</v>
      </c>
      <c r="J33" s="126">
        <f t="shared" ref="J33:J36" si="7">H33</f>
        <v>0</v>
      </c>
    </row>
    <row r="34" spans="1:10" x14ac:dyDescent="0.2">
      <c r="A34" s="304" t="s">
        <v>240</v>
      </c>
      <c r="B34" s="305"/>
      <c r="C34" s="79">
        <v>715</v>
      </c>
      <c r="D34" s="125">
        <v>0</v>
      </c>
      <c r="E34" s="125">
        <v>0</v>
      </c>
      <c r="F34" s="125">
        <v>0</v>
      </c>
      <c r="G34" s="125"/>
      <c r="H34" s="122">
        <f t="shared" si="5"/>
        <v>0</v>
      </c>
      <c r="I34" s="122">
        <v>0</v>
      </c>
      <c r="J34" s="126">
        <f t="shared" si="7"/>
        <v>0</v>
      </c>
    </row>
    <row r="35" spans="1:10" ht="24" customHeight="1" x14ac:dyDescent="0.2">
      <c r="A35" s="304" t="s">
        <v>241</v>
      </c>
      <c r="B35" s="305"/>
      <c r="C35" s="79">
        <v>716</v>
      </c>
      <c r="D35" s="125">
        <v>0</v>
      </c>
      <c r="E35" s="125">
        <v>0</v>
      </c>
      <c r="F35" s="125">
        <v>0</v>
      </c>
      <c r="G35" s="125"/>
      <c r="H35" s="122">
        <f t="shared" si="5"/>
        <v>0</v>
      </c>
      <c r="I35" s="122">
        <v>0</v>
      </c>
      <c r="J35" s="126">
        <f t="shared" si="7"/>
        <v>0</v>
      </c>
    </row>
    <row r="36" spans="1:10" ht="34.5" customHeight="1" x14ac:dyDescent="0.2">
      <c r="A36" s="304" t="s">
        <v>242</v>
      </c>
      <c r="B36" s="305"/>
      <c r="C36" s="79">
        <v>717</v>
      </c>
      <c r="D36" s="125">
        <v>0</v>
      </c>
      <c r="E36" s="125">
        <v>0</v>
      </c>
      <c r="F36" s="125">
        <v>0</v>
      </c>
      <c r="G36" s="125">
        <v>0</v>
      </c>
      <c r="H36" s="122">
        <f t="shared" si="5"/>
        <v>0</v>
      </c>
      <c r="I36" s="122">
        <v>0</v>
      </c>
      <c r="J36" s="126">
        <f t="shared" si="7"/>
        <v>0</v>
      </c>
    </row>
    <row r="37" spans="1:10" ht="48" customHeight="1" x14ac:dyDescent="0.2">
      <c r="A37" s="304" t="s">
        <v>243</v>
      </c>
      <c r="B37" s="305"/>
      <c r="C37" s="79">
        <v>718</v>
      </c>
      <c r="D37" s="125">
        <v>0</v>
      </c>
      <c r="E37" s="125">
        <v>0</v>
      </c>
      <c r="F37" s="125">
        <v>0</v>
      </c>
      <c r="G37" s="125"/>
      <c r="H37" s="122">
        <f>D37+E37+G37+F37</f>
        <v>0</v>
      </c>
      <c r="I37" s="122"/>
      <c r="J37" s="126">
        <f>H37+I37</f>
        <v>0</v>
      </c>
    </row>
    <row r="38" spans="1:10" ht="39" customHeight="1" thickBot="1" x14ac:dyDescent="0.25">
      <c r="A38" s="302" t="s">
        <v>276</v>
      </c>
      <c r="B38" s="303"/>
      <c r="C38" s="63">
        <v>800</v>
      </c>
      <c r="D38" s="127">
        <f>SUM(D27:D31)</f>
        <v>31583817</v>
      </c>
      <c r="E38" s="127">
        <f>SUM(E27:E31)</f>
        <v>-617470</v>
      </c>
      <c r="F38" s="127">
        <f>F27+F28+SUM(F32:F37)</f>
        <v>-15100646</v>
      </c>
      <c r="G38" s="127">
        <f>G27+G28+SUM(G32:G37)</f>
        <v>14824397</v>
      </c>
      <c r="H38" s="127">
        <f>H27+H28+SUM(H32:H37)</f>
        <v>30690098</v>
      </c>
      <c r="I38" s="127">
        <f>I27+I28+SUM(I32:I37)</f>
        <v>-198304</v>
      </c>
      <c r="J38" s="128">
        <f>H38+I38</f>
        <v>30491794</v>
      </c>
    </row>
    <row r="39" spans="1:10" ht="39" customHeight="1" x14ac:dyDescent="0.2">
      <c r="A39" s="172"/>
      <c r="B39" s="172"/>
      <c r="C39" s="173"/>
      <c r="D39" s="174">
        <f>D38-Бух.баланс!H70</f>
        <v>0</v>
      </c>
      <c r="E39" s="174">
        <f>E38-Бух.баланс!H72</f>
        <v>0</v>
      </c>
      <c r="F39" s="174">
        <f>Бух.баланс!H73+Бух.баланс!H71-F38</f>
        <v>0</v>
      </c>
      <c r="G39" s="174">
        <f>Бух.баланс!H74-G38</f>
        <v>0</v>
      </c>
      <c r="H39" s="174">
        <f>Бух.баланс!H75-H38</f>
        <v>0</v>
      </c>
      <c r="I39" s="174">
        <f>Бух.баланс!H76-I38</f>
        <v>0</v>
      </c>
      <c r="J39" s="174">
        <f>Бух.баланс!H77-J38</f>
        <v>0</v>
      </c>
    </row>
    <row r="40" spans="1:10" x14ac:dyDescent="0.2">
      <c r="A40" s="171" t="s">
        <v>53</v>
      </c>
      <c r="B40" s="297" t="s">
        <v>277</v>
      </c>
      <c r="C40" s="297"/>
      <c r="D40" s="297"/>
      <c r="E40" s="109"/>
      <c r="F40" s="83"/>
      <c r="G40" s="83"/>
    </row>
    <row r="41" spans="1:10" x14ac:dyDescent="0.2">
      <c r="E41" s="108"/>
      <c r="F41" s="108"/>
      <c r="G41" s="108"/>
    </row>
    <row r="42" spans="1:10" x14ac:dyDescent="0.2">
      <c r="A42" s="171" t="s">
        <v>57</v>
      </c>
      <c r="B42" s="297" t="s">
        <v>278</v>
      </c>
      <c r="C42" s="297"/>
      <c r="D42" s="297"/>
      <c r="E42" s="109"/>
      <c r="F42" s="83"/>
      <c r="G42" s="83"/>
    </row>
    <row r="43" spans="1:10" x14ac:dyDescent="0.2">
      <c r="A43" s="8" t="s">
        <v>58</v>
      </c>
    </row>
  </sheetData>
  <mergeCells count="40">
    <mergeCell ref="A13:B13"/>
    <mergeCell ref="A14:B14"/>
    <mergeCell ref="A27:B27"/>
    <mergeCell ref="A28:B28"/>
    <mergeCell ref="A22:B22"/>
    <mergeCell ref="A23:B23"/>
    <mergeCell ref="A24:B24"/>
    <mergeCell ref="A26:B26"/>
    <mergeCell ref="A35:B35"/>
    <mergeCell ref="A36:B36"/>
    <mergeCell ref="H1:J1"/>
    <mergeCell ref="H2:J2"/>
    <mergeCell ref="H3:J3"/>
    <mergeCell ref="I8:I9"/>
    <mergeCell ref="J8:J9"/>
    <mergeCell ref="B6:I6"/>
    <mergeCell ref="A8:B9"/>
    <mergeCell ref="C8:C9"/>
    <mergeCell ref="D8:H8"/>
    <mergeCell ref="A10:B10"/>
    <mergeCell ref="A11:B11"/>
    <mergeCell ref="A12:B12"/>
    <mergeCell ref="A25:B25"/>
    <mergeCell ref="A34:B34"/>
    <mergeCell ref="B42:D42"/>
    <mergeCell ref="B40:D40"/>
    <mergeCell ref="A15:B15"/>
    <mergeCell ref="A31:B31"/>
    <mergeCell ref="A38:B38"/>
    <mergeCell ref="A16:B16"/>
    <mergeCell ref="A17:B17"/>
    <mergeCell ref="A18:B18"/>
    <mergeCell ref="A30:B30"/>
    <mergeCell ref="A19:B19"/>
    <mergeCell ref="A20:B20"/>
    <mergeCell ref="A21:B21"/>
    <mergeCell ref="A37:B37"/>
    <mergeCell ref="A32:B32"/>
    <mergeCell ref="A33:B33"/>
    <mergeCell ref="A29:B29"/>
  </mergeCells>
  <phoneticPr fontId="7" type="noConversion"/>
  <pageMargins left="0.11811023622047245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2014-08-18T10:47:34Z</cp:lastPrinted>
  <dcterms:created xsi:type="dcterms:W3CDTF">2007-06-07T10:44:10Z</dcterms:created>
  <dcterms:modified xsi:type="dcterms:W3CDTF">2014-08-29T06:44:39Z</dcterms:modified>
</cp:coreProperties>
</file>