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isebayeva\Desktop\FR\01 ФО FR\01 ФО Конс. 1кв. 2021 FR\"/>
    </mc:Choice>
  </mc:AlternateContent>
  <xr:revisionPtr revIDLastSave="0" documentId="13_ncr:1_{1DE0E769-60E5-4457-8F87-CBC46DE521AF}" xr6:coauthVersionLast="46" xr6:coauthVersionMax="46" xr10:uidLastSave="{00000000-0000-0000-0000-000000000000}"/>
  <bookViews>
    <workbookView xWindow="-120" yWindow="-120" windowWidth="29040" windowHeight="15840" tabRatio="710" xr2:uid="{00000000-000D-0000-FFFF-FFFF00000000}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M81" i="1" l="1"/>
  <c r="M82" i="1"/>
  <c r="K83" i="1"/>
  <c r="K80" i="1"/>
  <c r="H24" i="7"/>
  <c r="J24" i="7"/>
  <c r="G24" i="7"/>
  <c r="F24" i="7"/>
  <c r="E24" i="7"/>
  <c r="D24" i="7"/>
  <c r="H11" i="7"/>
  <c r="K13" i="7"/>
  <c r="K14" i="7"/>
  <c r="K15" i="7"/>
  <c r="K16" i="7"/>
  <c r="K17" i="7"/>
  <c r="K18" i="7"/>
  <c r="K19" i="7"/>
  <c r="K20" i="7"/>
  <c r="K21" i="7"/>
  <c r="G11" i="7"/>
  <c r="G12" i="7"/>
  <c r="H8" i="7"/>
  <c r="K36" i="7" l="1"/>
  <c r="I36" i="7"/>
  <c r="K35" i="7"/>
  <c r="I35" i="7"/>
  <c r="K34" i="7"/>
  <c r="I34" i="7"/>
  <c r="K33" i="7"/>
  <c r="I33" i="7"/>
  <c r="K32" i="7"/>
  <c r="I32" i="7"/>
  <c r="K31" i="7"/>
  <c r="I31" i="7"/>
  <c r="H30" i="7"/>
  <c r="G30" i="7"/>
  <c r="F30" i="7"/>
  <c r="E30" i="7"/>
  <c r="D30" i="7"/>
  <c r="I30" i="7" s="1"/>
  <c r="K30" i="7" s="1"/>
  <c r="J29" i="7"/>
  <c r="I29" i="7"/>
  <c r="K29" i="7" s="1"/>
  <c r="H27" i="7"/>
  <c r="F27" i="7"/>
  <c r="E27" i="7"/>
  <c r="D27" i="7"/>
  <c r="G26" i="7"/>
  <c r="I25" i="7"/>
  <c r="J26" i="7"/>
  <c r="H26" i="7"/>
  <c r="H37" i="7" s="1"/>
  <c r="F26" i="7"/>
  <c r="F37" i="7" s="1"/>
  <c r="E26" i="7"/>
  <c r="E37" i="7" s="1"/>
  <c r="D26" i="7"/>
  <c r="D37" i="7" s="1"/>
  <c r="I23" i="7"/>
  <c r="K23" i="7" s="1"/>
  <c r="I21" i="7"/>
  <c r="I20" i="7"/>
  <c r="J14" i="7"/>
  <c r="H14" i="7"/>
  <c r="G14" i="7"/>
  <c r="F14" i="7"/>
  <c r="E14" i="7"/>
  <c r="D14" i="7"/>
  <c r="K12" i="7"/>
  <c r="J11" i="7"/>
  <c r="I11" i="7"/>
  <c r="F11" i="7"/>
  <c r="E11" i="7"/>
  <c r="D11" i="7"/>
  <c r="J10" i="7"/>
  <c r="H10" i="7"/>
  <c r="G10" i="7"/>
  <c r="F10" i="7"/>
  <c r="E10" i="7"/>
  <c r="E22" i="7" s="1"/>
  <c r="D10" i="7"/>
  <c r="D22" i="7" s="1"/>
  <c r="K9" i="7"/>
  <c r="I8" i="7"/>
  <c r="I10" i="7" s="1"/>
  <c r="H22" i="7" l="1"/>
  <c r="G22" i="7"/>
  <c r="I14" i="7"/>
  <c r="F22" i="7"/>
  <c r="K11" i="7"/>
  <c r="J22" i="7"/>
  <c r="K8" i="7"/>
  <c r="N8" i="7" s="1"/>
  <c r="K10" i="7"/>
  <c r="I24" i="7"/>
  <c r="I22" i="7" l="1"/>
  <c r="K22" i="7" s="1"/>
  <c r="N22" i="7" s="1"/>
  <c r="K24" i="7"/>
  <c r="I26" i="7"/>
  <c r="K26" i="7" l="1"/>
  <c r="G25" i="5" l="1"/>
  <c r="G24" i="5"/>
  <c r="G62" i="5"/>
  <c r="I49" i="1"/>
  <c r="H49" i="1"/>
  <c r="F43" i="7"/>
  <c r="H12" i="6"/>
  <c r="H17" i="6" s="1"/>
  <c r="H23" i="6" s="1"/>
  <c r="H25" i="6" s="1"/>
  <c r="G12" i="6"/>
  <c r="G17" i="6" s="1"/>
  <c r="G23" i="6" s="1"/>
  <c r="G25" i="6" s="1"/>
  <c r="F50" i="7" l="1"/>
  <c r="G72" i="5" l="1"/>
  <c r="G80" i="5" l="1"/>
  <c r="F49" i="6"/>
  <c r="H62" i="5" l="1"/>
  <c r="H56" i="5"/>
  <c r="H41" i="5"/>
  <c r="H28" i="5"/>
  <c r="H17" i="5"/>
  <c r="H9" i="5"/>
  <c r="G9" i="5"/>
  <c r="G17" i="5"/>
  <c r="H36" i="6"/>
  <c r="H27" i="6"/>
  <c r="H28" i="6" s="1"/>
  <c r="H35" i="6" s="1"/>
  <c r="H69" i="5" l="1"/>
  <c r="G26" i="5"/>
  <c r="H54" i="5"/>
  <c r="H26" i="5"/>
  <c r="H33" i="6"/>
  <c r="H71" i="5" l="1"/>
  <c r="H73" i="5" s="1"/>
  <c r="H82" i="1" l="1"/>
  <c r="H84" i="1" s="1"/>
  <c r="M37" i="7" s="1"/>
  <c r="I82" i="1"/>
  <c r="I84" i="1" s="1"/>
  <c r="M24" i="7" s="1"/>
  <c r="N24" i="7" s="1"/>
  <c r="I28" i="1" l="1"/>
  <c r="H28" i="1"/>
  <c r="G36" i="6" l="1"/>
  <c r="J28" i="7" l="1"/>
  <c r="J27" i="7" s="1"/>
  <c r="J37" i="7" s="1"/>
  <c r="L83" i="1"/>
  <c r="M83" i="1" s="1"/>
  <c r="H47" i="1"/>
  <c r="H61" i="1"/>
  <c r="H74" i="1"/>
  <c r="H87" i="1" l="1"/>
  <c r="G27" i="6" l="1"/>
  <c r="G28" i="6" l="1"/>
  <c r="G33" i="6"/>
  <c r="G35" i="6" l="1"/>
  <c r="I74" i="1"/>
  <c r="I61" i="1"/>
  <c r="I47" i="1"/>
  <c r="H48" i="1"/>
  <c r="H98" i="1" s="1"/>
  <c r="G28" i="7" l="1"/>
  <c r="L80" i="1"/>
  <c r="M80" i="1" s="1"/>
  <c r="H50" i="7"/>
  <c r="I48" i="1"/>
  <c r="I87" i="1"/>
  <c r="G27" i="7" l="1"/>
  <c r="I28" i="7"/>
  <c r="K28" i="7" s="1"/>
  <c r="I98" i="1"/>
  <c r="G37" i="7" l="1"/>
  <c r="G50" i="7" s="1"/>
  <c r="I27" i="7"/>
  <c r="E50" i="7"/>
  <c r="K27" i="7" l="1"/>
  <c r="I37" i="7"/>
  <c r="K37" i="7" s="1"/>
  <c r="N37" i="7" s="1"/>
  <c r="G56" i="5"/>
  <c r="G69" i="5" l="1"/>
  <c r="D50" i="7" l="1"/>
  <c r="G41" i="5"/>
  <c r="J50" i="7" l="1"/>
  <c r="G28" i="5" l="1"/>
  <c r="I50" i="7" l="1"/>
  <c r="G54" i="5"/>
  <c r="G71" i="5" s="1"/>
  <c r="K50" i="7" l="1"/>
  <c r="G73" i="5"/>
</calcChain>
</file>

<file path=xl/sharedStrings.xml><?xml version="1.0" encoding="utf-8"?>
<sst xmlns="http://schemas.openxmlformats.org/spreadsheetml/2006/main" count="383" uniqueCount="296">
  <si>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</si>
  <si>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</si>
  <si>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</si>
  <si>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</si>
  <si>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</si>
  <si>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</si>
  <si>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</si>
  <si>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</si>
  <si>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</si>
  <si>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</si>
  <si>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</si>
  <si>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</si>
  <si>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</si>
  <si>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</si>
  <si>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</si>
  <si>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</si>
  <si>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</si>
  <si>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</si>
  <si>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</si>
  <si>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</si>
  <si>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</si>
  <si>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</si>
  <si>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</si>
  <si>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</si>
  <si>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</si>
  <si>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</si>
  <si>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</si>
  <si>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</si>
  <si>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</si>
  <si>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</si>
  <si>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</si>
  <si>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</si>
  <si>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</si>
  <si>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</si>
  <si>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</si>
  <si>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</si>
  <si>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</si>
  <si>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</si>
  <si>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</si>
  <si>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</si>
  <si>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</si>
  <si>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</si>
  <si>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</si>
  <si>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</si>
  <si>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</si>
  <si>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</si>
  <si>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</si>
  <si>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</si>
  <si>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</si>
  <si>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Итого капитал</t>
  </si>
  <si>
    <t xml:space="preserve"> </t>
  </si>
  <si>
    <t xml:space="preserve">Руководитель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</si>
  <si>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</si>
  <si>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</si>
  <si>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</si>
  <si>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</si>
  <si>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</si>
  <si>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</si>
  <si>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</si>
  <si>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</si>
  <si>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</si>
  <si>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</si>
  <si>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</si>
  <si>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</si>
  <si>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</si>
  <si>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</si>
  <si>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</si>
  <si>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</si>
  <si>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</si>
  <si>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</si>
  <si>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</si>
  <si>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</si>
  <si>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</si>
  <si>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</si>
  <si>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</si>
  <si>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</si>
  <si>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</si>
  <si>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</si>
  <si>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</si>
  <si>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</si>
  <si>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</si>
  <si>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</si>
  <si>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</si>
  <si>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</si>
  <si>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Сальдо на 1 января предыдущего года</t>
  </si>
  <si>
    <t>тыс.тенге</t>
  </si>
  <si>
    <t>Обязательства  и капитал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</si>
  <si>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</si>
  <si>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</si>
  <si>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</si>
  <si>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</si>
  <si>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</si>
  <si>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</si>
  <si>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</si>
  <si>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</si>
  <si>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</si>
  <si>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</si>
  <si>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</si>
  <si>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Прочие краткосрочные финансовые обязательства</t>
  </si>
  <si>
    <t>Краткосрочная торговая и прочая кредиторская задолженность</t>
  </si>
  <si>
    <t>Текущие налоговые обязательства по подоходному налогу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</si>
  <si>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</si>
  <si>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</si>
  <si>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</si>
  <si>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</si>
  <si>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</si>
  <si>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</si>
  <si>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</si>
  <si>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</si>
  <si>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</si>
  <si>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</si>
  <si>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</si>
  <si>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</si>
  <si>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</si>
  <si>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</si>
  <si>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</si>
  <si>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</si>
  <si>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</si>
  <si>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</si>
  <si>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</si>
  <si>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</si>
  <si>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</si>
  <si>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</si>
  <si>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</si>
  <si>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</si>
  <si>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</si>
  <si>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</si>
  <si>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</si>
  <si>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</si>
  <si>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</si>
  <si>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</si>
  <si>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</si>
  <si>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</si>
  <si>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</si>
  <si>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</si>
  <si>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</si>
  <si>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</si>
  <si>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</si>
  <si>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</si>
  <si>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</si>
  <si>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</si>
  <si>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</si>
  <si>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в том числе: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</si>
  <si>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</si>
  <si>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</si>
  <si>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</si>
  <si>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</si>
  <si>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</si>
  <si>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</si>
  <si>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</si>
  <si>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</si>
  <si>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</si>
  <si>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</si>
  <si>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</si>
  <si>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</si>
  <si>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</si>
  <si>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</si>
  <si>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</si>
  <si>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</si>
  <si>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</si>
  <si>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</si>
  <si>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</si>
  <si>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</si>
  <si>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</si>
  <si>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</si>
  <si>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</si>
  <si>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</si>
  <si>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</si>
  <si>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</si>
  <si>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</si>
  <si>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</si>
  <si>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</si>
  <si>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</si>
  <si>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</si>
  <si>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</si>
  <si>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</si>
  <si>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</si>
  <si>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</si>
  <si>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</si>
  <si>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</si>
  <si>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</si>
  <si>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</si>
  <si>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</si>
  <si>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</si>
  <si>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</si>
  <si>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</si>
  <si>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</si>
  <si>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</si>
  <si>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</si>
  <si>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</si>
  <si>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</si>
  <si>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</si>
  <si>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</si>
  <si>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</si>
  <si>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</si>
  <si>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</si>
  <si>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</si>
  <si>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</si>
  <si>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</si>
  <si>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</si>
  <si>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</si>
  <si>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</si>
  <si>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</si>
  <si>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</si>
  <si>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</si>
  <si>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</si>
  <si>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</si>
  <si>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</si>
  <si>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</si>
  <si>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</si>
  <si>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</si>
  <si>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</si>
  <si>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</si>
  <si>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</si>
  <si>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</si>
  <si>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</si>
  <si>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</si>
  <si>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</si>
  <si>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</si>
  <si>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</si>
  <si>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</si>
  <si>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</si>
  <si>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</si>
  <si>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</si>
  <si>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</si>
  <si>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</si>
  <si>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</si>
  <si>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</si>
  <si>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>Курсовая разница по инвестициям в зарубежные организации</t>
  </si>
  <si>
    <t>Операции с собственниками , (сумма с 310 по 318):</t>
  </si>
  <si>
    <t xml:space="preserve">отчетный период </t>
  </si>
  <si>
    <t xml:space="preserve">Прочие операции </t>
  </si>
  <si>
    <t>АО «Fincraft Resources».</t>
  </si>
  <si>
    <t xml:space="preserve">Наименование организации              </t>
  </si>
  <si>
    <t xml:space="preserve"> за сопоставимый  период </t>
  </si>
  <si>
    <t>сопоставимый период</t>
  </si>
  <si>
    <t>Баланс (стр. 100+101+200)</t>
  </si>
  <si>
    <t>Курс. разница по инвестициям в зарубежные организации</t>
  </si>
  <si>
    <t>Долгосрочные финансовые активы, оцениваемые по амортизированной стоимости</t>
  </si>
  <si>
    <t>Краткосрочные финансовые обязательства, оцениваемые по амортизированной стоимости</t>
  </si>
  <si>
    <t>Краткосрочная задолженность по аренде</t>
  </si>
  <si>
    <t>Дивиденды к оплате</t>
  </si>
  <si>
    <t>Долгосрочные финансовые обязательства, оцениваемые по амортизированной стоимости</t>
  </si>
  <si>
    <t>Долгосрочная задолженность по аренде</t>
  </si>
  <si>
    <t>Компоненты прочего совокупного дохода</t>
  </si>
  <si>
    <t>Прочий капитал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</si>
  <si>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</si>
  <si>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</si>
  <si>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</si>
  <si>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</si>
  <si>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</si>
  <si>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</si>
  <si>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</si>
  <si>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</si>
  <si>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</si>
  <si>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Краткосрочные финансовые обязательства, оцениваемые по справедливой стоимости через прибыль или убыток</t>
  </si>
  <si>
    <t>Краткосрочные оценочные обязательства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</si>
  <si>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</si>
  <si>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</si>
  <si>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415</t>
  </si>
  <si>
    <t>Капитал,относимый на собственников</t>
  </si>
  <si>
    <t>Общая совокупный доход, всего (строка 610+ строка 620):</t>
  </si>
  <si>
    <t>Мукажанов Б.А.</t>
  </si>
  <si>
    <t>Долговой компонент привилегированных акций</t>
  </si>
  <si>
    <t>Дуйсебаева Ж.А.</t>
  </si>
  <si>
    <t xml:space="preserve">Форма отчетности:                                                </t>
  </si>
  <si>
    <t xml:space="preserve">консолидированная </t>
  </si>
  <si>
    <t>Инвестиционная</t>
  </si>
  <si>
    <t>Акционерное общество</t>
  </si>
  <si>
    <t>крупного  бизнеса</t>
  </si>
  <si>
    <t>Консолидированный отчет о финансовом положении</t>
  </si>
  <si>
    <t>A15E3H2, г. Алматы,  проспект Аль-Фараби, дом 77/2, квартира 16.</t>
  </si>
  <si>
    <t>Код стр</t>
  </si>
  <si>
    <t xml:space="preserve">Наименование организации               </t>
  </si>
  <si>
    <t>на 31.12.2020</t>
  </si>
  <si>
    <t>на 31.03.2021</t>
  </si>
  <si>
    <t>Сальдо на 1  января 2021 года</t>
  </si>
  <si>
    <t>Сальдо на 31 марта 2021 года (строка 500 + строка 600 + строка 700)</t>
  </si>
  <si>
    <t>Итого краткосрочных активов (сумма строк с 010 по 022)</t>
  </si>
  <si>
    <t>Итого долгосрочных активов (сумма строк с 110 по 127)</t>
  </si>
  <si>
    <t>Итого краткосрочных обязательств (сумма строк с 210 по 222)</t>
  </si>
  <si>
    <t>Итого долгосрочных обязательств (сумма строк с 310 по 321)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</si>
  <si>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</si>
  <si>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</si>
  <si>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</si>
  <si>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</si>
  <si>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</si>
  <si>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</si>
  <si>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</si>
  <si>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Сальдо на 31 марта 2020 года</t>
  </si>
  <si>
    <t>по состоянию на 31 марта 2021 года</t>
  </si>
  <si>
    <t>за  период с 01 января по  31 марта   2021 года</t>
  </si>
  <si>
    <t>за  период с 01 января по 31 марта  2021 года</t>
  </si>
  <si>
    <t>Главный бухгалтер</t>
  </si>
  <si>
    <t>159 человек</t>
  </si>
  <si>
    <t xml:space="preserve"> Консолидированный  Отчет об изменениии в капитале за  период с 01 января  по 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</si>
</sst>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&quot; &quot;[$руб.-419];[Red]&quot;-&quot;#,##0.00&quot; &quot;[$руб.-419]"/>
    <numFmt numFmtId="168" formatCode="#,##0_ ;\-#,##0\ "/>
    <numFmt numFmtId="169" formatCode="#,##0.000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3" fillId="0" borderId="0" applyFont="0" applyFill="0" applyBorder="0" applyAlignment="0" applyProtection="0"/>
    <xf numFmtId="167" fontId="3" fillId="0" borderId="0"/>
    <xf numFmtId="0" fontId="4" fillId="0" borderId="0"/>
  </cellStyleXfs>
  <cellXfs count="209">
    <xf numFmtId="0" fontId="0" fillId="0" borderId="0" xfId="0"/>
    <xf numFmtId="0" fontId="5" fillId="0" borderId="0" xfId="1" applyFont="1" applyAlignment="1"/>
    <xf numFmtId="3" fontId="5" fillId="0" borderId="0" xfId="1" applyNumberFormat="1" applyFont="1" applyAlignment="1"/>
    <xf numFmtId="0" fontId="5" fillId="0" borderId="0" xfId="1" applyFont="1" applyAlignment="1">
      <alignment vertical="center"/>
    </xf>
    <xf numFmtId="164" fontId="5" fillId="0" borderId="0" xfId="1" applyNumberFormat="1" applyFont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3" fontId="7" fillId="0" borderId="0" xfId="1" applyNumberFormat="1" applyFont="1" applyBorder="1" applyAlignment="1"/>
    <xf numFmtId="3" fontId="7" fillId="0" borderId="0" xfId="1" applyNumberFormat="1" applyFont="1" applyAlignment="1">
      <alignment horizontal="center" vertical="top"/>
    </xf>
    <xf numFmtId="3" fontId="9" fillId="0" borderId="0" xfId="1" applyNumberFormat="1" applyFont="1" applyAlignment="1"/>
    <xf numFmtId="3" fontId="5" fillId="0" borderId="1" xfId="1" applyNumberFormat="1" applyFont="1" applyBorder="1" applyAlignment="1"/>
    <xf numFmtId="3" fontId="5" fillId="0" borderId="1" xfId="0" applyNumberFormat="1" applyFont="1" applyBorder="1"/>
    <xf numFmtId="3" fontId="5" fillId="0" borderId="0" xfId="1" applyNumberFormat="1" applyFont="1" applyBorder="1" applyAlignment="1"/>
    <xf numFmtId="3" fontId="5" fillId="0" borderId="0" xfId="1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5" fillId="0" borderId="0" xfId="3" applyFont="1" applyAlignment="1"/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0" fillId="0" borderId="0" xfId="2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/>
    </xf>
    <xf numFmtId="164" fontId="7" fillId="0" borderId="0" xfId="2" applyNumberFormat="1" applyFont="1" applyBorder="1" applyAlignment="1">
      <alignment vertical="center"/>
    </xf>
    <xf numFmtId="3" fontId="5" fillId="0" borderId="0" xfId="2" applyNumberFormat="1" applyFont="1" applyAlignment="1">
      <alignment horizontal="right" vertical="center"/>
    </xf>
    <xf numFmtId="0" fontId="7" fillId="2" borderId="2" xfId="3" applyFont="1" applyFill="1" applyBorder="1" applyAlignment="1">
      <alignment vertical="center" wrapText="1"/>
    </xf>
    <xf numFmtId="49" fontId="5" fillId="0" borderId="2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3" fontId="7" fillId="0" borderId="0" xfId="2" applyNumberFormat="1" applyFont="1" applyFill="1" applyAlignment="1">
      <alignment horizontal="right" vertical="center"/>
    </xf>
    <xf numFmtId="168" fontId="7" fillId="0" borderId="2" xfId="4" applyNumberFormat="1" applyFont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168" fontId="5" fillId="0" borderId="2" xfId="4" applyNumberFormat="1" applyFont="1" applyBorder="1" applyAlignment="1">
      <alignment vertical="center"/>
    </xf>
    <xf numFmtId="168" fontId="5" fillId="0" borderId="2" xfId="4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vertical="center"/>
    </xf>
    <xf numFmtId="168" fontId="7" fillId="0" borderId="2" xfId="4" applyNumberFormat="1" applyFont="1" applyFill="1" applyBorder="1" applyAlignment="1">
      <alignment vertical="center"/>
    </xf>
    <xf numFmtId="166" fontId="5" fillId="0" borderId="0" xfId="4" applyNumberFormat="1" applyFont="1" applyBorder="1" applyAlignment="1">
      <alignment vertical="center"/>
    </xf>
    <xf numFmtId="0" fontId="5" fillId="0" borderId="1" xfId="3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5" fillId="0" borderId="0" xfId="3" applyNumberFormat="1" applyFont="1" applyBorder="1" applyAlignment="1">
      <alignment vertical="center"/>
    </xf>
    <xf numFmtId="0" fontId="5" fillId="0" borderId="0" xfId="3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" fontId="5" fillId="0" borderId="0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" fontId="5" fillId="0" borderId="0" xfId="3" applyNumberFormat="1" applyFont="1" applyAlignment="1">
      <alignment horizontal="center" vertical="center"/>
    </xf>
    <xf numFmtId="4" fontId="5" fillId="0" borderId="0" xfId="3" applyNumberFormat="1" applyFont="1" applyAlignment="1">
      <alignment vertical="center"/>
    </xf>
    <xf numFmtId="3" fontId="9" fillId="0" borderId="0" xfId="2" applyNumberFormat="1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4" fontId="5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 wrapText="1"/>
    </xf>
    <xf numFmtId="4" fontId="5" fillId="0" borderId="0" xfId="3" applyNumberFormat="1" applyFont="1" applyAlignment="1">
      <alignment horizontal="right" vertical="center"/>
    </xf>
    <xf numFmtId="0" fontId="7" fillId="0" borderId="0" xfId="3" applyFont="1" applyAlignment="1">
      <alignment horizontal="right" vertical="center"/>
    </xf>
    <xf numFmtId="3" fontId="5" fillId="0" borderId="2" xfId="3" applyNumberFormat="1" applyFont="1" applyBorder="1" applyAlignment="1">
      <alignment vertical="center"/>
    </xf>
    <xf numFmtId="3" fontId="7" fillId="0" borderId="2" xfId="4" applyNumberFormat="1" applyFont="1" applyBorder="1" applyAlignment="1">
      <alignment vertical="center"/>
    </xf>
    <xf numFmtId="3" fontId="5" fillId="0" borderId="2" xfId="4" applyNumberFormat="1" applyFont="1" applyBorder="1" applyAlignment="1">
      <alignment vertical="center"/>
    </xf>
    <xf numFmtId="49" fontId="5" fillId="0" borderId="2" xfId="3" applyNumberFormat="1" applyFont="1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horizontal="center" vertical="center"/>
    </xf>
    <xf numFmtId="164" fontId="7" fillId="0" borderId="0" xfId="3" applyNumberFormat="1" applyFont="1" applyBorder="1" applyAlignment="1">
      <alignment horizontal="center" vertical="center"/>
    </xf>
    <xf numFmtId="164" fontId="7" fillId="0" borderId="0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3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7" fillId="0" borderId="2" xfId="2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3" fontId="5" fillId="0" borderId="0" xfId="4" applyNumberFormat="1" applyFont="1" applyBorder="1" applyAlignment="1">
      <alignment vertical="center"/>
    </xf>
    <xf numFmtId="169" fontId="5" fillId="0" borderId="2" xfId="4" applyNumberFormat="1" applyFont="1" applyBorder="1" applyAlignment="1">
      <alignment vertical="center"/>
    </xf>
    <xf numFmtId="0" fontId="11" fillId="0" borderId="0" xfId="1" applyFont="1" applyAlignment="1" applyProtection="1">
      <alignment vertical="center"/>
      <protection locked="0"/>
    </xf>
    <xf numFmtId="3" fontId="11" fillId="0" borderId="0" xfId="1" applyNumberFormat="1" applyFont="1" applyAlignment="1" applyProtection="1">
      <alignment vertical="center"/>
      <protection locked="0"/>
    </xf>
    <xf numFmtId="3" fontId="12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/>
    </xf>
    <xf numFmtId="164" fontId="12" fillId="0" borderId="2" xfId="1" applyNumberFormat="1" applyFont="1" applyBorder="1" applyAlignment="1" applyProtection="1">
      <alignment horizontal="right" vertical="center"/>
      <protection locked="0"/>
    </xf>
    <xf numFmtId="3" fontId="13" fillId="0" borderId="0" xfId="1" applyNumberFormat="1" applyFont="1" applyAlignment="1" applyProtection="1">
      <alignment vertical="center"/>
      <protection locked="0"/>
    </xf>
    <xf numFmtId="49" fontId="11" fillId="0" borderId="2" xfId="1" applyNumberFormat="1" applyFont="1" applyBorder="1" applyAlignment="1">
      <alignment horizontal="center" vertical="center"/>
    </xf>
    <xf numFmtId="164" fontId="11" fillId="0" borderId="2" xfId="1" applyNumberFormat="1" applyFont="1" applyBorder="1" applyAlignment="1" applyProtection="1">
      <alignment horizontal="right" vertical="center"/>
      <protection locked="0"/>
    </xf>
    <xf numFmtId="166" fontId="11" fillId="0" borderId="2" xfId="4" applyNumberFormat="1" applyFont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/>
    </xf>
    <xf numFmtId="164" fontId="14" fillId="0" borderId="2" xfId="1" applyNumberFormat="1" applyFont="1" applyBorder="1" applyAlignment="1">
      <alignment horizontal="right"/>
    </xf>
    <xf numFmtId="164" fontId="11" fillId="0" borderId="2" xfId="1" applyNumberFormat="1" applyFont="1" applyBorder="1" applyAlignment="1" applyProtection="1">
      <alignment vertical="center"/>
      <protection locked="0"/>
    </xf>
    <xf numFmtId="0" fontId="12" fillId="0" borderId="2" xfId="1" applyFont="1" applyBorder="1" applyAlignment="1">
      <alignment horizontal="center" vertical="center"/>
    </xf>
    <xf numFmtId="164" fontId="12" fillId="0" borderId="2" xfId="1" applyNumberFormat="1" applyFont="1" applyBorder="1" applyAlignment="1">
      <alignment horizontal="right" vertical="center"/>
    </xf>
    <xf numFmtId="164" fontId="12" fillId="0" borderId="2" xfId="1" applyNumberFormat="1" applyFont="1" applyBorder="1" applyAlignment="1" applyProtection="1">
      <alignment vertical="center"/>
      <protection locked="0"/>
    </xf>
    <xf numFmtId="164" fontId="13" fillId="0" borderId="2" xfId="1" applyNumberFormat="1" applyFont="1" applyBorder="1" applyAlignment="1" applyProtection="1">
      <alignment horizontal="right" vertical="center"/>
      <protection locked="0"/>
    </xf>
    <xf numFmtId="164" fontId="12" fillId="3" borderId="2" xfId="1" applyNumberFormat="1" applyFont="1" applyFill="1" applyBorder="1" applyAlignment="1" applyProtection="1">
      <alignment horizontal="right" vertical="center"/>
      <protection locked="0"/>
    </xf>
    <xf numFmtId="164" fontId="11" fillId="0" borderId="0" xfId="1" applyNumberFormat="1" applyFont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0" fontId="9" fillId="0" borderId="0" xfId="1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" xfId="3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3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vertical="center" wrapText="1"/>
    </xf>
    <xf numFmtId="0" fontId="5" fillId="0" borderId="2" xfId="3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 wrapText="1"/>
    </xf>
    <xf numFmtId="0" fontId="5" fillId="0" borderId="0" xfId="3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3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3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1" fillId="0" borderId="3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5" fillId="0" borderId="1" xfId="1" applyFont="1" applyBorder="1" applyAlignment="1"/>
    <xf numFmtId="0" fontId="12" fillId="0" borderId="2" xfId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3" fontId="12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</cellXfs>
  <cellStyles count="7">
    <cellStyle name="Normal 57" xfId="5" xr:uid="{00000000-0005-0000-0000-000000000000}"/>
    <cellStyle name="Обычный" xfId="0" builtinId="0"/>
    <cellStyle name="Обычный 2" xfId="6" xr:uid="{00000000-0005-0000-0000-000002000000}"/>
    <cellStyle name="Обычный_изм" xfId="1" xr:uid="{00000000-0005-0000-0000-000003000000}"/>
    <cellStyle name="Обычный_одд" xfId="2" xr:uid="{00000000-0005-0000-0000-000004000000}"/>
    <cellStyle name="Обычный_ф2" xfId="3" xr:uid="{00000000-0005-0000-0000-000005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2049" name="Текст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0" name="Текст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98" name="Текст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&#1060;&#1054;%20&#1050;&#1086;&#1085;&#1089;.%201%20&#1082;&#1074;.2020%20FR_09.05.2021/01%20&#1050;&#1054;&#1053;&#1057;_Fincraft%20Resources_&#1060;&#1054;%20&#1085;&#1072;%2031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"/>
      <sheetName val="ОСВ"/>
      <sheetName val="Ф1"/>
      <sheetName val="Ф2"/>
      <sheetName val="Ф3"/>
      <sheetName val="Ф4"/>
      <sheetName val="Конс"/>
      <sheetName val="Дох."/>
      <sheetName val="Расх"/>
      <sheetName val="010"/>
      <sheetName val="015"/>
      <sheetName val="016"/>
      <sheetName val="020"/>
      <sheetName val="022"/>
      <sheetName val="110"/>
      <sheetName val="116"/>
      <sheetName val="117"/>
      <sheetName val="127"/>
      <sheetName val="121"/>
      <sheetName val="124"/>
      <sheetName val="125"/>
      <sheetName val="210_310"/>
      <sheetName val="213_313"/>
      <sheetName val="214_217_222"/>
      <sheetName val="215_315"/>
      <sheetName val="218_318"/>
      <sheetName val="221_321"/>
      <sheetName val="410"/>
    </sheetNames>
    <sheetDataSet>
      <sheetData sheetId="0"/>
      <sheetData sheetId="1"/>
      <sheetData sheetId="2"/>
      <sheetData sheetId="3">
        <row r="26">
          <cell r="E26">
            <v>-28075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98"/>
  <sheetViews>
    <sheetView tabSelected="1" topLeftCell="A60" zoomScaleNormal="100" workbookViewId="0">
      <selection activeCell="Q74" sqref="Q74"/>
    </sheetView>
  </sheetViews>
  <sheetFormatPr defaultColWidth="8.85546875" defaultRowHeight="12.75" x14ac:dyDescent="0.2"/>
  <cols>
    <col min="1" max="1" width="2.7109375" style="93" customWidth="1"/>
    <col min="2" max="2" width="3.5703125" style="91" customWidth="1"/>
    <col min="3" max="3" width="8.85546875" style="91" customWidth="1"/>
    <col min="4" max="4" width="6" style="91" customWidth="1"/>
    <col min="5" max="5" width="17.5703125" style="91" customWidth="1"/>
    <col min="6" max="6" width="36.7109375" style="91" customWidth="1"/>
    <col min="7" max="7" width="5.85546875" style="93" customWidth="1"/>
    <col min="8" max="8" width="15.7109375" style="109" customWidth="1"/>
    <col min="9" max="9" width="14.5703125" style="109" customWidth="1"/>
    <col min="10" max="10" width="8.85546875" style="93" customWidth="1"/>
    <col min="11" max="11" width="11.85546875" style="93" hidden="1" customWidth="1"/>
    <col min="12" max="13" width="8.85546875" style="93" hidden="1" customWidth="1"/>
    <col min="14" max="183" width="8.85546875" style="93" customWidth="1"/>
    <col min="184" max="16384" width="8.85546875" style="93"/>
  </cols>
  <sheetData>
    <row r="1" spans="2:9" x14ac:dyDescent="0.2">
      <c r="C1" s="92"/>
      <c r="G1" s="163"/>
      <c r="H1" s="163"/>
      <c r="I1" s="163"/>
    </row>
    <row r="2" spans="2:9" s="96" customFormat="1" ht="12.75" customHeight="1" x14ac:dyDescent="0.2">
      <c r="B2" s="94"/>
      <c r="C2" s="94"/>
      <c r="D2" s="35"/>
      <c r="E2" s="35"/>
      <c r="F2" s="35"/>
      <c r="G2" s="36"/>
      <c r="H2" s="95"/>
      <c r="I2" s="37"/>
    </row>
    <row r="3" spans="2:9" ht="12.75" customHeight="1" x14ac:dyDescent="0.2">
      <c r="B3" s="164" t="s">
        <v>113</v>
      </c>
      <c r="C3" s="164"/>
      <c r="D3" s="164"/>
      <c r="E3" s="164"/>
      <c r="F3" s="168" t="s">
        <v>232</v>
      </c>
      <c r="G3" s="168"/>
      <c r="H3" s="168"/>
      <c r="I3" s="97"/>
    </row>
    <row r="4" spans="2:9" ht="17.100000000000001" customHeight="1" x14ac:dyDescent="0.2">
      <c r="B4" s="164" t="s">
        <v>114</v>
      </c>
      <c r="C4" s="164"/>
      <c r="D4" s="164"/>
      <c r="E4" s="164"/>
      <c r="F4" s="169"/>
      <c r="G4" s="169"/>
      <c r="H4" s="169"/>
      <c r="I4" s="97"/>
    </row>
    <row r="5" spans="2:9" ht="17.100000000000001" customHeight="1" x14ac:dyDescent="0.2">
      <c r="B5" s="164" t="s">
        <v>1</v>
      </c>
      <c r="C5" s="164"/>
      <c r="D5" s="164"/>
      <c r="E5" s="164"/>
      <c r="F5" s="170" t="s">
        <v>267</v>
      </c>
      <c r="G5" s="170"/>
      <c r="H5" s="170"/>
      <c r="I5" s="98"/>
    </row>
    <row r="6" spans="2:9" ht="17.100000000000001" customHeight="1" x14ac:dyDescent="0.2">
      <c r="B6" s="167" t="s">
        <v>2</v>
      </c>
      <c r="C6" s="167"/>
      <c r="D6" s="167"/>
      <c r="E6" s="167"/>
      <c r="F6" s="168" t="s">
        <v>268</v>
      </c>
      <c r="G6" s="168"/>
      <c r="H6" s="168"/>
      <c r="I6" s="98"/>
    </row>
    <row r="7" spans="2:9" ht="17.100000000000001" customHeight="1" x14ac:dyDescent="0.2">
      <c r="B7" s="150" t="s">
        <v>265</v>
      </c>
      <c r="C7" s="150"/>
      <c r="D7" s="150"/>
      <c r="E7" s="150"/>
      <c r="F7" s="151" t="s">
        <v>266</v>
      </c>
      <c r="G7" s="151"/>
      <c r="H7" s="151"/>
      <c r="I7" s="97"/>
    </row>
    <row r="8" spans="2:9" ht="17.100000000000001" customHeight="1" x14ac:dyDescent="0.2">
      <c r="B8" s="150" t="s">
        <v>87</v>
      </c>
      <c r="C8" s="150"/>
      <c r="D8" s="150"/>
      <c r="E8" s="150"/>
      <c r="F8" s="171" t="s">
        <v>294</v>
      </c>
      <c r="G8" s="171"/>
      <c r="H8" s="171"/>
      <c r="I8" s="98"/>
    </row>
    <row r="9" spans="2:9" ht="17.100000000000001" customHeight="1" x14ac:dyDescent="0.2">
      <c r="B9" s="167" t="s">
        <v>115</v>
      </c>
      <c r="C9" s="167"/>
      <c r="D9" s="167"/>
      <c r="E9" s="167"/>
      <c r="F9" s="151" t="s">
        <v>269</v>
      </c>
      <c r="G9" s="151"/>
      <c r="H9" s="151"/>
      <c r="I9" s="98"/>
    </row>
    <row r="10" spans="2:9" ht="17.100000000000001" customHeight="1" x14ac:dyDescent="0.2">
      <c r="B10" s="167" t="s">
        <v>116</v>
      </c>
      <c r="C10" s="167"/>
      <c r="D10" s="167"/>
      <c r="E10" s="167"/>
      <c r="F10" s="152" t="s">
        <v>271</v>
      </c>
      <c r="G10" s="152"/>
      <c r="H10" s="152"/>
      <c r="I10" s="152"/>
    </row>
    <row r="11" spans="2:9" ht="12.75" customHeight="1" x14ac:dyDescent="0.2">
      <c r="B11" s="146"/>
      <c r="C11" s="146"/>
      <c r="D11" s="146"/>
      <c r="E11" s="146"/>
      <c r="F11" s="147"/>
      <c r="G11" s="147"/>
      <c r="H11" s="147"/>
      <c r="I11" s="147"/>
    </row>
    <row r="12" spans="2:9" ht="12.75" customHeight="1" x14ac:dyDescent="0.2">
      <c r="B12" s="99"/>
      <c r="C12" s="99"/>
      <c r="D12" s="99"/>
      <c r="E12" s="99"/>
      <c r="F12" s="97"/>
      <c r="G12" s="98"/>
      <c r="H12" s="98"/>
      <c r="I12" s="98"/>
    </row>
    <row r="13" spans="2:9" ht="12.75" customHeight="1" x14ac:dyDescent="0.2">
      <c r="B13" s="149" t="s">
        <v>270</v>
      </c>
      <c r="C13" s="149"/>
      <c r="D13" s="149"/>
      <c r="E13" s="149"/>
      <c r="F13" s="149"/>
      <c r="G13" s="149"/>
      <c r="H13" s="149"/>
      <c r="I13" s="149"/>
    </row>
    <row r="14" spans="2:9" ht="12.75" customHeight="1" x14ac:dyDescent="0.2">
      <c r="B14" s="149" t="s">
        <v>290</v>
      </c>
      <c r="C14" s="149"/>
      <c r="D14" s="149"/>
      <c r="E14" s="149"/>
      <c r="F14" s="149"/>
      <c r="G14" s="149"/>
      <c r="H14" s="149"/>
      <c r="I14" s="149"/>
    </row>
    <row r="15" spans="2:9" ht="18.75" customHeight="1" x14ac:dyDescent="0.2">
      <c r="B15" s="100"/>
      <c r="C15" s="100"/>
      <c r="D15" s="165"/>
      <c r="E15" s="165"/>
      <c r="F15" s="165"/>
      <c r="G15" s="166"/>
      <c r="H15" s="166"/>
      <c r="I15" s="46" t="s">
        <v>85</v>
      </c>
    </row>
    <row r="16" spans="2:9" s="101" customFormat="1" ht="41.25" customHeight="1" x14ac:dyDescent="0.2">
      <c r="B16" s="162" t="s">
        <v>3</v>
      </c>
      <c r="C16" s="162"/>
      <c r="D16" s="162"/>
      <c r="E16" s="162"/>
      <c r="F16" s="162"/>
      <c r="G16" s="38" t="s">
        <v>4</v>
      </c>
      <c r="H16" s="22" t="s">
        <v>275</v>
      </c>
      <c r="I16" s="22" t="s">
        <v>274</v>
      </c>
    </row>
    <row r="17" spans="2:9" ht="15" customHeight="1" x14ac:dyDescent="0.2">
      <c r="B17" s="157" t="s">
        <v>88</v>
      </c>
      <c r="C17" s="157"/>
      <c r="D17" s="157"/>
      <c r="E17" s="157"/>
      <c r="F17" s="157"/>
      <c r="G17" s="102"/>
      <c r="H17" s="103"/>
      <c r="I17" s="103"/>
    </row>
    <row r="18" spans="2:9" ht="12.75" customHeight="1" x14ac:dyDescent="0.2">
      <c r="B18" s="154" t="s">
        <v>89</v>
      </c>
      <c r="C18" s="155"/>
      <c r="D18" s="155"/>
      <c r="E18" s="155"/>
      <c r="F18" s="156"/>
      <c r="G18" s="39" t="s">
        <v>5</v>
      </c>
      <c r="H18" s="40">
        <v>393274</v>
      </c>
      <c r="I18" s="40">
        <v>213632</v>
      </c>
    </row>
    <row r="19" spans="2:9" ht="12.75" customHeight="1" x14ac:dyDescent="0.2">
      <c r="B19" s="154" t="s">
        <v>246</v>
      </c>
      <c r="C19" s="155"/>
      <c r="D19" s="155"/>
      <c r="E19" s="155"/>
      <c r="F19" s="156"/>
      <c r="G19" s="39" t="s">
        <v>6</v>
      </c>
      <c r="H19" s="40"/>
      <c r="I19" s="40"/>
    </row>
    <row r="20" spans="2:9" ht="29.25" customHeight="1" x14ac:dyDescent="0.2">
      <c r="B20" s="154" t="s">
        <v>247</v>
      </c>
      <c r="C20" s="155"/>
      <c r="D20" s="155"/>
      <c r="E20" s="155"/>
      <c r="F20" s="156"/>
      <c r="G20" s="39" t="s">
        <v>7</v>
      </c>
      <c r="H20" s="40"/>
      <c r="I20" s="40"/>
    </row>
    <row r="21" spans="2:9" ht="24" customHeight="1" x14ac:dyDescent="0.2">
      <c r="B21" s="154" t="s">
        <v>248</v>
      </c>
      <c r="C21" s="155"/>
      <c r="D21" s="155"/>
      <c r="E21" s="155"/>
      <c r="F21" s="156"/>
      <c r="G21" s="39" t="s">
        <v>9</v>
      </c>
      <c r="H21" s="40"/>
      <c r="I21" s="40"/>
    </row>
    <row r="22" spans="2:9" x14ac:dyDescent="0.2">
      <c r="B22" s="154" t="s">
        <v>249</v>
      </c>
      <c r="C22" s="155"/>
      <c r="D22" s="155"/>
      <c r="E22" s="155"/>
      <c r="F22" s="156"/>
      <c r="G22" s="39" t="s">
        <v>10</v>
      </c>
      <c r="H22" s="40"/>
      <c r="I22" s="40"/>
    </row>
    <row r="23" spans="2:9" ht="12.75" customHeight="1" x14ac:dyDescent="0.2">
      <c r="B23" s="154" t="s">
        <v>90</v>
      </c>
      <c r="C23" s="155"/>
      <c r="D23" s="155"/>
      <c r="E23" s="155"/>
      <c r="F23" s="156"/>
      <c r="G23" s="39" t="s">
        <v>11</v>
      </c>
      <c r="H23" s="40">
        <v>15637826</v>
      </c>
      <c r="I23" s="40">
        <v>15668916</v>
      </c>
    </row>
    <row r="24" spans="2:9" ht="12.75" customHeight="1" x14ac:dyDescent="0.2">
      <c r="B24" s="154" t="s">
        <v>91</v>
      </c>
      <c r="C24" s="155"/>
      <c r="D24" s="155"/>
      <c r="E24" s="155"/>
      <c r="F24" s="156"/>
      <c r="G24" s="39" t="s">
        <v>13</v>
      </c>
      <c r="H24" s="40">
        <v>1210565</v>
      </c>
      <c r="I24" s="40">
        <v>1646850</v>
      </c>
    </row>
    <row r="25" spans="2:9" ht="12.75" customHeight="1" x14ac:dyDescent="0.2">
      <c r="B25" s="154" t="s">
        <v>92</v>
      </c>
      <c r="C25" s="155"/>
      <c r="D25" s="155"/>
      <c r="E25" s="155"/>
      <c r="F25" s="156"/>
      <c r="G25" s="41" t="s">
        <v>93</v>
      </c>
      <c r="H25" s="40">
        <v>30</v>
      </c>
      <c r="I25" s="40"/>
    </row>
    <row r="26" spans="2:9" ht="12.75" customHeight="1" x14ac:dyDescent="0.2">
      <c r="B26" s="154" t="s">
        <v>8</v>
      </c>
      <c r="C26" s="155"/>
      <c r="D26" s="155"/>
      <c r="E26" s="155"/>
      <c r="F26" s="156"/>
      <c r="G26" s="41" t="s">
        <v>16</v>
      </c>
      <c r="H26" s="40">
        <v>46795</v>
      </c>
      <c r="I26" s="40">
        <v>67524</v>
      </c>
    </row>
    <row r="27" spans="2:9" ht="16.5" customHeight="1" x14ac:dyDescent="0.2">
      <c r="B27" s="154" t="s">
        <v>12</v>
      </c>
      <c r="C27" s="155"/>
      <c r="D27" s="155"/>
      <c r="E27" s="155"/>
      <c r="F27" s="156"/>
      <c r="G27" s="41" t="s">
        <v>19</v>
      </c>
      <c r="H27" s="40">
        <v>632375</v>
      </c>
      <c r="I27" s="40">
        <v>1316046</v>
      </c>
    </row>
    <row r="28" spans="2:9" ht="18.75" customHeight="1" x14ac:dyDescent="0.2">
      <c r="B28" s="157" t="s">
        <v>278</v>
      </c>
      <c r="C28" s="157"/>
      <c r="D28" s="157"/>
      <c r="E28" s="157"/>
      <c r="F28" s="157"/>
      <c r="G28" s="42" t="s">
        <v>14</v>
      </c>
      <c r="H28" s="43">
        <f>SUM(H18:H27)</f>
        <v>17920865</v>
      </c>
      <c r="I28" s="43">
        <f>SUM(I18:I27)</f>
        <v>18912968</v>
      </c>
    </row>
    <row r="29" spans="2:9" ht="16.5" customHeight="1" x14ac:dyDescent="0.2">
      <c r="B29" s="157" t="s">
        <v>94</v>
      </c>
      <c r="C29" s="157"/>
      <c r="D29" s="157"/>
      <c r="E29" s="157"/>
      <c r="F29" s="157"/>
      <c r="G29" s="42">
        <v>101</v>
      </c>
      <c r="H29" s="43"/>
      <c r="I29" s="43"/>
    </row>
    <row r="30" spans="2:9" ht="15.75" customHeight="1" x14ac:dyDescent="0.2">
      <c r="B30" s="157" t="s">
        <v>15</v>
      </c>
      <c r="C30" s="157"/>
      <c r="D30" s="157"/>
      <c r="E30" s="157"/>
      <c r="F30" s="157"/>
      <c r="G30" s="102"/>
      <c r="H30" s="104"/>
      <c r="I30" s="104"/>
    </row>
    <row r="31" spans="2:9" ht="12.75" customHeight="1" x14ac:dyDescent="0.2">
      <c r="B31" s="154" t="s">
        <v>238</v>
      </c>
      <c r="C31" s="155"/>
      <c r="D31" s="155"/>
      <c r="E31" s="155"/>
      <c r="F31" s="156"/>
      <c r="G31" s="39">
        <v>110</v>
      </c>
      <c r="H31" s="40">
        <v>14275622</v>
      </c>
      <c r="I31" s="40">
        <v>13958122</v>
      </c>
    </row>
    <row r="32" spans="2:9" ht="22.5" customHeight="1" x14ac:dyDescent="0.2">
      <c r="B32" s="154" t="s">
        <v>250</v>
      </c>
      <c r="C32" s="155"/>
      <c r="D32" s="155"/>
      <c r="E32" s="155"/>
      <c r="F32" s="156"/>
      <c r="G32" s="39">
        <v>111</v>
      </c>
      <c r="H32" s="40">
        <v>0</v>
      </c>
      <c r="I32" s="40"/>
    </row>
    <row r="33" spans="2:9" ht="24.75" customHeight="1" x14ac:dyDescent="0.2">
      <c r="B33" s="154" t="s">
        <v>251</v>
      </c>
      <c r="C33" s="155"/>
      <c r="D33" s="155"/>
      <c r="E33" s="155"/>
      <c r="F33" s="156"/>
      <c r="G33" s="39">
        <v>112</v>
      </c>
      <c r="H33" s="40">
        <v>0</v>
      </c>
      <c r="I33" s="40"/>
    </row>
    <row r="34" spans="2:9" ht="12.75" customHeight="1" x14ac:dyDescent="0.2">
      <c r="B34" s="154" t="s">
        <v>252</v>
      </c>
      <c r="C34" s="155" t="s">
        <v>252</v>
      </c>
      <c r="D34" s="155" t="s">
        <v>252</v>
      </c>
      <c r="E34" s="155" t="s">
        <v>252</v>
      </c>
      <c r="F34" s="156" t="s">
        <v>252</v>
      </c>
      <c r="G34" s="39">
        <v>113</v>
      </c>
      <c r="H34" s="40">
        <v>0</v>
      </c>
      <c r="I34" s="40"/>
    </row>
    <row r="35" spans="2:9" ht="12.75" customHeight="1" x14ac:dyDescent="0.2">
      <c r="B35" s="154" t="s">
        <v>253</v>
      </c>
      <c r="C35" s="155" t="s">
        <v>253</v>
      </c>
      <c r="D35" s="155" t="s">
        <v>253</v>
      </c>
      <c r="E35" s="155" t="s">
        <v>253</v>
      </c>
      <c r="F35" s="156" t="s">
        <v>253</v>
      </c>
      <c r="G35" s="39">
        <v>114</v>
      </c>
      <c r="H35" s="40">
        <v>0</v>
      </c>
      <c r="I35" s="40"/>
    </row>
    <row r="36" spans="2:9" ht="12.75" customHeight="1" x14ac:dyDescent="0.2">
      <c r="B36" s="154" t="s">
        <v>18</v>
      </c>
      <c r="C36" s="155" t="s">
        <v>18</v>
      </c>
      <c r="D36" s="155" t="s">
        <v>18</v>
      </c>
      <c r="E36" s="155" t="s">
        <v>18</v>
      </c>
      <c r="F36" s="156" t="s">
        <v>18</v>
      </c>
      <c r="G36" s="39">
        <v>115</v>
      </c>
      <c r="H36" s="40">
        <v>0</v>
      </c>
      <c r="I36" s="40"/>
    </row>
    <row r="37" spans="2:9" ht="12.75" customHeight="1" x14ac:dyDescent="0.2">
      <c r="B37" s="154" t="s">
        <v>95</v>
      </c>
      <c r="C37" s="155"/>
      <c r="D37" s="155"/>
      <c r="E37" s="155"/>
      <c r="F37" s="156"/>
      <c r="G37" s="39">
        <v>116</v>
      </c>
      <c r="H37" s="40">
        <v>0</v>
      </c>
      <c r="I37" s="40"/>
    </row>
    <row r="38" spans="2:9" ht="12.75" customHeight="1" x14ac:dyDescent="0.2">
      <c r="B38" s="154" t="s">
        <v>96</v>
      </c>
      <c r="C38" s="155"/>
      <c r="D38" s="155"/>
      <c r="E38" s="155"/>
      <c r="F38" s="156"/>
      <c r="G38" s="39">
        <v>117</v>
      </c>
      <c r="H38" s="40">
        <v>13874</v>
      </c>
      <c r="I38" s="40">
        <v>13874</v>
      </c>
    </row>
    <row r="39" spans="2:9" ht="12.75" customHeight="1" x14ac:dyDescent="0.2">
      <c r="B39" s="154" t="s">
        <v>254</v>
      </c>
      <c r="C39" s="155"/>
      <c r="D39" s="155"/>
      <c r="E39" s="155"/>
      <c r="F39" s="156"/>
      <c r="G39" s="39">
        <v>118</v>
      </c>
      <c r="H39" s="40">
        <v>0</v>
      </c>
      <c r="I39" s="40"/>
    </row>
    <row r="40" spans="2:9" x14ac:dyDescent="0.2">
      <c r="B40" s="154" t="s">
        <v>97</v>
      </c>
      <c r="C40" s="155"/>
      <c r="D40" s="155"/>
      <c r="E40" s="155"/>
      <c r="F40" s="156"/>
      <c r="G40" s="39">
        <v>120</v>
      </c>
      <c r="H40" s="40">
        <v>0</v>
      </c>
      <c r="I40" s="40"/>
    </row>
    <row r="41" spans="2:9" ht="12.75" customHeight="1" x14ac:dyDescent="0.2">
      <c r="B41" s="154" t="s">
        <v>21</v>
      </c>
      <c r="C41" s="155"/>
      <c r="D41" s="155"/>
      <c r="E41" s="155"/>
      <c r="F41" s="156"/>
      <c r="G41" s="39">
        <v>121</v>
      </c>
      <c r="H41" s="40">
        <v>1693518</v>
      </c>
      <c r="I41" s="40">
        <v>1707051</v>
      </c>
    </row>
    <row r="42" spans="2:9" ht="12.75" customHeight="1" x14ac:dyDescent="0.2">
      <c r="B42" s="154" t="s">
        <v>23</v>
      </c>
      <c r="C42" s="155"/>
      <c r="D42" s="155"/>
      <c r="E42" s="155"/>
      <c r="F42" s="156"/>
      <c r="G42" s="39">
        <v>123</v>
      </c>
      <c r="H42" s="40">
        <v>0</v>
      </c>
      <c r="I42" s="40"/>
    </row>
    <row r="43" spans="2:9" ht="12.75" customHeight="1" x14ac:dyDescent="0.2">
      <c r="B43" s="154" t="s">
        <v>25</v>
      </c>
      <c r="C43" s="155"/>
      <c r="D43" s="155"/>
      <c r="E43" s="155"/>
      <c r="F43" s="156"/>
      <c r="G43" s="39">
        <v>124</v>
      </c>
      <c r="H43" s="40">
        <v>2874969</v>
      </c>
      <c r="I43" s="40">
        <v>2326144</v>
      </c>
    </row>
    <row r="44" spans="2:9" ht="12.75" customHeight="1" x14ac:dyDescent="0.2">
      <c r="B44" s="154" t="s">
        <v>27</v>
      </c>
      <c r="C44" s="155"/>
      <c r="D44" s="155"/>
      <c r="E44" s="155"/>
      <c r="F44" s="156"/>
      <c r="G44" s="39">
        <v>125</v>
      </c>
      <c r="H44" s="40">
        <v>1659282</v>
      </c>
      <c r="I44" s="40">
        <v>1658770</v>
      </c>
    </row>
    <row r="45" spans="2:9" ht="12.75" customHeight="1" x14ac:dyDescent="0.2">
      <c r="B45" s="154" t="s">
        <v>29</v>
      </c>
      <c r="C45" s="155"/>
      <c r="D45" s="155"/>
      <c r="E45" s="155"/>
      <c r="F45" s="156"/>
      <c r="G45" s="39">
        <v>126</v>
      </c>
      <c r="H45" s="40">
        <v>342453</v>
      </c>
      <c r="I45" s="40">
        <v>342453</v>
      </c>
    </row>
    <row r="46" spans="2:9" ht="12.75" customHeight="1" x14ac:dyDescent="0.2">
      <c r="B46" s="154" t="s">
        <v>30</v>
      </c>
      <c r="C46" s="155"/>
      <c r="D46" s="155"/>
      <c r="E46" s="155"/>
      <c r="F46" s="156"/>
      <c r="G46" s="39">
        <v>127</v>
      </c>
      <c r="H46" s="40">
        <v>945518</v>
      </c>
      <c r="I46" s="40">
        <v>925790</v>
      </c>
    </row>
    <row r="47" spans="2:9" ht="16.5" customHeight="1" x14ac:dyDescent="0.2">
      <c r="B47" s="157" t="s">
        <v>279</v>
      </c>
      <c r="C47" s="157"/>
      <c r="D47" s="157"/>
      <c r="E47" s="157"/>
      <c r="F47" s="157"/>
      <c r="G47" s="42" t="s">
        <v>31</v>
      </c>
      <c r="H47" s="43">
        <f>SUM(H31:H46)</f>
        <v>21805236</v>
      </c>
      <c r="I47" s="43">
        <f>SUM(I31:I46)</f>
        <v>20932204</v>
      </c>
    </row>
    <row r="48" spans="2:9" ht="24.75" customHeight="1" x14ac:dyDescent="0.2">
      <c r="B48" s="158" t="s">
        <v>236</v>
      </c>
      <c r="C48" s="158"/>
      <c r="D48" s="158"/>
      <c r="E48" s="158"/>
      <c r="F48" s="158"/>
      <c r="G48" s="44"/>
      <c r="H48" s="45">
        <f>H28+H29+H47</f>
        <v>39726101</v>
      </c>
      <c r="I48" s="45">
        <f>I28+I29+I47</f>
        <v>39845172</v>
      </c>
    </row>
    <row r="49" spans="2:9" ht="27" customHeight="1" x14ac:dyDescent="0.2">
      <c r="B49" s="162" t="s">
        <v>86</v>
      </c>
      <c r="C49" s="162"/>
      <c r="D49" s="162"/>
      <c r="E49" s="162"/>
      <c r="F49" s="162"/>
      <c r="G49" s="38" t="s">
        <v>272</v>
      </c>
      <c r="H49" s="22" t="str">
        <f>H16</f>
        <v>на 31.03.2021</v>
      </c>
      <c r="I49" s="22" t="str">
        <f>I16</f>
        <v>на 31.12.2020</v>
      </c>
    </row>
    <row r="50" spans="2:9" ht="12.75" customHeight="1" x14ac:dyDescent="0.2">
      <c r="B50" s="157" t="s">
        <v>32</v>
      </c>
      <c r="C50" s="157"/>
      <c r="D50" s="157"/>
      <c r="E50" s="157"/>
      <c r="F50" s="157"/>
      <c r="G50" s="102"/>
      <c r="H50" s="40"/>
      <c r="I50" s="40"/>
    </row>
    <row r="51" spans="2:9" ht="12.75" customHeight="1" x14ac:dyDescent="0.2">
      <c r="B51" s="154" t="s">
        <v>239</v>
      </c>
      <c r="C51" s="155"/>
      <c r="D51" s="155"/>
      <c r="E51" s="155"/>
      <c r="F51" s="156"/>
      <c r="G51" s="39">
        <v>210</v>
      </c>
      <c r="H51" s="40">
        <v>15850949</v>
      </c>
      <c r="I51" s="40">
        <v>15547780</v>
      </c>
    </row>
    <row r="52" spans="2:9" ht="27.75" customHeight="1" x14ac:dyDescent="0.2">
      <c r="B52" s="154" t="s">
        <v>255</v>
      </c>
      <c r="C52" s="155"/>
      <c r="D52" s="155"/>
      <c r="E52" s="155"/>
      <c r="F52" s="156"/>
      <c r="G52" s="39">
        <v>211</v>
      </c>
      <c r="H52" s="40"/>
      <c r="I52" s="40"/>
    </row>
    <row r="53" spans="2:9" ht="12.75" customHeight="1" x14ac:dyDescent="0.2">
      <c r="B53" s="154" t="s">
        <v>98</v>
      </c>
      <c r="C53" s="155"/>
      <c r="D53" s="155"/>
      <c r="E53" s="155"/>
      <c r="F53" s="156"/>
      <c r="G53" s="39">
        <v>213</v>
      </c>
      <c r="H53" s="40">
        <v>227845</v>
      </c>
      <c r="I53" s="40">
        <v>234078</v>
      </c>
    </row>
    <row r="54" spans="2:9" ht="12.75" customHeight="1" x14ac:dyDescent="0.2">
      <c r="B54" s="154" t="s">
        <v>99</v>
      </c>
      <c r="C54" s="155"/>
      <c r="D54" s="155"/>
      <c r="E54" s="155"/>
      <c r="F54" s="156"/>
      <c r="G54" s="39">
        <v>214</v>
      </c>
      <c r="H54" s="40">
        <v>74266</v>
      </c>
      <c r="I54" s="40">
        <v>277476</v>
      </c>
    </row>
    <row r="55" spans="2:9" x14ac:dyDescent="0.2">
      <c r="B55" s="154" t="s">
        <v>256</v>
      </c>
      <c r="C55" s="155"/>
      <c r="D55" s="155"/>
      <c r="E55" s="155"/>
      <c r="F55" s="156"/>
      <c r="G55" s="39">
        <v>215</v>
      </c>
      <c r="H55" s="40">
        <v>13859</v>
      </c>
      <c r="I55" s="40">
        <v>40123</v>
      </c>
    </row>
    <row r="56" spans="2:9" x14ac:dyDescent="0.2">
      <c r="B56" s="154" t="s">
        <v>100</v>
      </c>
      <c r="C56" s="155"/>
      <c r="D56" s="155"/>
      <c r="E56" s="155"/>
      <c r="F56" s="156"/>
      <c r="G56" s="39">
        <v>216</v>
      </c>
      <c r="H56" s="40"/>
      <c r="I56" s="40"/>
    </row>
    <row r="57" spans="2:9" x14ac:dyDescent="0.2">
      <c r="B57" s="154" t="s">
        <v>101</v>
      </c>
      <c r="C57" s="155"/>
      <c r="D57" s="155"/>
      <c r="E57" s="155"/>
      <c r="F57" s="156"/>
      <c r="G57" s="39">
        <v>217</v>
      </c>
      <c r="H57" s="40">
        <v>62372</v>
      </c>
      <c r="I57" s="40">
        <v>5733</v>
      </c>
    </row>
    <row r="58" spans="2:9" x14ac:dyDescent="0.2">
      <c r="B58" s="154" t="s">
        <v>240</v>
      </c>
      <c r="C58" s="155"/>
      <c r="D58" s="155"/>
      <c r="E58" s="155"/>
      <c r="F58" s="156"/>
      <c r="G58" s="39">
        <v>218</v>
      </c>
      <c r="H58" s="40">
        <v>32869</v>
      </c>
      <c r="I58" s="40">
        <v>32870</v>
      </c>
    </row>
    <row r="59" spans="2:9" x14ac:dyDescent="0.2">
      <c r="B59" s="154" t="s">
        <v>241</v>
      </c>
      <c r="C59" s="155"/>
      <c r="D59" s="155"/>
      <c r="E59" s="155"/>
      <c r="F59" s="156"/>
      <c r="G59" s="39">
        <v>221</v>
      </c>
      <c r="H59" s="40">
        <v>294487</v>
      </c>
      <c r="I59" s="40">
        <v>196325</v>
      </c>
    </row>
    <row r="60" spans="2:9" x14ac:dyDescent="0.2">
      <c r="B60" s="154" t="s">
        <v>34</v>
      </c>
      <c r="C60" s="155"/>
      <c r="D60" s="155"/>
      <c r="E60" s="155"/>
      <c r="F60" s="156"/>
      <c r="G60" s="39">
        <v>222</v>
      </c>
      <c r="H60" s="40">
        <v>59195</v>
      </c>
      <c r="I60" s="40">
        <v>113925</v>
      </c>
    </row>
    <row r="61" spans="2:9" ht="12.75" customHeight="1" x14ac:dyDescent="0.2">
      <c r="B61" s="157" t="s">
        <v>280</v>
      </c>
      <c r="C61" s="157"/>
      <c r="D61" s="157"/>
      <c r="E61" s="157"/>
      <c r="F61" s="157"/>
      <c r="G61" s="42" t="s">
        <v>35</v>
      </c>
      <c r="H61" s="43">
        <f>SUM(H51:H60)</f>
        <v>16615842</v>
      </c>
      <c r="I61" s="43">
        <f>SUM(I51:I60)</f>
        <v>16448310</v>
      </c>
    </row>
    <row r="62" spans="2:9" x14ac:dyDescent="0.2">
      <c r="B62" s="157" t="s">
        <v>102</v>
      </c>
      <c r="C62" s="157"/>
      <c r="D62" s="157"/>
      <c r="E62" s="157"/>
      <c r="F62" s="157"/>
      <c r="G62" s="42">
        <v>301</v>
      </c>
      <c r="H62" s="43"/>
      <c r="I62" s="43"/>
    </row>
    <row r="63" spans="2:9" ht="12.75" customHeight="1" x14ac:dyDescent="0.2">
      <c r="B63" s="157" t="s">
        <v>36</v>
      </c>
      <c r="C63" s="157"/>
      <c r="D63" s="157"/>
      <c r="E63" s="157"/>
      <c r="F63" s="157"/>
      <c r="G63" s="102"/>
      <c r="H63" s="40"/>
      <c r="I63" s="40"/>
    </row>
    <row r="64" spans="2:9" ht="12.75" customHeight="1" x14ac:dyDescent="0.2">
      <c r="B64" s="154" t="s">
        <v>242</v>
      </c>
      <c r="C64" s="155"/>
      <c r="D64" s="155"/>
      <c r="E64" s="155"/>
      <c r="F64" s="156"/>
      <c r="G64" s="39">
        <v>310</v>
      </c>
      <c r="H64" s="122">
        <v>2407973</v>
      </c>
      <c r="I64" s="122">
        <v>2411765</v>
      </c>
    </row>
    <row r="65" spans="2:13" ht="30" customHeight="1" x14ac:dyDescent="0.2">
      <c r="B65" s="154" t="s">
        <v>257</v>
      </c>
      <c r="C65" s="155"/>
      <c r="D65" s="155"/>
      <c r="E65" s="155"/>
      <c r="F65" s="156"/>
      <c r="G65" s="39">
        <v>311</v>
      </c>
      <c r="H65" s="121">
        <v>0</v>
      </c>
      <c r="I65" s="121"/>
    </row>
    <row r="66" spans="2:13" ht="12.75" customHeight="1" x14ac:dyDescent="0.2">
      <c r="B66" s="154" t="s">
        <v>252</v>
      </c>
      <c r="C66" s="155"/>
      <c r="D66" s="155"/>
      <c r="E66" s="155"/>
      <c r="F66" s="156"/>
      <c r="G66" s="39">
        <v>312</v>
      </c>
      <c r="H66" s="121">
        <v>0</v>
      </c>
      <c r="I66" s="121"/>
    </row>
    <row r="67" spans="2:13" ht="12.75" customHeight="1" x14ac:dyDescent="0.2">
      <c r="B67" s="154" t="s">
        <v>103</v>
      </c>
      <c r="C67" s="155"/>
      <c r="D67" s="155"/>
      <c r="E67" s="155"/>
      <c r="F67" s="156"/>
      <c r="G67" s="39">
        <v>313</v>
      </c>
      <c r="H67" s="121">
        <v>0</v>
      </c>
      <c r="I67" s="121"/>
    </row>
    <row r="68" spans="2:13" ht="12.75" customHeight="1" x14ac:dyDescent="0.2">
      <c r="B68" s="154" t="s">
        <v>104</v>
      </c>
      <c r="C68" s="155"/>
      <c r="D68" s="155"/>
      <c r="E68" s="155"/>
      <c r="F68" s="156"/>
      <c r="G68" s="39">
        <v>314</v>
      </c>
      <c r="H68" s="121">
        <v>0</v>
      </c>
      <c r="I68" s="121"/>
    </row>
    <row r="69" spans="2:13" ht="12.75" customHeight="1" x14ac:dyDescent="0.2">
      <c r="B69" s="154" t="s">
        <v>258</v>
      </c>
      <c r="C69" s="155"/>
      <c r="D69" s="155"/>
      <c r="E69" s="155"/>
      <c r="F69" s="156"/>
      <c r="G69" s="39">
        <v>315</v>
      </c>
      <c r="H69" s="40">
        <v>35574</v>
      </c>
      <c r="I69" s="40">
        <v>35574</v>
      </c>
    </row>
    <row r="70" spans="2:13" ht="12.75" customHeight="1" x14ac:dyDescent="0.2">
      <c r="B70" s="154" t="s">
        <v>40</v>
      </c>
      <c r="C70" s="155"/>
      <c r="D70" s="155"/>
      <c r="E70" s="155"/>
      <c r="F70" s="156"/>
      <c r="G70" s="39">
        <v>316</v>
      </c>
      <c r="H70" s="40">
        <v>32880</v>
      </c>
      <c r="I70" s="40">
        <v>55511</v>
      </c>
    </row>
    <row r="71" spans="2:13" ht="12.75" customHeight="1" x14ac:dyDescent="0.2">
      <c r="B71" s="154" t="s">
        <v>101</v>
      </c>
      <c r="C71" s="155"/>
      <c r="D71" s="155"/>
      <c r="E71" s="155"/>
      <c r="F71" s="156"/>
      <c r="G71" s="39">
        <v>317</v>
      </c>
      <c r="H71" s="40">
        <v>0</v>
      </c>
      <c r="I71" s="40"/>
    </row>
    <row r="72" spans="2:13" ht="12.75" customHeight="1" x14ac:dyDescent="0.2">
      <c r="B72" s="154" t="s">
        <v>243</v>
      </c>
      <c r="C72" s="155"/>
      <c r="D72" s="155"/>
      <c r="E72" s="155"/>
      <c r="F72" s="156"/>
      <c r="G72" s="39">
        <v>318</v>
      </c>
      <c r="H72" s="40">
        <v>7869</v>
      </c>
      <c r="I72" s="40">
        <v>14376</v>
      </c>
    </row>
    <row r="73" spans="2:13" ht="12.75" customHeight="1" x14ac:dyDescent="0.2">
      <c r="B73" s="154" t="s">
        <v>42</v>
      </c>
      <c r="C73" s="155"/>
      <c r="D73" s="155"/>
      <c r="E73" s="155"/>
      <c r="F73" s="156"/>
      <c r="G73" s="39">
        <v>321</v>
      </c>
      <c r="H73" s="40">
        <v>3945330</v>
      </c>
      <c r="I73" s="40">
        <v>3945330</v>
      </c>
    </row>
    <row r="74" spans="2:13" ht="12.75" customHeight="1" x14ac:dyDescent="0.2">
      <c r="B74" s="157" t="s">
        <v>281</v>
      </c>
      <c r="C74" s="157"/>
      <c r="D74" s="157"/>
      <c r="E74" s="157"/>
      <c r="F74" s="157"/>
      <c r="G74" s="42" t="s">
        <v>44</v>
      </c>
      <c r="H74" s="43">
        <f>SUM(H64:H73)</f>
        <v>6429626</v>
      </c>
      <c r="I74" s="43">
        <f>SUM(I64:I73)</f>
        <v>6462556</v>
      </c>
    </row>
    <row r="75" spans="2:13" ht="12.75" customHeight="1" x14ac:dyDescent="0.2">
      <c r="B75" s="157" t="s">
        <v>45</v>
      </c>
      <c r="C75" s="157"/>
      <c r="D75" s="157"/>
      <c r="E75" s="157"/>
      <c r="F75" s="157"/>
      <c r="G75" s="102"/>
      <c r="H75" s="40"/>
      <c r="I75" s="40"/>
    </row>
    <row r="76" spans="2:13" x14ac:dyDescent="0.2">
      <c r="B76" s="154" t="s">
        <v>107</v>
      </c>
      <c r="C76" s="155"/>
      <c r="D76" s="155"/>
      <c r="E76" s="155"/>
      <c r="F76" s="156"/>
      <c r="G76" s="39">
        <v>410</v>
      </c>
      <c r="H76" s="40">
        <v>33499624</v>
      </c>
      <c r="I76" s="40">
        <v>33499624</v>
      </c>
    </row>
    <row r="77" spans="2:13" x14ac:dyDescent="0.2">
      <c r="B77" s="154" t="s">
        <v>263</v>
      </c>
      <c r="C77" s="155"/>
      <c r="D77" s="155"/>
      <c r="E77" s="155"/>
      <c r="F77" s="156"/>
      <c r="G77" s="39"/>
      <c r="H77" s="40">
        <v>-3718096</v>
      </c>
      <c r="I77" s="40">
        <v>-3718096</v>
      </c>
    </row>
    <row r="78" spans="2:13" x14ac:dyDescent="0.2">
      <c r="B78" s="154" t="s">
        <v>48</v>
      </c>
      <c r="C78" s="155"/>
      <c r="D78" s="155"/>
      <c r="E78" s="155"/>
      <c r="F78" s="156"/>
      <c r="G78" s="39">
        <v>412</v>
      </c>
      <c r="H78" s="40">
        <v>-618111</v>
      </c>
      <c r="I78" s="40">
        <v>-618111</v>
      </c>
    </row>
    <row r="79" spans="2:13" x14ac:dyDescent="0.2">
      <c r="B79" s="154" t="s">
        <v>244</v>
      </c>
      <c r="C79" s="155"/>
      <c r="D79" s="155"/>
      <c r="E79" s="155"/>
      <c r="F79" s="156"/>
      <c r="G79" s="41" t="s">
        <v>106</v>
      </c>
      <c r="H79" s="40">
        <v>-783</v>
      </c>
      <c r="I79" s="40">
        <v>-783</v>
      </c>
    </row>
    <row r="80" spans="2:13" x14ac:dyDescent="0.2">
      <c r="B80" s="154" t="s">
        <v>108</v>
      </c>
      <c r="C80" s="155"/>
      <c r="D80" s="155"/>
      <c r="E80" s="155"/>
      <c r="F80" s="156"/>
      <c r="G80" s="39">
        <v>414</v>
      </c>
      <c r="H80" s="40">
        <v>-13505248</v>
      </c>
      <c r="I80" s="40">
        <v>-13259777</v>
      </c>
      <c r="K80" s="144">
        <f>I80-H80</f>
        <v>245471</v>
      </c>
      <c r="L80" s="109">
        <f>'Отчет оПрибылиУбытках'!G35</f>
        <v>-245471</v>
      </c>
      <c r="M80" s="144">
        <f>L80+K80</f>
        <v>0</v>
      </c>
    </row>
    <row r="81" spans="2:13" x14ac:dyDescent="0.2">
      <c r="B81" s="154" t="s">
        <v>245</v>
      </c>
      <c r="C81" s="155"/>
      <c r="D81" s="155"/>
      <c r="E81" s="155"/>
      <c r="F81" s="156"/>
      <c r="G81" s="41" t="s">
        <v>259</v>
      </c>
      <c r="H81" s="40">
        <v>1190547</v>
      </c>
      <c r="I81" s="40">
        <v>1190547</v>
      </c>
      <c r="K81" s="144"/>
      <c r="M81" s="144">
        <f t="shared" ref="M81:M83" si="0">L81+K81</f>
        <v>0</v>
      </c>
    </row>
    <row r="82" spans="2:13" ht="27.75" customHeight="1" x14ac:dyDescent="0.2">
      <c r="B82" s="157" t="s">
        <v>109</v>
      </c>
      <c r="C82" s="157"/>
      <c r="D82" s="157"/>
      <c r="E82" s="157"/>
      <c r="F82" s="157"/>
      <c r="G82" s="42">
        <v>420</v>
      </c>
      <c r="H82" s="43">
        <f>SUM(H76:H81)</f>
        <v>16847933</v>
      </c>
      <c r="I82" s="43">
        <f>SUM(I76:I81)</f>
        <v>17093404</v>
      </c>
      <c r="K82" s="144"/>
      <c r="M82" s="144">
        <f t="shared" si="0"/>
        <v>0</v>
      </c>
    </row>
    <row r="83" spans="2:13" x14ac:dyDescent="0.2">
      <c r="B83" s="157" t="s">
        <v>110</v>
      </c>
      <c r="C83" s="157"/>
      <c r="D83" s="157"/>
      <c r="E83" s="157"/>
      <c r="F83" s="157"/>
      <c r="G83" s="42">
        <v>421</v>
      </c>
      <c r="H83" s="40">
        <v>-167300</v>
      </c>
      <c r="I83" s="40">
        <v>-159098</v>
      </c>
      <c r="K83" s="144">
        <f t="shared" ref="K83" si="1">I83-H83</f>
        <v>8202</v>
      </c>
      <c r="L83" s="109">
        <f>'Отчет оПрибылиУбытках'!G36</f>
        <v>-8202</v>
      </c>
      <c r="M83" s="144">
        <f t="shared" si="0"/>
        <v>0</v>
      </c>
    </row>
    <row r="84" spans="2:13" x14ac:dyDescent="0.2">
      <c r="B84" s="159" t="s">
        <v>111</v>
      </c>
      <c r="C84" s="160"/>
      <c r="D84" s="160"/>
      <c r="E84" s="160"/>
      <c r="F84" s="161"/>
      <c r="G84" s="42">
        <v>500</v>
      </c>
      <c r="H84" s="43">
        <f>H82+H83</f>
        <v>16680633</v>
      </c>
      <c r="I84" s="43">
        <f>SUM(I82:I83)</f>
        <v>16934306</v>
      </c>
      <c r="M84" s="144"/>
    </row>
    <row r="85" spans="2:13" x14ac:dyDescent="0.2">
      <c r="B85" s="154" t="s">
        <v>282</v>
      </c>
      <c r="C85" s="155"/>
      <c r="D85" s="155"/>
      <c r="E85" s="155"/>
      <c r="F85" s="156"/>
      <c r="G85" s="42"/>
      <c r="H85" s="123">
        <v>0.51</v>
      </c>
      <c r="I85" s="123">
        <v>0.53</v>
      </c>
    </row>
    <row r="86" spans="2:13" x14ac:dyDescent="0.2">
      <c r="B86" s="154" t="s">
        <v>283</v>
      </c>
      <c r="C86" s="155"/>
      <c r="D86" s="155"/>
      <c r="E86" s="155"/>
      <c r="F86" s="156"/>
      <c r="G86" s="42"/>
      <c r="H86" s="123">
        <v>31.78</v>
      </c>
      <c r="I86" s="123">
        <v>31.53</v>
      </c>
    </row>
    <row r="87" spans="2:13" ht="15.75" customHeight="1" x14ac:dyDescent="0.2">
      <c r="B87" s="158" t="s">
        <v>112</v>
      </c>
      <c r="C87" s="158"/>
      <c r="D87" s="158"/>
      <c r="E87" s="158"/>
      <c r="F87" s="158"/>
      <c r="G87" s="105"/>
      <c r="H87" s="45">
        <f>H61+H74+H84</f>
        <v>39726101</v>
      </c>
      <c r="I87" s="45">
        <f>I61+I74+I84</f>
        <v>39845172</v>
      </c>
    </row>
    <row r="88" spans="2:13" s="108" customFormat="1" ht="15.75" customHeight="1" x14ac:dyDescent="0.2">
      <c r="B88" s="106"/>
      <c r="C88" s="106"/>
      <c r="D88" s="106"/>
      <c r="E88" s="106"/>
      <c r="F88" s="106"/>
      <c r="G88" s="107"/>
      <c r="H88" s="46"/>
      <c r="I88" s="46"/>
    </row>
    <row r="89" spans="2:13" s="108" customFormat="1" ht="15.75" customHeight="1" x14ac:dyDescent="0.2">
      <c r="B89" s="106"/>
      <c r="C89" s="106"/>
      <c r="D89" s="106"/>
      <c r="E89" s="106"/>
      <c r="F89" s="106"/>
      <c r="G89" s="107"/>
      <c r="H89" s="47"/>
      <c r="I89" s="46"/>
    </row>
    <row r="91" spans="2:13" x14ac:dyDescent="0.2">
      <c r="C91" s="116" t="s">
        <v>51</v>
      </c>
      <c r="D91" s="110"/>
      <c r="E91" s="110"/>
      <c r="F91" s="111" t="s">
        <v>262</v>
      </c>
      <c r="G91" s="61"/>
    </row>
    <row r="92" spans="2:13" x14ac:dyDescent="0.2">
      <c r="C92" s="86"/>
      <c r="D92" s="153"/>
      <c r="E92" s="153"/>
      <c r="F92" s="112"/>
      <c r="G92" s="64"/>
    </row>
    <row r="93" spans="2:13" x14ac:dyDescent="0.2">
      <c r="C93" s="114" t="s">
        <v>293</v>
      </c>
      <c r="D93" s="110"/>
      <c r="E93" s="110"/>
      <c r="F93" s="111" t="s">
        <v>264</v>
      </c>
      <c r="G93" s="61"/>
    </row>
    <row r="96" spans="2:13" x14ac:dyDescent="0.2">
      <c r="C96" s="62" t="s">
        <v>52</v>
      </c>
    </row>
    <row r="98" spans="8:9" hidden="1" x14ac:dyDescent="0.2">
      <c r="H98" s="113">
        <f>H48-H87</f>
        <v>0</v>
      </c>
      <c r="I98" s="113">
        <f>I48-I87</f>
        <v>0</v>
      </c>
    </row>
  </sheetData>
  <mergeCells count="94">
    <mergeCell ref="B38:F38"/>
    <mergeCell ref="B39:F39"/>
    <mergeCell ref="B42:F42"/>
    <mergeCell ref="B47:F47"/>
    <mergeCell ref="B48:F48"/>
    <mergeCell ref="B40:F40"/>
    <mergeCell ref="B41:F41"/>
    <mergeCell ref="B43:F43"/>
    <mergeCell ref="B44:F44"/>
    <mergeCell ref="B45:F45"/>
    <mergeCell ref="B46:F46"/>
    <mergeCell ref="B33:F33"/>
    <mergeCell ref="B36:F36"/>
    <mergeCell ref="B37:F37"/>
    <mergeCell ref="B34:F34"/>
    <mergeCell ref="B35:F35"/>
    <mergeCell ref="B16:F16"/>
    <mergeCell ref="B17:F17"/>
    <mergeCell ref="B18:F18"/>
    <mergeCell ref="B19:F19"/>
    <mergeCell ref="B20:F20"/>
    <mergeCell ref="G1:I1"/>
    <mergeCell ref="B3:E3"/>
    <mergeCell ref="B4:E4"/>
    <mergeCell ref="D15:F15"/>
    <mergeCell ref="G15:H15"/>
    <mergeCell ref="B5:E5"/>
    <mergeCell ref="B6:E6"/>
    <mergeCell ref="B9:E9"/>
    <mergeCell ref="F3:H3"/>
    <mergeCell ref="F4:H4"/>
    <mergeCell ref="F5:H5"/>
    <mergeCell ref="F6:H6"/>
    <mergeCell ref="F8:H8"/>
    <mergeCell ref="B10:E10"/>
    <mergeCell ref="F9:H9"/>
    <mergeCell ref="B13:I13"/>
    <mergeCell ref="B21:F21"/>
    <mergeCell ref="B51:F51"/>
    <mergeCell ref="B49:F49"/>
    <mergeCell ref="B50:F50"/>
    <mergeCell ref="B52:F52"/>
    <mergeCell ref="B22:F22"/>
    <mergeCell ref="B30:F30"/>
    <mergeCell ref="B29:F29"/>
    <mergeCell ref="B23:F23"/>
    <mergeCell ref="B24:F24"/>
    <mergeCell ref="B28:F28"/>
    <mergeCell ref="B25:F25"/>
    <mergeCell ref="B26:F26"/>
    <mergeCell ref="B27:F27"/>
    <mergeCell ref="B31:F31"/>
    <mergeCell ref="B32:F32"/>
    <mergeCell ref="B53:F53"/>
    <mergeCell ref="B54:F54"/>
    <mergeCell ref="B55:F55"/>
    <mergeCell ref="B61:F61"/>
    <mergeCell ref="B56:F56"/>
    <mergeCell ref="B58:F58"/>
    <mergeCell ref="B59:F59"/>
    <mergeCell ref="B63:F63"/>
    <mergeCell ref="B64:F64"/>
    <mergeCell ref="B57:F57"/>
    <mergeCell ref="B60:F60"/>
    <mergeCell ref="B62:F62"/>
    <mergeCell ref="B65:F65"/>
    <mergeCell ref="B76:F76"/>
    <mergeCell ref="B79:F79"/>
    <mergeCell ref="B66:F66"/>
    <mergeCell ref="B68:F68"/>
    <mergeCell ref="B73:F73"/>
    <mergeCell ref="B74:F74"/>
    <mergeCell ref="B75:F75"/>
    <mergeCell ref="B78:F78"/>
    <mergeCell ref="B69:F69"/>
    <mergeCell ref="B70:F70"/>
    <mergeCell ref="B72:F72"/>
    <mergeCell ref="B67:F67"/>
    <mergeCell ref="B71:F71"/>
    <mergeCell ref="B77:F77"/>
    <mergeCell ref="D92:E92"/>
    <mergeCell ref="B80:F80"/>
    <mergeCell ref="B82:F82"/>
    <mergeCell ref="B87:F87"/>
    <mergeCell ref="B83:F83"/>
    <mergeCell ref="B84:F84"/>
    <mergeCell ref="B81:F81"/>
    <mergeCell ref="B85:F85"/>
    <mergeCell ref="B86:F86"/>
    <mergeCell ref="B14:I14"/>
    <mergeCell ref="B7:E7"/>
    <mergeCell ref="B8:E8"/>
    <mergeCell ref="F7:H7"/>
    <mergeCell ref="F10:I10"/>
  </mergeCells>
  <phoneticPr fontId="2" type="noConversion"/>
  <pageMargins left="0.59055118110236227" right="0.31496062992125984" top="0.78740157480314965" bottom="0.78740157480314965" header="0.19685039370078741" footer="0.15748031496062992"/>
  <pageSetup scale="88" fitToHeight="2" orientation="portrait" r:id="rId1"/>
  <headerFooter alignWithMargins="0"/>
  <rowBreaks count="1" manualBreakCount="1">
    <brk id="62" max="16383" man="1"/>
  </rowBreaks>
  <ignoredErrors>
    <ignoredError sqref="G47 G61 G74 G79:G81 G18:G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1"/>
  <sheetViews>
    <sheetView topLeftCell="A13" zoomScaleNormal="100" workbookViewId="0">
      <selection activeCell="C49" sqref="C49"/>
    </sheetView>
  </sheetViews>
  <sheetFormatPr defaultColWidth="8.85546875" defaultRowHeight="12.75" x14ac:dyDescent="0.2"/>
  <cols>
    <col min="1" max="1" width="1.85546875" style="62" customWidth="1"/>
    <col min="2" max="2" width="3.140625" style="62" customWidth="1"/>
    <col min="3" max="3" width="16.7109375" style="62" customWidth="1"/>
    <col min="4" max="4" width="13.5703125" style="62" customWidth="1"/>
    <col min="5" max="5" width="22.85546875" style="62" customWidth="1"/>
    <col min="6" max="6" width="13.5703125" style="62" customWidth="1"/>
    <col min="7" max="7" width="13.85546875" style="67" customWidth="1"/>
    <col min="8" max="8" width="16.85546875" style="62" customWidth="1"/>
    <col min="9" max="10" width="17.5703125" style="62" customWidth="1"/>
    <col min="11" max="16384" width="8.85546875" style="62"/>
  </cols>
  <sheetData>
    <row r="1" spans="2:8" x14ac:dyDescent="0.2">
      <c r="F1" s="73"/>
      <c r="G1" s="73"/>
      <c r="H1" s="74"/>
    </row>
    <row r="2" spans="2:8" x14ac:dyDescent="0.2">
      <c r="B2" s="77"/>
      <c r="C2" s="77"/>
      <c r="D2" s="77"/>
      <c r="E2" s="77"/>
      <c r="F2" s="77"/>
      <c r="G2" s="78"/>
    </row>
    <row r="3" spans="2:8" x14ac:dyDescent="0.2">
      <c r="B3" s="178" t="s">
        <v>0</v>
      </c>
      <c r="C3" s="178"/>
      <c r="D3" s="178"/>
      <c r="E3" s="179" t="s">
        <v>232</v>
      </c>
      <c r="F3" s="179"/>
      <c r="G3" s="179"/>
    </row>
    <row r="4" spans="2:8" x14ac:dyDescent="0.2">
      <c r="B4" s="77"/>
      <c r="C4" s="77"/>
      <c r="D4" s="77"/>
      <c r="E4" s="79"/>
      <c r="F4" s="79"/>
      <c r="G4" s="79"/>
    </row>
    <row r="5" spans="2:8" x14ac:dyDescent="0.2">
      <c r="B5" s="77"/>
      <c r="C5" s="77"/>
      <c r="D5" s="77"/>
      <c r="E5" s="79"/>
      <c r="F5" s="79"/>
      <c r="G5" s="79"/>
    </row>
    <row r="6" spans="2:8" x14ac:dyDescent="0.2">
      <c r="B6" s="149" t="s">
        <v>223</v>
      </c>
      <c r="C6" s="149"/>
      <c r="D6" s="149"/>
      <c r="E6" s="149"/>
      <c r="F6" s="149"/>
      <c r="G6" s="149"/>
      <c r="H6" s="149"/>
    </row>
    <row r="7" spans="2:8" x14ac:dyDescent="0.2">
      <c r="B7" s="149" t="s">
        <v>291</v>
      </c>
      <c r="C7" s="149"/>
      <c r="D7" s="149"/>
      <c r="E7" s="149"/>
      <c r="F7" s="149"/>
      <c r="G7" s="149"/>
      <c r="H7" s="149"/>
    </row>
    <row r="8" spans="2:8" x14ac:dyDescent="0.2">
      <c r="G8" s="80"/>
      <c r="H8" s="81" t="s">
        <v>85</v>
      </c>
    </row>
    <row r="9" spans="2:8" ht="25.5" x14ac:dyDescent="0.2">
      <c r="B9" s="184" t="s">
        <v>53</v>
      </c>
      <c r="C9" s="185"/>
      <c r="D9" s="185"/>
      <c r="E9" s="186"/>
      <c r="F9" s="32" t="s">
        <v>4</v>
      </c>
      <c r="G9" s="22" t="s">
        <v>230</v>
      </c>
      <c r="H9" s="22" t="s">
        <v>234</v>
      </c>
    </row>
    <row r="10" spans="2:8" x14ac:dyDescent="0.2">
      <c r="B10" s="180" t="s">
        <v>117</v>
      </c>
      <c r="C10" s="181"/>
      <c r="D10" s="181"/>
      <c r="E10" s="182"/>
      <c r="F10" s="33" t="s">
        <v>5</v>
      </c>
      <c r="G10" s="84">
        <v>36842</v>
      </c>
      <c r="H10" s="84">
        <v>38675</v>
      </c>
    </row>
    <row r="11" spans="2:8" x14ac:dyDescent="0.2">
      <c r="B11" s="180" t="s">
        <v>118</v>
      </c>
      <c r="C11" s="181"/>
      <c r="D11" s="181"/>
      <c r="E11" s="182"/>
      <c r="F11" s="33" t="s">
        <v>6</v>
      </c>
      <c r="G11" s="84">
        <v>-53146</v>
      </c>
      <c r="H11" s="84">
        <v>-107135</v>
      </c>
    </row>
    <row r="12" spans="2:8" x14ac:dyDescent="0.2">
      <c r="B12" s="183" t="s">
        <v>119</v>
      </c>
      <c r="C12" s="183"/>
      <c r="D12" s="183"/>
      <c r="E12" s="183"/>
      <c r="F12" s="34" t="s">
        <v>7</v>
      </c>
      <c r="G12" s="83">
        <f>G10+G11</f>
        <v>-16304</v>
      </c>
      <c r="H12" s="83">
        <f>H10+H11</f>
        <v>-68460</v>
      </c>
    </row>
    <row r="13" spans="2:8" x14ac:dyDescent="0.2">
      <c r="B13" s="176" t="s">
        <v>120</v>
      </c>
      <c r="C13" s="176"/>
      <c r="D13" s="176"/>
      <c r="E13" s="176"/>
      <c r="F13" s="33" t="s">
        <v>9</v>
      </c>
      <c r="G13" s="84">
        <v>-4488</v>
      </c>
      <c r="H13" s="84">
        <v>-4678</v>
      </c>
    </row>
    <row r="14" spans="2:8" x14ac:dyDescent="0.2">
      <c r="B14" s="176" t="s">
        <v>80</v>
      </c>
      <c r="C14" s="176"/>
      <c r="D14" s="176"/>
      <c r="E14" s="176"/>
      <c r="F14" s="33" t="s">
        <v>10</v>
      </c>
      <c r="G14" s="84">
        <v>-395527</v>
      </c>
      <c r="H14" s="84">
        <v>-275857</v>
      </c>
    </row>
    <row r="15" spans="2:8" x14ac:dyDescent="0.2">
      <c r="B15" s="176" t="s">
        <v>81</v>
      </c>
      <c r="C15" s="176"/>
      <c r="D15" s="176"/>
      <c r="E15" s="176"/>
      <c r="F15" s="33" t="s">
        <v>11</v>
      </c>
      <c r="G15" s="84">
        <v>-320583</v>
      </c>
      <c r="H15" s="84">
        <v>-4698</v>
      </c>
    </row>
    <row r="16" spans="2:8" x14ac:dyDescent="0.2">
      <c r="B16" s="176" t="s">
        <v>79</v>
      </c>
      <c r="C16" s="176"/>
      <c r="D16" s="176"/>
      <c r="E16" s="176"/>
      <c r="F16" s="33" t="s">
        <v>13</v>
      </c>
      <c r="G16" s="84">
        <v>373581</v>
      </c>
      <c r="H16" s="84">
        <v>20949</v>
      </c>
    </row>
    <row r="17" spans="2:10" x14ac:dyDescent="0.2">
      <c r="B17" s="177" t="s">
        <v>121</v>
      </c>
      <c r="C17" s="177"/>
      <c r="D17" s="177"/>
      <c r="E17" s="177"/>
      <c r="F17" s="34" t="s">
        <v>16</v>
      </c>
      <c r="G17" s="83">
        <f>SUM(G12:G16)</f>
        <v>-363321</v>
      </c>
      <c r="H17" s="83">
        <f>SUM(H12:H16)</f>
        <v>-332744</v>
      </c>
    </row>
    <row r="18" spans="2:10" x14ac:dyDescent="0.2">
      <c r="B18" s="176" t="s">
        <v>122</v>
      </c>
      <c r="C18" s="176"/>
      <c r="D18" s="176"/>
      <c r="E18" s="176"/>
      <c r="F18" s="33" t="s">
        <v>17</v>
      </c>
      <c r="G18" s="84">
        <v>633873</v>
      </c>
      <c r="H18" s="84">
        <v>699914</v>
      </c>
    </row>
    <row r="19" spans="2:10" x14ac:dyDescent="0.2">
      <c r="B19" s="176" t="s">
        <v>123</v>
      </c>
      <c r="C19" s="176"/>
      <c r="D19" s="176"/>
      <c r="E19" s="176"/>
      <c r="F19" s="33" t="s">
        <v>19</v>
      </c>
      <c r="G19" s="84">
        <v>-524225</v>
      </c>
      <c r="H19" s="84">
        <v>-396233</v>
      </c>
    </row>
    <row r="20" spans="2:10" x14ac:dyDescent="0.2">
      <c r="B20" s="174" t="s">
        <v>124</v>
      </c>
      <c r="C20" s="174"/>
      <c r="D20" s="174"/>
      <c r="E20" s="174"/>
      <c r="F20" s="33" t="s">
        <v>20</v>
      </c>
      <c r="G20" s="84"/>
      <c r="H20" s="84"/>
    </row>
    <row r="21" spans="2:10" x14ac:dyDescent="0.2">
      <c r="B21" s="176" t="s">
        <v>125</v>
      </c>
      <c r="C21" s="176"/>
      <c r="D21" s="176"/>
      <c r="E21" s="176"/>
      <c r="F21" s="33" t="s">
        <v>22</v>
      </c>
      <c r="G21" s="84"/>
      <c r="H21" s="84"/>
    </row>
    <row r="22" spans="2:10" x14ac:dyDescent="0.2">
      <c r="B22" s="176" t="s">
        <v>126</v>
      </c>
      <c r="C22" s="176"/>
      <c r="D22" s="176"/>
      <c r="E22" s="176"/>
      <c r="F22" s="33" t="s">
        <v>24</v>
      </c>
      <c r="G22" s="84"/>
      <c r="H22" s="84"/>
    </row>
    <row r="23" spans="2:10" x14ac:dyDescent="0.2">
      <c r="B23" s="177" t="s">
        <v>127</v>
      </c>
      <c r="C23" s="177"/>
      <c r="D23" s="177"/>
      <c r="E23" s="177"/>
      <c r="F23" s="34" t="s">
        <v>14</v>
      </c>
      <c r="G23" s="83">
        <f>SUM(G17:G22)</f>
        <v>-253673</v>
      </c>
      <c r="H23" s="83">
        <f>SUM(H17:H22)</f>
        <v>-29063</v>
      </c>
    </row>
    <row r="24" spans="2:10" s="86" customFormat="1" x14ac:dyDescent="0.2">
      <c r="B24" s="174" t="s">
        <v>128</v>
      </c>
      <c r="C24" s="174"/>
      <c r="D24" s="174"/>
      <c r="E24" s="174"/>
      <c r="F24" s="85" t="s">
        <v>129</v>
      </c>
      <c r="G24" s="84"/>
      <c r="H24" s="84"/>
      <c r="I24" s="62"/>
      <c r="J24" s="62"/>
    </row>
    <row r="25" spans="2:10" x14ac:dyDescent="0.2">
      <c r="B25" s="175" t="s">
        <v>130</v>
      </c>
      <c r="C25" s="175"/>
      <c r="D25" s="175"/>
      <c r="E25" s="175"/>
      <c r="F25" s="34" t="s">
        <v>31</v>
      </c>
      <c r="G25" s="83">
        <f>G23+G24</f>
        <v>-253673</v>
      </c>
      <c r="H25" s="83">
        <f>H23+H24</f>
        <v>-29063</v>
      </c>
    </row>
    <row r="26" spans="2:10" x14ac:dyDescent="0.2">
      <c r="B26" s="174" t="s">
        <v>131</v>
      </c>
      <c r="C26" s="174"/>
      <c r="D26" s="174"/>
      <c r="E26" s="174"/>
      <c r="F26" s="33" t="s">
        <v>132</v>
      </c>
      <c r="G26" s="84"/>
      <c r="H26" s="84"/>
    </row>
    <row r="27" spans="2:10" x14ac:dyDescent="0.2">
      <c r="B27" s="177" t="s">
        <v>212</v>
      </c>
      <c r="C27" s="177"/>
      <c r="D27" s="177"/>
      <c r="E27" s="177"/>
      <c r="F27" s="34" t="s">
        <v>35</v>
      </c>
      <c r="G27" s="83">
        <f>G25+G26</f>
        <v>-253673</v>
      </c>
      <c r="H27" s="83">
        <f>H25+H26</f>
        <v>-29063</v>
      </c>
    </row>
    <row r="28" spans="2:10" x14ac:dyDescent="0.2">
      <c r="B28" s="174" t="s">
        <v>133</v>
      </c>
      <c r="C28" s="174"/>
      <c r="D28" s="174"/>
      <c r="E28" s="174"/>
      <c r="F28" s="33"/>
      <c r="G28" s="84">
        <f>G27-G29</f>
        <v>-245471</v>
      </c>
      <c r="H28" s="84">
        <f>H27-H29</f>
        <v>-28075</v>
      </c>
    </row>
    <row r="29" spans="2:10" x14ac:dyDescent="0.2">
      <c r="B29" s="174" t="s">
        <v>134</v>
      </c>
      <c r="C29" s="174"/>
      <c r="D29" s="174"/>
      <c r="E29" s="174"/>
      <c r="F29" s="33"/>
      <c r="G29" s="84">
        <v>-8202</v>
      </c>
      <c r="H29" s="84">
        <v>-988</v>
      </c>
    </row>
    <row r="30" spans="2:10" x14ac:dyDescent="0.2">
      <c r="B30" s="175" t="s">
        <v>135</v>
      </c>
      <c r="C30" s="175"/>
      <c r="D30" s="175"/>
      <c r="E30" s="175"/>
      <c r="F30" s="34" t="s">
        <v>44</v>
      </c>
      <c r="G30" s="84"/>
      <c r="H30" s="84"/>
    </row>
    <row r="31" spans="2:10" x14ac:dyDescent="0.2">
      <c r="B31" s="174" t="s">
        <v>219</v>
      </c>
      <c r="C31" s="174"/>
      <c r="D31" s="174"/>
      <c r="E31" s="174"/>
      <c r="F31" s="33" t="s">
        <v>137</v>
      </c>
      <c r="G31" s="84"/>
      <c r="H31" s="84"/>
    </row>
    <row r="32" spans="2:10" x14ac:dyDescent="0.2">
      <c r="B32" s="176" t="s">
        <v>136</v>
      </c>
      <c r="C32" s="176"/>
      <c r="D32" s="176"/>
      <c r="E32" s="176"/>
      <c r="F32" s="33" t="s">
        <v>105</v>
      </c>
      <c r="G32" s="84"/>
      <c r="H32" s="84"/>
    </row>
    <row r="33" spans="2:8" x14ac:dyDescent="0.2">
      <c r="B33" s="177" t="s">
        <v>138</v>
      </c>
      <c r="C33" s="177"/>
      <c r="D33" s="177"/>
      <c r="E33" s="177"/>
      <c r="F33" s="34" t="s">
        <v>139</v>
      </c>
      <c r="G33" s="83">
        <f>G27+G31</f>
        <v>-253673</v>
      </c>
      <c r="H33" s="83">
        <f>H27+H31</f>
        <v>-29063</v>
      </c>
    </row>
    <row r="34" spans="2:8" x14ac:dyDescent="0.2">
      <c r="B34" s="174" t="s">
        <v>140</v>
      </c>
      <c r="C34" s="174"/>
      <c r="D34" s="174"/>
      <c r="E34" s="174"/>
      <c r="F34" s="33"/>
      <c r="G34" s="82"/>
      <c r="H34" s="82"/>
    </row>
    <row r="35" spans="2:8" x14ac:dyDescent="0.2">
      <c r="B35" s="174" t="s">
        <v>133</v>
      </c>
      <c r="C35" s="174"/>
      <c r="D35" s="174"/>
      <c r="E35" s="174"/>
      <c r="F35" s="33"/>
      <c r="G35" s="84">
        <f>G28+G30</f>
        <v>-245471</v>
      </c>
      <c r="H35" s="84">
        <f>H28</f>
        <v>-28075</v>
      </c>
    </row>
    <row r="36" spans="2:8" x14ac:dyDescent="0.2">
      <c r="B36" s="174" t="s">
        <v>141</v>
      </c>
      <c r="C36" s="174"/>
      <c r="D36" s="174"/>
      <c r="E36" s="174"/>
      <c r="F36" s="33"/>
      <c r="G36" s="84">
        <f>G29</f>
        <v>-8202</v>
      </c>
      <c r="H36" s="84">
        <f>H29</f>
        <v>-988</v>
      </c>
    </row>
    <row r="37" spans="2:8" x14ac:dyDescent="0.2">
      <c r="B37" s="174" t="s">
        <v>284</v>
      </c>
      <c r="C37" s="174"/>
      <c r="D37" s="174"/>
      <c r="E37" s="174"/>
      <c r="F37" s="34" t="s">
        <v>285</v>
      </c>
      <c r="G37" s="125">
        <v>-1.9E-2</v>
      </c>
      <c r="H37" s="125">
        <v>-2E-3</v>
      </c>
    </row>
    <row r="38" spans="2:8" x14ac:dyDescent="0.2">
      <c r="B38" s="174" t="s">
        <v>142</v>
      </c>
      <c r="C38" s="174"/>
      <c r="D38" s="174"/>
      <c r="E38" s="174"/>
      <c r="F38" s="33"/>
      <c r="G38" s="125"/>
      <c r="H38" s="125"/>
    </row>
    <row r="39" spans="2:8" x14ac:dyDescent="0.2">
      <c r="B39" s="174" t="s">
        <v>286</v>
      </c>
      <c r="C39" s="174"/>
      <c r="D39" s="174"/>
      <c r="E39" s="174"/>
      <c r="F39" s="33"/>
      <c r="G39" s="125"/>
      <c r="H39" s="125"/>
    </row>
    <row r="40" spans="2:8" x14ac:dyDescent="0.2">
      <c r="B40" s="174" t="s">
        <v>287</v>
      </c>
      <c r="C40" s="174"/>
      <c r="D40" s="174"/>
      <c r="E40" s="174"/>
      <c r="F40" s="33"/>
      <c r="G40" s="125">
        <v>-1.9E-2</v>
      </c>
      <c r="H40" s="125">
        <v>-2E-3</v>
      </c>
    </row>
    <row r="41" spans="2:8" x14ac:dyDescent="0.2">
      <c r="B41" s="174" t="s">
        <v>288</v>
      </c>
      <c r="C41" s="174"/>
      <c r="D41" s="174"/>
      <c r="E41" s="174"/>
      <c r="F41" s="33"/>
      <c r="G41" s="125"/>
      <c r="H41" s="125"/>
    </row>
    <row r="42" spans="2:8" x14ac:dyDescent="0.2">
      <c r="B42" s="87"/>
      <c r="C42" s="87"/>
      <c r="D42" s="87"/>
      <c r="E42" s="87"/>
      <c r="F42" s="88"/>
      <c r="G42" s="124"/>
      <c r="H42" s="124"/>
    </row>
    <row r="43" spans="2:8" x14ac:dyDescent="0.2">
      <c r="B43" s="87"/>
      <c r="C43" s="87"/>
      <c r="D43" s="87"/>
      <c r="E43" s="87"/>
      <c r="F43" s="88"/>
      <c r="G43" s="124"/>
      <c r="H43" s="124"/>
    </row>
    <row r="44" spans="2:8" x14ac:dyDescent="0.2">
      <c r="B44" s="87"/>
      <c r="C44" s="87"/>
      <c r="D44" s="87"/>
      <c r="E44" s="87"/>
      <c r="F44" s="88"/>
      <c r="G44" s="124"/>
      <c r="H44" s="124"/>
    </row>
    <row r="45" spans="2:8" x14ac:dyDescent="0.2">
      <c r="B45" s="87"/>
      <c r="C45" s="87"/>
      <c r="D45" s="87"/>
      <c r="E45" s="87"/>
      <c r="F45" s="88"/>
      <c r="G45" s="89"/>
      <c r="H45" s="90"/>
    </row>
    <row r="46" spans="2:8" x14ac:dyDescent="0.2">
      <c r="C46" s="116" t="s">
        <v>51</v>
      </c>
      <c r="D46" s="173"/>
      <c r="E46" s="173"/>
      <c r="F46" s="60" t="s">
        <v>262</v>
      </c>
      <c r="G46" s="61"/>
      <c r="H46" s="89"/>
    </row>
    <row r="47" spans="2:8" x14ac:dyDescent="0.2">
      <c r="C47" s="117"/>
      <c r="D47" s="118"/>
      <c r="E47" s="118"/>
      <c r="F47" s="119"/>
      <c r="G47" s="61"/>
      <c r="H47" s="89"/>
    </row>
    <row r="48" spans="2:8" x14ac:dyDescent="0.2">
      <c r="D48" s="172"/>
      <c r="E48" s="172"/>
      <c r="F48" s="63"/>
      <c r="G48" s="64"/>
      <c r="H48" s="89"/>
    </row>
    <row r="49" spans="3:7" x14ac:dyDescent="0.2">
      <c r="C49" s="114" t="s">
        <v>293</v>
      </c>
      <c r="D49" s="173"/>
      <c r="E49" s="173"/>
      <c r="F49" s="60" t="str">
        <f>Бух.баланс!F93</f>
        <v>Дуйсебаева Ж.А.</v>
      </c>
      <c r="G49" s="61"/>
    </row>
    <row r="50" spans="3:7" x14ac:dyDescent="0.2">
      <c r="D50" s="172"/>
      <c r="E50" s="172"/>
      <c r="F50" s="63"/>
      <c r="G50" s="66"/>
    </row>
    <row r="51" spans="3:7" x14ac:dyDescent="0.2">
      <c r="C51" s="62" t="s">
        <v>52</v>
      </c>
    </row>
  </sheetData>
  <mergeCells count="41">
    <mergeCell ref="B40:E40"/>
    <mergeCell ref="B41:E41"/>
    <mergeCell ref="B18:E18"/>
    <mergeCell ref="B24:E24"/>
    <mergeCell ref="B26:E26"/>
    <mergeCell ref="B25:E25"/>
    <mergeCell ref="B27:E27"/>
    <mergeCell ref="B17:E17"/>
    <mergeCell ref="B23:E23"/>
    <mergeCell ref="B19:E19"/>
    <mergeCell ref="B20:E20"/>
    <mergeCell ref="B21:E21"/>
    <mergeCell ref="B22:E22"/>
    <mergeCell ref="B3:D3"/>
    <mergeCell ref="E3:G3"/>
    <mergeCell ref="B10:E10"/>
    <mergeCell ref="B15:E15"/>
    <mergeCell ref="B16:E16"/>
    <mergeCell ref="B11:E11"/>
    <mergeCell ref="B12:E12"/>
    <mergeCell ref="B13:E13"/>
    <mergeCell ref="B14:E14"/>
    <mergeCell ref="B9:E9"/>
    <mergeCell ref="B6:H6"/>
    <mergeCell ref="B7:H7"/>
    <mergeCell ref="D50:E50"/>
    <mergeCell ref="D46:E46"/>
    <mergeCell ref="D49:E49"/>
    <mergeCell ref="B28:E28"/>
    <mergeCell ref="B30:E30"/>
    <mergeCell ref="D48:E48"/>
    <mergeCell ref="B29:E29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</mergeCells>
  <phoneticPr fontId="2" type="noConversion"/>
  <pageMargins left="0.78740157480314965" right="0.35433070866141736" top="0.78740157480314965" bottom="0.78740157480314965" header="0.19685039370078741" footer="0.19685039370078741"/>
  <pageSetup scale="90" orientation="portrait" r:id="rId1"/>
  <headerFooter alignWithMargins="0"/>
  <rowBreaks count="1" manualBreakCount="1">
    <brk id="65505" max="65535" man="1"/>
  </rowBreaks>
  <ignoredErrors>
    <ignoredError sqref="F10:F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89"/>
  <sheetViews>
    <sheetView topLeftCell="A40" zoomScale="80" zoomScaleNormal="80" workbookViewId="0">
      <selection activeCell="L47" sqref="L47"/>
    </sheetView>
  </sheetViews>
  <sheetFormatPr defaultColWidth="8.140625" defaultRowHeight="12.75" x14ac:dyDescent="0.2"/>
  <cols>
    <col min="1" max="1" width="5.140625" style="23" customWidth="1"/>
    <col min="2" max="2" width="3.28515625" style="23" customWidth="1"/>
    <col min="3" max="3" width="12.42578125" style="23" customWidth="1"/>
    <col min="4" max="4" width="18.140625" style="23" customWidth="1"/>
    <col min="5" max="5" width="31.7109375" style="23" customWidth="1"/>
    <col min="6" max="6" width="6.5703125" style="23" customWidth="1"/>
    <col min="7" max="7" width="14.140625" style="69" customWidth="1"/>
    <col min="8" max="8" width="18.140625" style="69" customWidth="1"/>
    <col min="9" max="16384" width="8.140625" style="23"/>
  </cols>
  <sheetData>
    <row r="1" spans="2:8" x14ac:dyDescent="0.2">
      <c r="F1" s="48"/>
      <c r="G1" s="48"/>
      <c r="H1" s="18"/>
    </row>
    <row r="2" spans="2:8" x14ac:dyDescent="0.2">
      <c r="B2" s="188" t="s">
        <v>273</v>
      </c>
      <c r="C2" s="188"/>
      <c r="D2" s="188"/>
      <c r="E2" s="188" t="s">
        <v>232</v>
      </c>
      <c r="F2" s="188"/>
      <c r="G2" s="188"/>
      <c r="H2" s="79"/>
    </row>
    <row r="3" spans="2:8" x14ac:dyDescent="0.2">
      <c r="F3" s="48"/>
      <c r="G3" s="48"/>
      <c r="H3" s="19"/>
    </row>
    <row r="4" spans="2:8" s="20" customFormat="1" x14ac:dyDescent="0.2">
      <c r="B4" s="187" t="s">
        <v>218</v>
      </c>
      <c r="C4" s="187"/>
      <c r="D4" s="187"/>
      <c r="E4" s="187"/>
      <c r="F4" s="187"/>
      <c r="G4" s="187"/>
      <c r="H4" s="187"/>
    </row>
    <row r="5" spans="2:8" x14ac:dyDescent="0.2">
      <c r="B5" s="149" t="s">
        <v>292</v>
      </c>
      <c r="C5" s="149"/>
      <c r="D5" s="149"/>
      <c r="E5" s="149"/>
      <c r="F5" s="149"/>
      <c r="G5" s="149"/>
      <c r="H5" s="149"/>
    </row>
    <row r="6" spans="2:8" x14ac:dyDescent="0.2">
      <c r="B6" s="49"/>
      <c r="C6" s="49"/>
      <c r="D6" s="49"/>
      <c r="E6" s="49"/>
      <c r="F6" s="49"/>
      <c r="G6" s="50"/>
      <c r="H6" s="51" t="s">
        <v>85</v>
      </c>
    </row>
    <row r="7" spans="2:8" ht="25.5" x14ac:dyDescent="0.2">
      <c r="B7" s="190" t="s">
        <v>53</v>
      </c>
      <c r="C7" s="190"/>
      <c r="D7" s="190"/>
      <c r="E7" s="190"/>
      <c r="F7" s="21" t="s">
        <v>4</v>
      </c>
      <c r="G7" s="22" t="s">
        <v>230</v>
      </c>
      <c r="H7" s="22" t="s">
        <v>235</v>
      </c>
    </row>
    <row r="8" spans="2:8" x14ac:dyDescent="0.2">
      <c r="B8" s="196" t="s">
        <v>54</v>
      </c>
      <c r="C8" s="196"/>
      <c r="D8" s="196"/>
      <c r="E8" s="196"/>
      <c r="F8" s="196"/>
      <c r="G8" s="196"/>
      <c r="H8" s="196"/>
    </row>
    <row r="9" spans="2:8" x14ac:dyDescent="0.2">
      <c r="B9" s="194" t="s">
        <v>143</v>
      </c>
      <c r="C9" s="194"/>
      <c r="D9" s="194"/>
      <c r="E9" s="194"/>
      <c r="F9" s="25">
        <v>10</v>
      </c>
      <c r="G9" s="52">
        <f>G11+G12+G13+G14+G15+G16</f>
        <v>1169192</v>
      </c>
      <c r="H9" s="52">
        <f>H11+H12+H13+H14+H15+H16</f>
        <v>116440</v>
      </c>
    </row>
    <row r="10" spans="2:8" x14ac:dyDescent="0.2">
      <c r="B10" s="191" t="s">
        <v>55</v>
      </c>
      <c r="C10" s="191"/>
      <c r="D10" s="191"/>
      <c r="E10" s="191"/>
      <c r="F10" s="53"/>
      <c r="G10" s="54"/>
      <c r="H10" s="54"/>
    </row>
    <row r="11" spans="2:8" x14ac:dyDescent="0.2">
      <c r="B11" s="191" t="s">
        <v>147</v>
      </c>
      <c r="C11" s="191"/>
      <c r="D11" s="191"/>
      <c r="E11" s="191"/>
      <c r="F11" s="24" t="s">
        <v>6</v>
      </c>
      <c r="G11" s="54">
        <v>35290</v>
      </c>
      <c r="H11" s="54">
        <v>21061</v>
      </c>
    </row>
    <row r="12" spans="2:8" x14ac:dyDescent="0.2">
      <c r="B12" s="191" t="s">
        <v>148</v>
      </c>
      <c r="C12" s="191"/>
      <c r="D12" s="191"/>
      <c r="E12" s="191"/>
      <c r="F12" s="24" t="s">
        <v>7</v>
      </c>
      <c r="G12" s="54">
        <v>440</v>
      </c>
      <c r="H12" s="54"/>
    </row>
    <row r="13" spans="2:8" x14ac:dyDescent="0.2">
      <c r="B13" s="191" t="s">
        <v>149</v>
      </c>
      <c r="C13" s="191"/>
      <c r="D13" s="191"/>
      <c r="E13" s="191"/>
      <c r="F13" s="24" t="s">
        <v>9</v>
      </c>
      <c r="G13" s="54"/>
      <c r="H13" s="54">
        <v>62550</v>
      </c>
    </row>
    <row r="14" spans="2:8" x14ac:dyDescent="0.2">
      <c r="B14" s="191" t="s">
        <v>150</v>
      </c>
      <c r="C14" s="191"/>
      <c r="D14" s="191"/>
      <c r="E14" s="191"/>
      <c r="F14" s="24" t="s">
        <v>10</v>
      </c>
      <c r="G14" s="54"/>
      <c r="H14" s="54"/>
    </row>
    <row r="15" spans="2:8" x14ac:dyDescent="0.2">
      <c r="B15" s="191" t="s">
        <v>151</v>
      </c>
      <c r="C15" s="191"/>
      <c r="D15" s="191"/>
      <c r="E15" s="191"/>
      <c r="F15" s="24" t="s">
        <v>11</v>
      </c>
      <c r="G15" s="54"/>
      <c r="H15" s="54"/>
    </row>
    <row r="16" spans="2:8" x14ac:dyDescent="0.2">
      <c r="B16" s="191" t="s">
        <v>56</v>
      </c>
      <c r="C16" s="191"/>
      <c r="D16" s="191"/>
      <c r="E16" s="191"/>
      <c r="F16" s="24" t="s">
        <v>13</v>
      </c>
      <c r="G16" s="54">
        <v>1133462</v>
      </c>
      <c r="H16" s="55">
        <v>32829</v>
      </c>
    </row>
    <row r="17" spans="2:8" x14ac:dyDescent="0.2">
      <c r="B17" s="194" t="s">
        <v>144</v>
      </c>
      <c r="C17" s="194"/>
      <c r="D17" s="194"/>
      <c r="E17" s="194"/>
      <c r="F17" s="25" t="s">
        <v>16</v>
      </c>
      <c r="G17" s="52">
        <f>G19+G20+G21+G22+G23+G24+G25</f>
        <v>1204806</v>
      </c>
      <c r="H17" s="52">
        <f>H19+H20+H21+H22+H23+H24+H25</f>
        <v>640344</v>
      </c>
    </row>
    <row r="18" spans="2:8" x14ac:dyDescent="0.2">
      <c r="B18" s="191" t="s">
        <v>55</v>
      </c>
      <c r="C18" s="191"/>
      <c r="D18" s="191"/>
      <c r="E18" s="191"/>
      <c r="F18" s="53"/>
      <c r="G18" s="54"/>
      <c r="H18" s="54"/>
    </row>
    <row r="19" spans="2:8" x14ac:dyDescent="0.2">
      <c r="B19" s="191" t="s">
        <v>57</v>
      </c>
      <c r="C19" s="191"/>
      <c r="D19" s="191"/>
      <c r="E19" s="191"/>
      <c r="F19" s="24" t="s">
        <v>17</v>
      </c>
      <c r="G19" s="54">
        <v>671767</v>
      </c>
      <c r="H19" s="54">
        <v>257069</v>
      </c>
    </row>
    <row r="20" spans="2:8" x14ac:dyDescent="0.2">
      <c r="B20" s="191" t="s">
        <v>152</v>
      </c>
      <c r="C20" s="191"/>
      <c r="D20" s="191"/>
      <c r="E20" s="191"/>
      <c r="F20" s="24" t="s">
        <v>19</v>
      </c>
      <c r="G20" s="54">
        <v>0</v>
      </c>
      <c r="H20" s="54"/>
    </row>
    <row r="21" spans="2:8" x14ac:dyDescent="0.2">
      <c r="B21" s="191" t="s">
        <v>153</v>
      </c>
      <c r="C21" s="191"/>
      <c r="D21" s="191"/>
      <c r="E21" s="191"/>
      <c r="F21" s="24" t="s">
        <v>20</v>
      </c>
      <c r="G21" s="54">
        <v>103905</v>
      </c>
      <c r="H21" s="54">
        <v>71603</v>
      </c>
    </row>
    <row r="22" spans="2:8" x14ac:dyDescent="0.2">
      <c r="B22" s="191" t="s">
        <v>154</v>
      </c>
      <c r="C22" s="191"/>
      <c r="D22" s="191"/>
      <c r="E22" s="191"/>
      <c r="F22" s="24" t="s">
        <v>22</v>
      </c>
      <c r="G22" s="54">
        <v>258725</v>
      </c>
      <c r="H22" s="54">
        <v>100235</v>
      </c>
    </row>
    <row r="23" spans="2:8" x14ac:dyDescent="0.2">
      <c r="B23" s="191" t="s">
        <v>155</v>
      </c>
      <c r="C23" s="191"/>
      <c r="D23" s="191"/>
      <c r="E23" s="191"/>
      <c r="F23" s="24" t="s">
        <v>24</v>
      </c>
      <c r="G23" s="54">
        <v>0</v>
      </c>
      <c r="H23" s="54"/>
    </row>
    <row r="24" spans="2:8" x14ac:dyDescent="0.2">
      <c r="B24" s="191" t="s">
        <v>156</v>
      </c>
      <c r="C24" s="191"/>
      <c r="D24" s="191"/>
      <c r="E24" s="191"/>
      <c r="F24" s="24" t="s">
        <v>26</v>
      </c>
      <c r="G24" s="54">
        <f>73817</f>
        <v>73817</v>
      </c>
      <c r="H24" s="54">
        <v>39055</v>
      </c>
    </row>
    <row r="25" spans="2:8" x14ac:dyDescent="0.2">
      <c r="B25" s="191" t="s">
        <v>58</v>
      </c>
      <c r="C25" s="191"/>
      <c r="D25" s="191"/>
      <c r="E25" s="191"/>
      <c r="F25" s="24" t="s">
        <v>28</v>
      </c>
      <c r="G25" s="54">
        <f>96635-43</f>
        <v>96592</v>
      </c>
      <c r="H25" s="54">
        <v>172382</v>
      </c>
    </row>
    <row r="26" spans="2:8" x14ac:dyDescent="0.2">
      <c r="B26" s="192" t="s">
        <v>145</v>
      </c>
      <c r="C26" s="192"/>
      <c r="D26" s="192"/>
      <c r="E26" s="192"/>
      <c r="F26" s="25" t="s">
        <v>33</v>
      </c>
      <c r="G26" s="52">
        <f>G9-G17</f>
        <v>-35614</v>
      </c>
      <c r="H26" s="52">
        <f>H9-H17</f>
        <v>-523904</v>
      </c>
    </row>
    <row r="27" spans="2:8" x14ac:dyDescent="0.2">
      <c r="B27" s="195" t="s">
        <v>59</v>
      </c>
      <c r="C27" s="195"/>
      <c r="D27" s="195"/>
      <c r="E27" s="195"/>
      <c r="F27" s="195"/>
      <c r="G27" s="195"/>
      <c r="H27" s="195"/>
    </row>
    <row r="28" spans="2:8" x14ac:dyDescent="0.2">
      <c r="B28" s="194" t="s">
        <v>146</v>
      </c>
      <c r="C28" s="194"/>
      <c r="D28" s="194"/>
      <c r="E28" s="194"/>
      <c r="F28" s="25" t="s">
        <v>37</v>
      </c>
      <c r="G28" s="52">
        <f>G30+G31+G32+G33+G34+G35+G36+G37+G38+G39+G40</f>
        <v>16575</v>
      </c>
      <c r="H28" s="52">
        <f>H30+H31+H32+H33+H34+H35+H36+H37+H38+H39+H40</f>
        <v>422362</v>
      </c>
    </row>
    <row r="29" spans="2:8" x14ac:dyDescent="0.2">
      <c r="B29" s="191" t="s">
        <v>55</v>
      </c>
      <c r="C29" s="191"/>
      <c r="D29" s="191"/>
      <c r="E29" s="191"/>
      <c r="F29" s="53"/>
      <c r="G29" s="54"/>
      <c r="H29" s="54"/>
    </row>
    <row r="30" spans="2:8" x14ac:dyDescent="0.2">
      <c r="B30" s="191" t="s">
        <v>60</v>
      </c>
      <c r="C30" s="191"/>
      <c r="D30" s="191"/>
      <c r="E30" s="191"/>
      <c r="F30" s="24" t="s">
        <v>38</v>
      </c>
      <c r="G30" s="54"/>
      <c r="H30" s="54"/>
    </row>
    <row r="31" spans="2:8" x14ac:dyDescent="0.2">
      <c r="B31" s="191" t="s">
        <v>61</v>
      </c>
      <c r="C31" s="191"/>
      <c r="D31" s="191"/>
      <c r="E31" s="191"/>
      <c r="F31" s="24" t="s">
        <v>39</v>
      </c>
      <c r="G31" s="54"/>
      <c r="H31" s="54"/>
    </row>
    <row r="32" spans="2:8" x14ac:dyDescent="0.2">
      <c r="B32" s="191" t="s">
        <v>62</v>
      </c>
      <c r="C32" s="191"/>
      <c r="D32" s="191"/>
      <c r="E32" s="191"/>
      <c r="F32" s="24" t="s">
        <v>41</v>
      </c>
      <c r="G32" s="54"/>
      <c r="H32" s="54"/>
    </row>
    <row r="33" spans="2:8" x14ac:dyDescent="0.2">
      <c r="B33" s="189" t="s">
        <v>157</v>
      </c>
      <c r="C33" s="189"/>
      <c r="D33" s="189"/>
      <c r="E33" s="189"/>
      <c r="F33" s="24" t="s">
        <v>43</v>
      </c>
      <c r="G33" s="54"/>
      <c r="H33" s="54"/>
    </row>
    <row r="34" spans="2:8" x14ac:dyDescent="0.2">
      <c r="B34" s="191" t="s">
        <v>158</v>
      </c>
      <c r="C34" s="191"/>
      <c r="D34" s="191"/>
      <c r="E34" s="191"/>
      <c r="F34" s="24" t="s">
        <v>63</v>
      </c>
      <c r="G34" s="54"/>
      <c r="H34" s="54"/>
    </row>
    <row r="35" spans="2:8" x14ac:dyDescent="0.2">
      <c r="B35" s="191" t="s">
        <v>159</v>
      </c>
      <c r="C35" s="191"/>
      <c r="D35" s="191"/>
      <c r="E35" s="191"/>
      <c r="F35" s="24" t="s">
        <v>65</v>
      </c>
      <c r="G35" s="54"/>
      <c r="H35" s="54"/>
    </row>
    <row r="36" spans="2:8" x14ac:dyDescent="0.2">
      <c r="B36" s="193" t="s">
        <v>160</v>
      </c>
      <c r="C36" s="193"/>
      <c r="D36" s="193"/>
      <c r="E36" s="193"/>
      <c r="F36" s="24" t="s">
        <v>66</v>
      </c>
      <c r="G36" s="54"/>
      <c r="H36" s="54"/>
    </row>
    <row r="37" spans="2:8" x14ac:dyDescent="0.2">
      <c r="B37" s="193" t="s">
        <v>64</v>
      </c>
      <c r="C37" s="193"/>
      <c r="D37" s="193"/>
      <c r="E37" s="193"/>
      <c r="F37" s="24" t="s">
        <v>161</v>
      </c>
      <c r="G37" s="54"/>
      <c r="H37" s="54"/>
    </row>
    <row r="38" spans="2:8" x14ac:dyDescent="0.2">
      <c r="B38" s="193" t="s">
        <v>163</v>
      </c>
      <c r="C38" s="193"/>
      <c r="D38" s="193"/>
      <c r="E38" s="193"/>
      <c r="F38" s="24" t="s">
        <v>162</v>
      </c>
      <c r="G38" s="54"/>
      <c r="H38" s="54"/>
    </row>
    <row r="39" spans="2:8" x14ac:dyDescent="0.2">
      <c r="B39" s="193" t="s">
        <v>151</v>
      </c>
      <c r="C39" s="193"/>
      <c r="D39" s="193"/>
      <c r="E39" s="193"/>
      <c r="F39" s="24" t="s">
        <v>46</v>
      </c>
      <c r="G39" s="54"/>
      <c r="H39" s="54"/>
    </row>
    <row r="40" spans="2:8" x14ac:dyDescent="0.2">
      <c r="B40" s="193" t="s">
        <v>56</v>
      </c>
      <c r="C40" s="193"/>
      <c r="D40" s="193"/>
      <c r="E40" s="193"/>
      <c r="F40" s="24" t="s">
        <v>47</v>
      </c>
      <c r="G40" s="55">
        <v>16575</v>
      </c>
      <c r="H40" s="55">
        <v>422362</v>
      </c>
    </row>
    <row r="41" spans="2:8" x14ac:dyDescent="0.2">
      <c r="B41" s="194" t="s">
        <v>164</v>
      </c>
      <c r="C41" s="194"/>
      <c r="D41" s="194"/>
      <c r="E41" s="194"/>
      <c r="F41" s="27" t="s">
        <v>70</v>
      </c>
      <c r="G41" s="52">
        <f>G43+G44+G45+G46+G47+G48+G49+G50+G51+G52+G53</f>
        <v>0</v>
      </c>
      <c r="H41" s="52">
        <f>H43+H44+H45+H46+H47+H48+H49+H50+H51+H52+H53</f>
        <v>17152</v>
      </c>
    </row>
    <row r="42" spans="2:8" x14ac:dyDescent="0.2">
      <c r="B42" s="191" t="s">
        <v>55</v>
      </c>
      <c r="C42" s="191"/>
      <c r="D42" s="191"/>
      <c r="E42" s="191"/>
      <c r="F42" s="53"/>
      <c r="G42" s="54"/>
      <c r="H42" s="54"/>
    </row>
    <row r="43" spans="2:8" x14ac:dyDescent="0.2">
      <c r="B43" s="191" t="s">
        <v>67</v>
      </c>
      <c r="C43" s="191"/>
      <c r="D43" s="191"/>
      <c r="E43" s="191"/>
      <c r="F43" s="26" t="s">
        <v>165</v>
      </c>
      <c r="G43" s="55"/>
      <c r="H43" s="55">
        <v>4037</v>
      </c>
    </row>
    <row r="44" spans="2:8" x14ac:dyDescent="0.2">
      <c r="B44" s="191" t="s">
        <v>68</v>
      </c>
      <c r="C44" s="191"/>
      <c r="D44" s="191"/>
      <c r="E44" s="191"/>
      <c r="F44" s="26" t="s">
        <v>166</v>
      </c>
      <c r="G44" s="54"/>
      <c r="H44" s="54">
        <v>4793</v>
      </c>
    </row>
    <row r="45" spans="2:8" x14ac:dyDescent="0.2">
      <c r="B45" s="191" t="s">
        <v>69</v>
      </c>
      <c r="C45" s="191"/>
      <c r="D45" s="191"/>
      <c r="E45" s="191"/>
      <c r="F45" s="26" t="s">
        <v>167</v>
      </c>
      <c r="G45" s="54"/>
      <c r="H45" s="54"/>
    </row>
    <row r="46" spans="2:8" x14ac:dyDescent="0.2">
      <c r="B46" s="189" t="s">
        <v>174</v>
      </c>
      <c r="C46" s="189"/>
      <c r="D46" s="189"/>
      <c r="E46" s="189"/>
      <c r="F46" s="26" t="s">
        <v>168</v>
      </c>
      <c r="G46" s="54"/>
      <c r="H46" s="54"/>
    </row>
    <row r="47" spans="2:8" x14ac:dyDescent="0.2">
      <c r="B47" s="191" t="s">
        <v>175</v>
      </c>
      <c r="C47" s="191"/>
      <c r="D47" s="191"/>
      <c r="E47" s="191"/>
      <c r="F47" s="26" t="s">
        <v>169</v>
      </c>
      <c r="G47" s="54"/>
      <c r="H47" s="54"/>
    </row>
    <row r="48" spans="2:8" x14ac:dyDescent="0.2">
      <c r="B48" s="191" t="s">
        <v>176</v>
      </c>
      <c r="C48" s="191"/>
      <c r="D48" s="191"/>
      <c r="E48" s="191"/>
      <c r="F48" s="26" t="s">
        <v>170</v>
      </c>
      <c r="G48" s="54"/>
      <c r="H48" s="54"/>
    </row>
    <row r="49" spans="2:8" x14ac:dyDescent="0.2">
      <c r="B49" s="191" t="s">
        <v>177</v>
      </c>
      <c r="C49" s="191"/>
      <c r="D49" s="191"/>
      <c r="E49" s="191"/>
      <c r="F49" s="26" t="s">
        <v>171</v>
      </c>
      <c r="G49" s="54"/>
      <c r="H49" s="54"/>
    </row>
    <row r="50" spans="2:8" x14ac:dyDescent="0.2">
      <c r="B50" s="191" t="s">
        <v>178</v>
      </c>
      <c r="C50" s="191"/>
      <c r="D50" s="191"/>
      <c r="E50" s="191"/>
      <c r="F50" s="26" t="s">
        <v>172</v>
      </c>
      <c r="G50" s="55"/>
      <c r="H50" s="55">
        <v>2697</v>
      </c>
    </row>
    <row r="51" spans="2:8" x14ac:dyDescent="0.2">
      <c r="B51" s="191" t="s">
        <v>64</v>
      </c>
      <c r="C51" s="191"/>
      <c r="D51" s="191"/>
      <c r="E51" s="191"/>
      <c r="F51" s="26" t="s">
        <v>173</v>
      </c>
      <c r="G51" s="54"/>
      <c r="H51" s="54"/>
    </row>
    <row r="52" spans="2:8" x14ac:dyDescent="0.2">
      <c r="B52" s="191" t="s">
        <v>179</v>
      </c>
      <c r="C52" s="191"/>
      <c r="D52" s="191"/>
      <c r="E52" s="191"/>
      <c r="F52" s="26" t="s">
        <v>72</v>
      </c>
      <c r="G52" s="54"/>
      <c r="H52" s="54"/>
    </row>
    <row r="53" spans="2:8" x14ac:dyDescent="0.2">
      <c r="B53" s="191" t="s">
        <v>58</v>
      </c>
      <c r="C53" s="191"/>
      <c r="D53" s="191"/>
      <c r="E53" s="191"/>
      <c r="F53" s="26" t="s">
        <v>73</v>
      </c>
      <c r="G53" s="54"/>
      <c r="H53" s="54">
        <v>5625</v>
      </c>
    </row>
    <row r="54" spans="2:8" x14ac:dyDescent="0.2">
      <c r="B54" s="192" t="s">
        <v>180</v>
      </c>
      <c r="C54" s="192"/>
      <c r="D54" s="192"/>
      <c r="E54" s="192"/>
      <c r="F54" s="27" t="s">
        <v>75</v>
      </c>
      <c r="G54" s="52">
        <f>G28-G41</f>
        <v>16575</v>
      </c>
      <c r="H54" s="52">
        <f>H28-H41</f>
        <v>405210</v>
      </c>
    </row>
    <row r="55" spans="2:8" x14ac:dyDescent="0.2">
      <c r="B55" s="195" t="s">
        <v>71</v>
      </c>
      <c r="C55" s="195"/>
      <c r="D55" s="195"/>
      <c r="E55" s="195"/>
      <c r="F55" s="195"/>
      <c r="G55" s="195"/>
      <c r="H55" s="195"/>
    </row>
    <row r="56" spans="2:8" x14ac:dyDescent="0.2">
      <c r="B56" s="194" t="s">
        <v>181</v>
      </c>
      <c r="C56" s="194"/>
      <c r="D56" s="194"/>
      <c r="E56" s="194"/>
      <c r="F56" s="27" t="s">
        <v>78</v>
      </c>
      <c r="G56" s="52">
        <f>G58+G59+G60+G61</f>
        <v>208625</v>
      </c>
      <c r="H56" s="52">
        <f>H58+H59+H60+H61</f>
        <v>138746</v>
      </c>
    </row>
    <row r="57" spans="2:8" x14ac:dyDescent="0.2">
      <c r="B57" s="191" t="s">
        <v>55</v>
      </c>
      <c r="C57" s="191"/>
      <c r="D57" s="191"/>
      <c r="E57" s="191"/>
      <c r="F57" s="56"/>
      <c r="G57" s="54"/>
      <c r="H57" s="54"/>
    </row>
    <row r="58" spans="2:8" x14ac:dyDescent="0.2">
      <c r="B58" s="191" t="s">
        <v>183</v>
      </c>
      <c r="C58" s="191"/>
      <c r="D58" s="191"/>
      <c r="E58" s="191"/>
      <c r="F58" s="26" t="s">
        <v>182</v>
      </c>
      <c r="G58" s="54"/>
      <c r="H58" s="54"/>
    </row>
    <row r="59" spans="2:8" x14ac:dyDescent="0.2">
      <c r="B59" s="191" t="s">
        <v>74</v>
      </c>
      <c r="C59" s="191"/>
      <c r="D59" s="191"/>
      <c r="E59" s="191"/>
      <c r="F59" s="26" t="s">
        <v>186</v>
      </c>
      <c r="G59" s="54">
        <v>190201</v>
      </c>
      <c r="H59" s="54">
        <v>138737</v>
      </c>
    </row>
    <row r="60" spans="2:8" x14ac:dyDescent="0.2">
      <c r="B60" s="191" t="s">
        <v>184</v>
      </c>
      <c r="C60" s="191"/>
      <c r="D60" s="191"/>
      <c r="E60" s="191"/>
      <c r="F60" s="26" t="s">
        <v>187</v>
      </c>
      <c r="G60" s="54">
        <v>0</v>
      </c>
      <c r="H60" s="54"/>
    </row>
    <row r="61" spans="2:8" x14ac:dyDescent="0.2">
      <c r="B61" s="191" t="s">
        <v>56</v>
      </c>
      <c r="C61" s="191"/>
      <c r="D61" s="191"/>
      <c r="E61" s="191"/>
      <c r="F61" s="26" t="s">
        <v>188</v>
      </c>
      <c r="G61" s="54">
        <v>18424</v>
      </c>
      <c r="H61" s="54">
        <v>9</v>
      </c>
    </row>
    <row r="62" spans="2:8" x14ac:dyDescent="0.2">
      <c r="B62" s="194" t="s">
        <v>185</v>
      </c>
      <c r="C62" s="194"/>
      <c r="D62" s="194"/>
      <c r="E62" s="194"/>
      <c r="F62" s="27" t="s">
        <v>14</v>
      </c>
      <c r="G62" s="52">
        <f>SUM(G64:G68)</f>
        <v>10000</v>
      </c>
      <c r="H62" s="52">
        <f>H64+H65+H66+H67+H68</f>
        <v>150814</v>
      </c>
    </row>
    <row r="63" spans="2:8" x14ac:dyDescent="0.2">
      <c r="B63" s="191" t="s">
        <v>55</v>
      </c>
      <c r="C63" s="191"/>
      <c r="D63" s="191"/>
      <c r="E63" s="191"/>
      <c r="F63" s="56"/>
      <c r="G63" s="54"/>
      <c r="H63" s="54"/>
    </row>
    <row r="64" spans="2:8" x14ac:dyDescent="0.2">
      <c r="B64" s="191" t="s">
        <v>76</v>
      </c>
      <c r="C64" s="191"/>
      <c r="D64" s="191"/>
      <c r="E64" s="191"/>
      <c r="F64" s="26" t="s">
        <v>129</v>
      </c>
      <c r="G64" s="54">
        <v>9800</v>
      </c>
      <c r="H64" s="54">
        <v>150814</v>
      </c>
    </row>
    <row r="65" spans="2:8" x14ac:dyDescent="0.2">
      <c r="B65" s="191" t="s">
        <v>154</v>
      </c>
      <c r="C65" s="191"/>
      <c r="D65" s="191"/>
      <c r="E65" s="191"/>
      <c r="F65" s="26" t="s">
        <v>191</v>
      </c>
      <c r="G65" s="54">
        <v>0</v>
      </c>
      <c r="H65" s="54"/>
    </row>
    <row r="66" spans="2:8" x14ac:dyDescent="0.2">
      <c r="B66" s="191" t="s">
        <v>77</v>
      </c>
      <c r="C66" s="191"/>
      <c r="D66" s="191"/>
      <c r="E66" s="191"/>
      <c r="F66" s="26" t="s">
        <v>192</v>
      </c>
      <c r="G66" s="54">
        <v>0</v>
      </c>
      <c r="H66" s="54"/>
    </row>
    <row r="67" spans="2:8" x14ac:dyDescent="0.2">
      <c r="B67" s="191" t="s">
        <v>189</v>
      </c>
      <c r="C67" s="191"/>
      <c r="D67" s="191"/>
      <c r="E67" s="191"/>
      <c r="F67" s="26" t="s">
        <v>193</v>
      </c>
      <c r="G67" s="54">
        <v>0</v>
      </c>
      <c r="H67" s="54"/>
    </row>
    <row r="68" spans="2:8" x14ac:dyDescent="0.2">
      <c r="B68" s="191" t="s">
        <v>190</v>
      </c>
      <c r="C68" s="191"/>
      <c r="D68" s="191"/>
      <c r="E68" s="191"/>
      <c r="F68" s="26" t="s">
        <v>194</v>
      </c>
      <c r="G68" s="54">
        <v>200</v>
      </c>
      <c r="H68" s="54"/>
    </row>
    <row r="69" spans="2:8" ht="12.75" customHeight="1" x14ac:dyDescent="0.2">
      <c r="B69" s="194" t="s">
        <v>195</v>
      </c>
      <c r="C69" s="194"/>
      <c r="D69" s="194"/>
      <c r="E69" s="194"/>
      <c r="F69" s="120" t="s">
        <v>82</v>
      </c>
      <c r="G69" s="52">
        <f>G56-G62</f>
        <v>198625</v>
      </c>
      <c r="H69" s="52">
        <f>H56-H62</f>
        <v>-12068</v>
      </c>
    </row>
    <row r="70" spans="2:8" x14ac:dyDescent="0.2">
      <c r="B70" s="192" t="s">
        <v>196</v>
      </c>
      <c r="C70" s="192"/>
      <c r="D70" s="192"/>
      <c r="E70" s="192"/>
      <c r="F70" s="27" t="s">
        <v>83</v>
      </c>
      <c r="G70" s="54">
        <v>56</v>
      </c>
      <c r="H70" s="54"/>
    </row>
    <row r="71" spans="2:8" x14ac:dyDescent="0.2">
      <c r="B71" s="192" t="s">
        <v>197</v>
      </c>
      <c r="C71" s="192"/>
      <c r="D71" s="192"/>
      <c r="E71" s="192"/>
      <c r="F71" s="25">
        <v>130</v>
      </c>
      <c r="G71" s="52">
        <f>G26+G54+G69+G70</f>
        <v>179642</v>
      </c>
      <c r="H71" s="52">
        <f>H26+H54+H69+H70</f>
        <v>-130762</v>
      </c>
    </row>
    <row r="72" spans="2:8" x14ac:dyDescent="0.2">
      <c r="B72" s="192" t="s">
        <v>198</v>
      </c>
      <c r="C72" s="192"/>
      <c r="D72" s="192"/>
      <c r="E72" s="192"/>
      <c r="F72" s="25">
        <v>140</v>
      </c>
      <c r="G72" s="57">
        <f>Бух.баланс!I18</f>
        <v>213632</v>
      </c>
      <c r="H72" s="52">
        <v>250979</v>
      </c>
    </row>
    <row r="73" spans="2:8" x14ac:dyDescent="0.2">
      <c r="B73" s="192" t="s">
        <v>199</v>
      </c>
      <c r="C73" s="192"/>
      <c r="D73" s="192"/>
      <c r="E73" s="192"/>
      <c r="F73" s="25">
        <v>150</v>
      </c>
      <c r="G73" s="52">
        <f>G72+G71</f>
        <v>393274</v>
      </c>
      <c r="H73" s="52">
        <f>H72+H71</f>
        <v>120217</v>
      </c>
    </row>
    <row r="74" spans="2:8" x14ac:dyDescent="0.2">
      <c r="B74" s="28"/>
      <c r="C74" s="28"/>
      <c r="D74" s="28"/>
      <c r="E74" s="28"/>
      <c r="F74" s="29"/>
      <c r="G74" s="58"/>
      <c r="H74" s="58"/>
    </row>
    <row r="75" spans="2:8" x14ac:dyDescent="0.2">
      <c r="B75" s="28"/>
      <c r="C75" s="28"/>
      <c r="D75" s="28"/>
      <c r="E75" s="28"/>
      <c r="F75" s="29"/>
      <c r="G75" s="30"/>
      <c r="H75" s="30"/>
    </row>
    <row r="76" spans="2:8" x14ac:dyDescent="0.2">
      <c r="B76" s="23" t="s">
        <v>50</v>
      </c>
      <c r="G76" s="31"/>
      <c r="H76" s="31"/>
    </row>
    <row r="77" spans="2:8" x14ac:dyDescent="0.2">
      <c r="C77" s="116" t="s">
        <v>51</v>
      </c>
      <c r="D77" s="115"/>
      <c r="E77" s="115"/>
      <c r="F77" s="115"/>
      <c r="G77" s="60" t="s">
        <v>262</v>
      </c>
      <c r="H77" s="61"/>
    </row>
    <row r="78" spans="2:8" x14ac:dyDescent="0.2">
      <c r="C78" s="117"/>
      <c r="D78" s="118"/>
      <c r="E78" s="118"/>
      <c r="F78" s="118"/>
      <c r="G78" s="119"/>
      <c r="H78" s="61"/>
    </row>
    <row r="79" spans="2:8" x14ac:dyDescent="0.2">
      <c r="C79" s="62"/>
      <c r="D79" s="118"/>
      <c r="E79" s="118"/>
      <c r="F79" s="118"/>
      <c r="G79" s="63"/>
      <c r="H79" s="64"/>
    </row>
    <row r="80" spans="2:8" x14ac:dyDescent="0.2">
      <c r="C80" s="148" t="s">
        <v>293</v>
      </c>
      <c r="D80" s="59"/>
      <c r="E80" s="59"/>
      <c r="F80" s="59"/>
      <c r="G80" s="60" t="str">
        <f>Бух.баланс!F93</f>
        <v>Дуйсебаева Ж.А.</v>
      </c>
      <c r="H80" s="61"/>
    </row>
    <row r="81" spans="3:8" x14ac:dyDescent="0.2">
      <c r="C81" s="62"/>
      <c r="D81" s="172"/>
      <c r="E81" s="172"/>
      <c r="F81" s="172"/>
      <c r="G81" s="65"/>
      <c r="H81" s="66"/>
    </row>
    <row r="82" spans="3:8" x14ac:dyDescent="0.2">
      <c r="C82" s="62"/>
      <c r="D82" s="62"/>
      <c r="E82" s="62"/>
      <c r="F82" s="62"/>
    </row>
    <row r="83" spans="3:8" x14ac:dyDescent="0.2">
      <c r="C83" s="62" t="s">
        <v>52</v>
      </c>
      <c r="D83" s="62"/>
      <c r="E83" s="62"/>
      <c r="F83" s="62"/>
    </row>
    <row r="87" spans="3:8" x14ac:dyDescent="0.2">
      <c r="G87" s="62"/>
      <c r="H87" s="67"/>
    </row>
    <row r="88" spans="3:8" x14ac:dyDescent="0.2">
      <c r="G88" s="62"/>
      <c r="H88" s="67"/>
    </row>
    <row r="89" spans="3:8" x14ac:dyDescent="0.2">
      <c r="G89" s="68"/>
      <c r="H89" s="68"/>
    </row>
  </sheetData>
  <mergeCells count="72">
    <mergeCell ref="B32:E32"/>
    <mergeCell ref="B44:E44"/>
    <mergeCell ref="B27:H27"/>
    <mergeCell ref="B29:E29"/>
    <mergeCell ref="B8:H8"/>
    <mergeCell ref="B9:E9"/>
    <mergeCell ref="B12:E12"/>
    <mergeCell ref="B13:E13"/>
    <mergeCell ref="B14:E14"/>
    <mergeCell ref="B69:E69"/>
    <mergeCell ref="B15:E15"/>
    <mergeCell ref="B17:E17"/>
    <mergeCell ref="B18:E18"/>
    <mergeCell ref="B28:E28"/>
    <mergeCell ref="B68:E68"/>
    <mergeCell ref="B20:E20"/>
    <mergeCell ref="B21:E21"/>
    <mergeCell ref="B22:E22"/>
    <mergeCell ref="B33:E33"/>
    <mergeCell ref="B34:E34"/>
    <mergeCell ref="B48:E48"/>
    <mergeCell ref="B53:E53"/>
    <mergeCell ref="B55:H55"/>
    <mergeCell ref="B56:E56"/>
    <mergeCell ref="B35:E35"/>
    <mergeCell ref="D81:F81"/>
    <mergeCell ref="B72:E72"/>
    <mergeCell ref="B73:E73"/>
    <mergeCell ref="B71:E71"/>
    <mergeCell ref="B70:E70"/>
    <mergeCell ref="B65:E65"/>
    <mergeCell ref="B67:E67"/>
    <mergeCell ref="B49:E49"/>
    <mergeCell ref="B50:E50"/>
    <mergeCell ref="B51:E51"/>
    <mergeCell ref="B52:E52"/>
    <mergeCell ref="B66:E66"/>
    <mergeCell ref="B61:E61"/>
    <mergeCell ref="B62:E62"/>
    <mergeCell ref="B63:E63"/>
    <mergeCell ref="B54:E54"/>
    <mergeCell ref="B57:E57"/>
    <mergeCell ref="B58:E58"/>
    <mergeCell ref="B59:E59"/>
    <mergeCell ref="B60:E60"/>
    <mergeCell ref="B47:E47"/>
    <mergeCell ref="B64:E64"/>
    <mergeCell ref="B45:E45"/>
    <mergeCell ref="B43:E43"/>
    <mergeCell ref="B36:E36"/>
    <mergeCell ref="B37:E37"/>
    <mergeCell ref="B38:E38"/>
    <mergeCell ref="B39:E39"/>
    <mergeCell ref="B42:E42"/>
    <mergeCell ref="B41:E41"/>
    <mergeCell ref="B40:E40"/>
    <mergeCell ref="B4:H4"/>
    <mergeCell ref="B5:H5"/>
    <mergeCell ref="B2:D2"/>
    <mergeCell ref="E2:G2"/>
    <mergeCell ref="B46:E46"/>
    <mergeCell ref="B7:E7"/>
    <mergeCell ref="B30:E30"/>
    <mergeCell ref="B31:E31"/>
    <mergeCell ref="B26:E26"/>
    <mergeCell ref="B10:E10"/>
    <mergeCell ref="B11:E11"/>
    <mergeCell ref="B23:E23"/>
    <mergeCell ref="B24:E24"/>
    <mergeCell ref="B25:E25"/>
    <mergeCell ref="B19:E19"/>
    <mergeCell ref="B16:E16"/>
  </mergeCells>
  <phoneticPr fontId="2" type="noConversion"/>
  <pageMargins left="0.78740157480314965" right="0.39370078740157483" top="0.78740157480314965" bottom="0.98425196850393704" header="0.23622047244094491" footer="0.15748031496062992"/>
  <pageSetup scale="85" orientation="portrait" r:id="rId1"/>
  <headerFooter alignWithMargins="0"/>
  <ignoredErrors>
    <ignoredError sqref="B17:H18 F56:F69 B11:F15 B16:F16 B26:H29 B19:F25 B41:H42 B30:F40 B54:H54 B43:F53 F7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0"/>
  <sheetViews>
    <sheetView zoomScale="80" zoomScaleNormal="80" workbookViewId="0">
      <pane xSplit="7" ySplit="7" topLeftCell="H23" activePane="bottomRight" state="frozen"/>
      <selection pane="topRight" activeCell="H1" sqref="H1"/>
      <selection pane="bottomLeft" activeCell="A8" sqref="A8"/>
      <selection pane="bottomRight" activeCell="P37" sqref="P37"/>
    </sheetView>
  </sheetViews>
  <sheetFormatPr defaultColWidth="8.85546875" defaultRowHeight="12.75" x14ac:dyDescent="0.2"/>
  <cols>
    <col min="1" max="1" width="10.5703125" style="1" customWidth="1"/>
    <col min="2" max="2" width="14.85546875" style="1" customWidth="1"/>
    <col min="3" max="3" width="6.42578125" style="1" customWidth="1"/>
    <col min="4" max="4" width="14.140625" style="2" customWidth="1"/>
    <col min="5" max="5" width="15.140625" style="2" customWidth="1"/>
    <col min="6" max="6" width="14" style="2" customWidth="1"/>
    <col min="7" max="8" width="13.85546875" style="2" customWidth="1"/>
    <col min="9" max="9" width="14.28515625" style="2" bestFit="1" customWidth="1"/>
    <col min="10" max="10" width="14" style="2" customWidth="1"/>
    <col min="11" max="11" width="14.5703125" style="2" customWidth="1"/>
    <col min="12" max="12" width="16.7109375" style="1" customWidth="1"/>
    <col min="13" max="13" width="17.28515625" style="1" hidden="1" customWidth="1"/>
    <col min="14" max="14" width="12.85546875" style="145" hidden="1" customWidth="1"/>
    <col min="15" max="15" width="0" style="1" hidden="1" customWidth="1"/>
    <col min="16" max="16384" width="8.85546875" style="1"/>
  </cols>
  <sheetData>
    <row r="1" spans="1:14" ht="12.75" customHeight="1" x14ac:dyDescent="0.2">
      <c r="A1" s="3"/>
      <c r="B1" s="3"/>
      <c r="C1" s="70"/>
      <c r="D1" s="71"/>
      <c r="E1" s="72"/>
      <c r="F1" s="72"/>
      <c r="G1" s="72"/>
      <c r="H1" s="72"/>
      <c r="I1" s="202"/>
      <c r="J1" s="202"/>
      <c r="K1" s="202"/>
    </row>
    <row r="2" spans="1:14" ht="12.75" customHeight="1" x14ac:dyDescent="0.2">
      <c r="A2" s="3" t="s">
        <v>233</v>
      </c>
      <c r="B2" s="3"/>
      <c r="C2" s="3"/>
      <c r="D2" s="179" t="s">
        <v>232</v>
      </c>
      <c r="E2" s="179"/>
      <c r="F2" s="179"/>
      <c r="G2" s="72"/>
      <c r="H2" s="72"/>
      <c r="I2" s="72"/>
      <c r="J2" s="73"/>
      <c r="K2" s="74"/>
    </row>
    <row r="3" spans="1:14" ht="12.75" customHeight="1" x14ac:dyDescent="0.2">
      <c r="A3" s="3"/>
      <c r="B3" s="3"/>
      <c r="C3" s="3"/>
      <c r="D3" s="72"/>
      <c r="E3" s="72"/>
      <c r="F3" s="72"/>
      <c r="G3" s="72"/>
      <c r="H3" s="72"/>
      <c r="I3" s="73"/>
      <c r="J3" s="73"/>
      <c r="K3" s="74"/>
    </row>
    <row r="4" spans="1:14" ht="12.75" customHeight="1" x14ac:dyDescent="0.2">
      <c r="A4" s="3"/>
      <c r="B4" s="75" t="s">
        <v>295</v>
      </c>
      <c r="C4" s="75"/>
      <c r="D4" s="75"/>
      <c r="E4" s="75"/>
      <c r="F4" s="75"/>
      <c r="G4" s="75"/>
      <c r="H4" s="75"/>
      <c r="I4" s="75"/>
      <c r="J4" s="75"/>
      <c r="K4" s="72"/>
    </row>
    <row r="5" spans="1:14" ht="12.75" customHeight="1" x14ac:dyDescent="0.2">
      <c r="A5" s="3"/>
      <c r="B5" s="3"/>
      <c r="C5" s="76"/>
      <c r="D5" s="76"/>
      <c r="E5" s="76"/>
      <c r="F5" s="76"/>
      <c r="G5" s="76"/>
      <c r="H5" s="76"/>
      <c r="I5" s="76"/>
      <c r="J5" s="72"/>
      <c r="K5" s="72"/>
    </row>
    <row r="6" spans="1:14" s="126" customFormat="1" ht="25.5" customHeight="1" x14ac:dyDescent="0.2">
      <c r="A6" s="204"/>
      <c r="B6" s="204"/>
      <c r="C6" s="205" t="s">
        <v>4</v>
      </c>
      <c r="D6" s="206" t="s">
        <v>260</v>
      </c>
      <c r="E6" s="206"/>
      <c r="F6" s="206"/>
      <c r="G6" s="206"/>
      <c r="H6" s="206"/>
      <c r="I6" s="206"/>
      <c r="J6" s="203" t="s">
        <v>225</v>
      </c>
      <c r="K6" s="203" t="s">
        <v>49</v>
      </c>
      <c r="M6" s="127"/>
      <c r="N6" s="131"/>
    </row>
    <row r="7" spans="1:14" s="126" customFormat="1" ht="61.5" customHeight="1" x14ac:dyDescent="0.2">
      <c r="A7" s="204"/>
      <c r="B7" s="204"/>
      <c r="C7" s="205"/>
      <c r="D7" s="128" t="s">
        <v>226</v>
      </c>
      <c r="E7" s="128" t="s">
        <v>224</v>
      </c>
      <c r="F7" s="128" t="s">
        <v>244</v>
      </c>
      <c r="G7" s="128" t="s">
        <v>222</v>
      </c>
      <c r="H7" s="128" t="s">
        <v>245</v>
      </c>
      <c r="I7" s="128" t="s">
        <v>213</v>
      </c>
      <c r="J7" s="203"/>
      <c r="K7" s="203"/>
      <c r="M7" s="127"/>
      <c r="N7" s="131"/>
    </row>
    <row r="8" spans="1:14" s="126" customFormat="1" ht="29.25" customHeight="1" x14ac:dyDescent="0.2">
      <c r="A8" s="201" t="s">
        <v>84</v>
      </c>
      <c r="B8" s="201"/>
      <c r="C8" s="129" t="s">
        <v>5</v>
      </c>
      <c r="D8" s="130">
        <v>33499625</v>
      </c>
      <c r="E8" s="130">
        <v>-618111</v>
      </c>
      <c r="F8" s="130"/>
      <c r="G8" s="130">
        <v>-8736665</v>
      </c>
      <c r="H8" s="130">
        <f>-3718096-489402</f>
        <v>-4207498</v>
      </c>
      <c r="I8" s="130">
        <f>SUM(D8:H8)</f>
        <v>19937351</v>
      </c>
      <c r="J8" s="130">
        <v>-110404</v>
      </c>
      <c r="K8" s="130">
        <f>I8+J8</f>
        <v>19826947</v>
      </c>
      <c r="M8" s="127">
        <v>19826947</v>
      </c>
      <c r="N8" s="131">
        <f>M8-K8</f>
        <v>0</v>
      </c>
    </row>
    <row r="9" spans="1:14" s="126" customFormat="1" ht="26.25" customHeight="1" x14ac:dyDescent="0.2">
      <c r="A9" s="199" t="s">
        <v>200</v>
      </c>
      <c r="B9" s="199"/>
      <c r="C9" s="132" t="s">
        <v>6</v>
      </c>
      <c r="D9" s="133"/>
      <c r="E9" s="133"/>
      <c r="F9" s="133"/>
      <c r="G9" s="133"/>
      <c r="H9" s="133"/>
      <c r="I9" s="133"/>
      <c r="J9" s="133"/>
      <c r="K9" s="130">
        <f t="shared" ref="K9:K21" si="0">SUM(D9:J9)</f>
        <v>0</v>
      </c>
      <c r="M9" s="127"/>
      <c r="N9" s="131"/>
    </row>
    <row r="10" spans="1:14" s="126" customFormat="1" ht="27" customHeight="1" x14ac:dyDescent="0.2">
      <c r="A10" s="201" t="s">
        <v>220</v>
      </c>
      <c r="B10" s="201"/>
      <c r="C10" s="132" t="s">
        <v>14</v>
      </c>
      <c r="D10" s="130">
        <f>D8+D9</f>
        <v>33499625</v>
      </c>
      <c r="E10" s="130">
        <f t="shared" ref="E10:J10" si="1">E8+E9</f>
        <v>-618111</v>
      </c>
      <c r="F10" s="130">
        <f t="shared" si="1"/>
        <v>0</v>
      </c>
      <c r="G10" s="130">
        <f t="shared" si="1"/>
        <v>-8736665</v>
      </c>
      <c r="H10" s="130">
        <f t="shared" si="1"/>
        <v>-4207498</v>
      </c>
      <c r="I10" s="130">
        <f t="shared" si="1"/>
        <v>19937351</v>
      </c>
      <c r="J10" s="130">
        <f t="shared" si="1"/>
        <v>-110404</v>
      </c>
      <c r="K10" s="130">
        <f t="shared" si="0"/>
        <v>39764298</v>
      </c>
      <c r="M10" s="127"/>
      <c r="N10" s="131"/>
    </row>
    <row r="11" spans="1:14" s="126" customFormat="1" ht="39" customHeight="1" x14ac:dyDescent="0.2">
      <c r="A11" s="201" t="s">
        <v>201</v>
      </c>
      <c r="B11" s="201"/>
      <c r="C11" s="129" t="s">
        <v>31</v>
      </c>
      <c r="D11" s="130">
        <f>D12+D13</f>
        <v>0</v>
      </c>
      <c r="E11" s="130">
        <f t="shared" ref="E11:J11" si="2">E12+E13</f>
        <v>0</v>
      </c>
      <c r="F11" s="130">
        <f t="shared" si="2"/>
        <v>0</v>
      </c>
      <c r="G11" s="130">
        <f t="shared" si="2"/>
        <v>-28075</v>
      </c>
      <c r="H11" s="130">
        <f t="shared" si="2"/>
        <v>0</v>
      </c>
      <c r="I11" s="130">
        <f t="shared" si="2"/>
        <v>0</v>
      </c>
      <c r="J11" s="130">
        <f t="shared" si="2"/>
        <v>-988</v>
      </c>
      <c r="K11" s="130">
        <f t="shared" si="0"/>
        <v>-29063</v>
      </c>
      <c r="M11" s="127"/>
      <c r="N11" s="131"/>
    </row>
    <row r="12" spans="1:14" s="126" customFormat="1" ht="27.75" customHeight="1" x14ac:dyDescent="0.2">
      <c r="A12" s="199" t="s">
        <v>214</v>
      </c>
      <c r="B12" s="199"/>
      <c r="C12" s="132" t="s">
        <v>208</v>
      </c>
      <c r="D12" s="133"/>
      <c r="E12" s="133"/>
      <c r="F12" s="133"/>
      <c r="G12" s="134">
        <f>[1]Ф2!E26</f>
        <v>-28075</v>
      </c>
      <c r="H12" s="134"/>
      <c r="I12" s="133"/>
      <c r="J12" s="133">
        <v>-988</v>
      </c>
      <c r="K12" s="130">
        <f t="shared" si="0"/>
        <v>-29063</v>
      </c>
      <c r="M12" s="127"/>
      <c r="N12" s="131"/>
    </row>
    <row r="13" spans="1:14" s="126" customFormat="1" ht="35.25" customHeight="1" x14ac:dyDescent="0.2">
      <c r="A13" s="199" t="s">
        <v>227</v>
      </c>
      <c r="B13" s="199"/>
      <c r="C13" s="129" t="s">
        <v>209</v>
      </c>
      <c r="D13" s="133"/>
      <c r="E13" s="133"/>
      <c r="F13" s="133"/>
      <c r="G13" s="133"/>
      <c r="H13" s="133"/>
      <c r="I13" s="133"/>
      <c r="J13" s="133"/>
      <c r="K13" s="130">
        <f t="shared" si="0"/>
        <v>0</v>
      </c>
      <c r="M13" s="127"/>
      <c r="N13" s="131"/>
    </row>
    <row r="14" spans="1:14" s="126" customFormat="1" ht="37.5" customHeight="1" x14ac:dyDescent="0.2">
      <c r="A14" s="201" t="s">
        <v>229</v>
      </c>
      <c r="B14" s="201"/>
      <c r="C14" s="129" t="s">
        <v>35</v>
      </c>
      <c r="D14" s="130">
        <f>SUM(D16:D21)</f>
        <v>0</v>
      </c>
      <c r="E14" s="130">
        <f t="shared" ref="E14:J14" si="3">SUM(E16:E21)</f>
        <v>0</v>
      </c>
      <c r="F14" s="130">
        <f t="shared" si="3"/>
        <v>0</v>
      </c>
      <c r="G14" s="130">
        <f t="shared" si="3"/>
        <v>0</v>
      </c>
      <c r="H14" s="130">
        <f t="shared" si="3"/>
        <v>8200</v>
      </c>
      <c r="I14" s="130">
        <f t="shared" si="3"/>
        <v>0</v>
      </c>
      <c r="J14" s="130">
        <f t="shared" si="3"/>
        <v>0</v>
      </c>
      <c r="K14" s="130">
        <f t="shared" si="0"/>
        <v>8200</v>
      </c>
      <c r="M14" s="127"/>
      <c r="N14" s="131"/>
    </row>
    <row r="15" spans="1:14" s="126" customFormat="1" x14ac:dyDescent="0.2">
      <c r="A15" s="199" t="s">
        <v>142</v>
      </c>
      <c r="B15" s="199"/>
      <c r="C15" s="132"/>
      <c r="D15" s="133"/>
      <c r="E15" s="133"/>
      <c r="F15" s="133"/>
      <c r="G15" s="133"/>
      <c r="H15" s="133"/>
      <c r="I15" s="133"/>
      <c r="J15" s="133"/>
      <c r="K15" s="130">
        <f t="shared" si="0"/>
        <v>0</v>
      </c>
      <c r="M15" s="127"/>
      <c r="N15" s="131"/>
    </row>
    <row r="16" spans="1:14" s="126" customFormat="1" ht="12.75" customHeight="1" x14ac:dyDescent="0.2">
      <c r="A16" s="199" t="s">
        <v>217</v>
      </c>
      <c r="B16" s="199"/>
      <c r="C16" s="132" t="s">
        <v>210</v>
      </c>
      <c r="D16" s="133"/>
      <c r="E16" s="133"/>
      <c r="F16" s="133"/>
      <c r="G16" s="133"/>
      <c r="H16" s="133"/>
      <c r="I16" s="133"/>
      <c r="J16" s="133"/>
      <c r="K16" s="130">
        <f t="shared" si="0"/>
        <v>0</v>
      </c>
      <c r="M16" s="127"/>
      <c r="N16" s="131"/>
    </row>
    <row r="17" spans="1:14" s="126" customFormat="1" x14ac:dyDescent="0.2">
      <c r="A17" s="199" t="s">
        <v>202</v>
      </c>
      <c r="B17" s="199"/>
      <c r="C17" s="132" t="s">
        <v>211</v>
      </c>
      <c r="D17" s="133"/>
      <c r="E17" s="133"/>
      <c r="F17" s="133"/>
      <c r="G17" s="133"/>
      <c r="H17" s="133"/>
      <c r="I17" s="133"/>
      <c r="J17" s="133"/>
      <c r="K17" s="130">
        <f t="shared" si="0"/>
        <v>0</v>
      </c>
      <c r="M17" s="127"/>
      <c r="N17" s="131"/>
    </row>
    <row r="18" spans="1:14" s="126" customFormat="1" ht="26.25" customHeight="1" x14ac:dyDescent="0.2">
      <c r="A18" s="199" t="s">
        <v>216</v>
      </c>
      <c r="B18" s="199"/>
      <c r="C18" s="135">
        <v>315</v>
      </c>
      <c r="D18" s="133"/>
      <c r="E18" s="133"/>
      <c r="F18" s="133"/>
      <c r="G18" s="133"/>
      <c r="H18" s="133"/>
      <c r="I18" s="133"/>
      <c r="J18" s="133"/>
      <c r="K18" s="130">
        <f t="shared" si="0"/>
        <v>0</v>
      </c>
      <c r="M18" s="127"/>
      <c r="N18" s="131"/>
    </row>
    <row r="19" spans="1:14" s="126" customFormat="1" ht="28.5" customHeight="1" x14ac:dyDescent="0.2">
      <c r="A19" s="197" t="s">
        <v>204</v>
      </c>
      <c r="B19" s="198"/>
      <c r="C19" s="135">
        <v>316</v>
      </c>
      <c r="D19" s="133"/>
      <c r="E19" s="133"/>
      <c r="F19" s="133"/>
      <c r="G19" s="133"/>
      <c r="H19" s="133"/>
      <c r="I19" s="133"/>
      <c r="J19" s="133"/>
      <c r="K19" s="130">
        <f t="shared" si="0"/>
        <v>0</v>
      </c>
      <c r="M19" s="127"/>
      <c r="N19" s="131"/>
    </row>
    <row r="20" spans="1:14" s="126" customFormat="1" ht="27" customHeight="1" x14ac:dyDescent="0.2">
      <c r="A20" s="197" t="s">
        <v>205</v>
      </c>
      <c r="B20" s="198"/>
      <c r="C20" s="135">
        <v>317</v>
      </c>
      <c r="D20" s="133"/>
      <c r="E20" s="133"/>
      <c r="F20" s="133"/>
      <c r="G20" s="133"/>
      <c r="H20" s="133"/>
      <c r="I20" s="133">
        <f>SUM(D20:H20)</f>
        <v>0</v>
      </c>
      <c r="J20" s="133"/>
      <c r="K20" s="130">
        <f t="shared" si="0"/>
        <v>0</v>
      </c>
      <c r="M20" s="127"/>
      <c r="N20" s="131"/>
    </row>
    <row r="21" spans="1:14" s="126" customFormat="1" ht="40.5" customHeight="1" x14ac:dyDescent="0.2">
      <c r="A21" s="199" t="s">
        <v>228</v>
      </c>
      <c r="B21" s="199"/>
      <c r="C21" s="135">
        <v>318</v>
      </c>
      <c r="D21" s="133">
        <v>0</v>
      </c>
      <c r="E21" s="133">
        <v>0</v>
      </c>
      <c r="F21" s="136"/>
      <c r="G21" s="133"/>
      <c r="H21" s="133">
        <v>8200</v>
      </c>
      <c r="I21" s="133">
        <f t="shared" ref="I21:I23" si="4">SUM(D21:G21)</f>
        <v>0</v>
      </c>
      <c r="J21" s="133"/>
      <c r="K21" s="130">
        <f t="shared" si="0"/>
        <v>8200</v>
      </c>
      <c r="M21" s="127"/>
      <c r="N21" s="131"/>
    </row>
    <row r="22" spans="1:14" s="126" customFormat="1" ht="40.5" customHeight="1" x14ac:dyDescent="0.2">
      <c r="A22" s="201" t="s">
        <v>289</v>
      </c>
      <c r="B22" s="201"/>
      <c r="C22" s="135"/>
      <c r="D22" s="130">
        <f>D10+D11+D14</f>
        <v>33499625</v>
      </c>
      <c r="E22" s="130">
        <f t="shared" ref="E22:J22" si="5">E10+E11+E14</f>
        <v>-618111</v>
      </c>
      <c r="F22" s="130">
        <f t="shared" si="5"/>
        <v>0</v>
      </c>
      <c r="G22" s="130">
        <f t="shared" si="5"/>
        <v>-8764740</v>
      </c>
      <c r="H22" s="130">
        <f t="shared" si="5"/>
        <v>-4199298</v>
      </c>
      <c r="I22" s="130">
        <f>SUM(D22:H22)</f>
        <v>19917476</v>
      </c>
      <c r="J22" s="130">
        <f t="shared" si="5"/>
        <v>-111392</v>
      </c>
      <c r="K22" s="130">
        <f>I22+J22</f>
        <v>19806084</v>
      </c>
      <c r="M22" s="127">
        <v>19806084</v>
      </c>
      <c r="N22" s="131">
        <f>M22-K22</f>
        <v>0</v>
      </c>
    </row>
    <row r="23" spans="1:14" s="126" customFormat="1" ht="23.25" customHeight="1" x14ac:dyDescent="0.2">
      <c r="A23" s="207"/>
      <c r="B23" s="208"/>
      <c r="C23" s="135"/>
      <c r="D23" s="133"/>
      <c r="E23" s="133"/>
      <c r="F23" s="133"/>
      <c r="G23" s="133"/>
      <c r="H23" s="133"/>
      <c r="I23" s="133">
        <f t="shared" si="4"/>
        <v>0</v>
      </c>
      <c r="J23" s="133"/>
      <c r="K23" s="137">
        <f t="shared" ref="K23" si="6">I23+J23</f>
        <v>0</v>
      </c>
      <c r="M23" s="127"/>
      <c r="N23" s="131"/>
    </row>
    <row r="24" spans="1:14" s="126" customFormat="1" ht="28.5" customHeight="1" x14ac:dyDescent="0.2">
      <c r="A24" s="201" t="s">
        <v>276</v>
      </c>
      <c r="B24" s="201"/>
      <c r="C24" s="138"/>
      <c r="D24" s="139">
        <f>Бух.баланс!I76</f>
        <v>33499624</v>
      </c>
      <c r="E24" s="139">
        <f>Бух.баланс!I78</f>
        <v>-618111</v>
      </c>
      <c r="F24" s="139">
        <f>Бух.баланс!I79</f>
        <v>-783</v>
      </c>
      <c r="G24" s="139">
        <f>Бух.баланс!I80</f>
        <v>-13259777</v>
      </c>
      <c r="H24" s="139">
        <f>Бух.баланс!I77+Бух.баланс!I81</f>
        <v>-2527549</v>
      </c>
      <c r="I24" s="139">
        <f>SUM(D24:H24)</f>
        <v>17093404</v>
      </c>
      <c r="J24" s="139">
        <f>Бух.баланс!I83</f>
        <v>-159098</v>
      </c>
      <c r="K24" s="139">
        <f>I24+J24</f>
        <v>16934306</v>
      </c>
      <c r="M24" s="127">
        <f>Бух.баланс!I84</f>
        <v>16934306</v>
      </c>
      <c r="N24" s="131">
        <f>M24-K24</f>
        <v>0</v>
      </c>
    </row>
    <row r="25" spans="1:14" s="126" customFormat="1" ht="27.75" customHeight="1" x14ac:dyDescent="0.2">
      <c r="A25" s="199" t="s">
        <v>200</v>
      </c>
      <c r="B25" s="199"/>
      <c r="C25" s="135">
        <v>401</v>
      </c>
      <c r="D25" s="133"/>
      <c r="E25" s="133"/>
      <c r="F25" s="133"/>
      <c r="G25" s="133"/>
      <c r="H25" s="133"/>
      <c r="I25" s="133">
        <f>D25+E25+G25</f>
        <v>0</v>
      </c>
      <c r="J25" s="133"/>
      <c r="K25" s="137"/>
      <c r="M25" s="127"/>
      <c r="N25" s="131"/>
    </row>
    <row r="26" spans="1:14" s="126" customFormat="1" ht="28.5" customHeight="1" x14ac:dyDescent="0.2">
      <c r="A26" s="201" t="s">
        <v>221</v>
      </c>
      <c r="B26" s="201"/>
      <c r="C26" s="138">
        <v>500</v>
      </c>
      <c r="D26" s="139">
        <f>D24+D25</f>
        <v>33499624</v>
      </c>
      <c r="E26" s="139">
        <f t="shared" ref="E26:K26" si="7">E24+E25</f>
        <v>-618111</v>
      </c>
      <c r="F26" s="139">
        <f t="shared" si="7"/>
        <v>-783</v>
      </c>
      <c r="G26" s="139">
        <f t="shared" si="7"/>
        <v>-13259777</v>
      </c>
      <c r="H26" s="139">
        <f t="shared" si="7"/>
        <v>-2527549</v>
      </c>
      <c r="I26" s="139">
        <f t="shared" si="7"/>
        <v>17093404</v>
      </c>
      <c r="J26" s="139">
        <f t="shared" si="7"/>
        <v>-159098</v>
      </c>
      <c r="K26" s="139">
        <f t="shared" si="7"/>
        <v>16934306</v>
      </c>
      <c r="M26" s="127"/>
      <c r="N26" s="131"/>
    </row>
    <row r="27" spans="1:14" s="126" customFormat="1" ht="24.75" customHeight="1" x14ac:dyDescent="0.2">
      <c r="A27" s="201" t="s">
        <v>261</v>
      </c>
      <c r="B27" s="201"/>
      <c r="C27" s="138">
        <v>600</v>
      </c>
      <c r="D27" s="130">
        <f>D28+D29</f>
        <v>0</v>
      </c>
      <c r="E27" s="130">
        <f t="shared" ref="E27:H27" si="8">E28+E29</f>
        <v>0</v>
      </c>
      <c r="F27" s="130">
        <f t="shared" si="8"/>
        <v>0</v>
      </c>
      <c r="G27" s="130">
        <f t="shared" si="8"/>
        <v>-245471</v>
      </c>
      <c r="H27" s="130">
        <f t="shared" si="8"/>
        <v>0</v>
      </c>
      <c r="I27" s="130">
        <f t="shared" ref="I27:I28" si="9">SUM(D27:H27)</f>
        <v>-245471</v>
      </c>
      <c r="J27" s="130">
        <f t="shared" ref="J27" si="10">J28+J29</f>
        <v>-8202</v>
      </c>
      <c r="K27" s="130">
        <f>I27+J27</f>
        <v>-253673</v>
      </c>
      <c r="M27" s="127"/>
      <c r="N27" s="131"/>
    </row>
    <row r="28" spans="1:14" s="126" customFormat="1" ht="23.25" customHeight="1" x14ac:dyDescent="0.2">
      <c r="A28" s="199" t="s">
        <v>215</v>
      </c>
      <c r="B28" s="199"/>
      <c r="C28" s="135">
        <v>610</v>
      </c>
      <c r="D28" s="133">
        <v>0</v>
      </c>
      <c r="E28" s="133">
        <v>0</v>
      </c>
      <c r="F28" s="133"/>
      <c r="G28" s="133">
        <f>'Отчет оПрибылиУбытках'!G35</f>
        <v>-245471</v>
      </c>
      <c r="H28" s="133"/>
      <c r="I28" s="133">
        <f t="shared" si="9"/>
        <v>-245471</v>
      </c>
      <c r="J28" s="133">
        <f>'Отчет оПрибылиУбытках'!G36</f>
        <v>-8202</v>
      </c>
      <c r="K28" s="133">
        <f>I28+J28</f>
        <v>-253673</v>
      </c>
      <c r="M28" s="127"/>
      <c r="N28" s="131"/>
    </row>
    <row r="29" spans="1:14" s="126" customFormat="1" ht="36.75" customHeight="1" x14ac:dyDescent="0.2">
      <c r="A29" s="199" t="s">
        <v>206</v>
      </c>
      <c r="B29" s="199"/>
      <c r="C29" s="135">
        <v>620</v>
      </c>
      <c r="D29" s="133">
        <v>0</v>
      </c>
      <c r="E29" s="133">
        <v>0</v>
      </c>
      <c r="F29" s="130"/>
      <c r="G29" s="130"/>
      <c r="H29" s="130"/>
      <c r="I29" s="133">
        <f t="shared" ref="I29" si="11">SUM(D29:G29)</f>
        <v>0</v>
      </c>
      <c r="J29" s="130">
        <f>SUM(J31:J36)</f>
        <v>0</v>
      </c>
      <c r="K29" s="137">
        <f t="shared" ref="K29:K33" si="12">SUM(I29:J29)</f>
        <v>0</v>
      </c>
      <c r="M29" s="127"/>
      <c r="N29" s="131"/>
    </row>
    <row r="30" spans="1:14" s="126" customFormat="1" ht="24.75" customHeight="1" x14ac:dyDescent="0.2">
      <c r="A30" s="201" t="s">
        <v>207</v>
      </c>
      <c r="B30" s="201"/>
      <c r="C30" s="138">
        <v>700</v>
      </c>
      <c r="D30" s="130">
        <f>D31+D32+D33+D34+D35+D36</f>
        <v>0</v>
      </c>
      <c r="E30" s="130">
        <f t="shared" ref="E30:H30" si="13">E31+E32+E33+E34+E35+E36</f>
        <v>0</v>
      </c>
      <c r="F30" s="130">
        <f t="shared" si="13"/>
        <v>0</v>
      </c>
      <c r="G30" s="130">
        <f t="shared" si="13"/>
        <v>0</v>
      </c>
      <c r="H30" s="130">
        <f t="shared" si="13"/>
        <v>0</v>
      </c>
      <c r="I30" s="130">
        <f>SUM(D30:H30)</f>
        <v>0</v>
      </c>
      <c r="J30" s="130"/>
      <c r="K30" s="140">
        <f t="shared" si="12"/>
        <v>0</v>
      </c>
      <c r="M30" s="127"/>
      <c r="N30" s="131"/>
    </row>
    <row r="31" spans="1:14" s="126" customFormat="1" ht="17.25" customHeight="1" x14ac:dyDescent="0.2">
      <c r="A31" s="199" t="s">
        <v>202</v>
      </c>
      <c r="B31" s="199"/>
      <c r="C31" s="135">
        <v>711</v>
      </c>
      <c r="D31" s="133"/>
      <c r="E31" s="133"/>
      <c r="F31" s="133"/>
      <c r="G31" s="133">
        <v>0</v>
      </c>
      <c r="H31" s="133"/>
      <c r="I31" s="133">
        <f t="shared" ref="I31:I36" si="14">SUM(D31:H31)</f>
        <v>0</v>
      </c>
      <c r="J31" s="133">
        <v>0</v>
      </c>
      <c r="K31" s="137">
        <f t="shared" si="12"/>
        <v>0</v>
      </c>
      <c r="M31" s="127"/>
      <c r="N31" s="131"/>
    </row>
    <row r="32" spans="1:14" s="126" customFormat="1" ht="25.5" customHeight="1" x14ac:dyDescent="0.2">
      <c r="A32" s="199" t="s">
        <v>216</v>
      </c>
      <c r="B32" s="199"/>
      <c r="C32" s="135">
        <v>712</v>
      </c>
      <c r="D32" s="133">
        <v>0</v>
      </c>
      <c r="E32" s="133"/>
      <c r="F32" s="133"/>
      <c r="G32" s="133"/>
      <c r="H32" s="133"/>
      <c r="I32" s="133">
        <f t="shared" si="14"/>
        <v>0</v>
      </c>
      <c r="J32" s="133">
        <v>0</v>
      </c>
      <c r="K32" s="137">
        <f t="shared" si="12"/>
        <v>0</v>
      </c>
      <c r="M32" s="127"/>
      <c r="N32" s="131"/>
    </row>
    <row r="33" spans="1:14" s="126" customFormat="1" x14ac:dyDescent="0.2">
      <c r="A33" s="199" t="s">
        <v>203</v>
      </c>
      <c r="B33" s="199"/>
      <c r="C33" s="135">
        <v>715</v>
      </c>
      <c r="D33" s="133">
        <v>0</v>
      </c>
      <c r="E33" s="133">
        <v>0</v>
      </c>
      <c r="F33" s="133">
        <v>0</v>
      </c>
      <c r="G33" s="133"/>
      <c r="H33" s="133"/>
      <c r="I33" s="133">
        <f t="shared" si="14"/>
        <v>0</v>
      </c>
      <c r="J33" s="133">
        <v>0</v>
      </c>
      <c r="K33" s="137">
        <f t="shared" si="12"/>
        <v>0</v>
      </c>
      <c r="M33" s="127"/>
      <c r="N33" s="131"/>
    </row>
    <row r="34" spans="1:14" s="126" customFormat="1" ht="24" customHeight="1" x14ac:dyDescent="0.2">
      <c r="A34" s="199" t="s">
        <v>204</v>
      </c>
      <c r="B34" s="199"/>
      <c r="C34" s="135">
        <v>716</v>
      </c>
      <c r="D34" s="133">
        <v>0</v>
      </c>
      <c r="E34" s="133">
        <v>0</v>
      </c>
      <c r="F34" s="133">
        <v>0</v>
      </c>
      <c r="G34" s="133"/>
      <c r="H34" s="133"/>
      <c r="I34" s="133">
        <f t="shared" si="14"/>
        <v>0</v>
      </c>
      <c r="J34" s="133">
        <v>0</v>
      </c>
      <c r="K34" s="137">
        <f t="shared" ref="K34:K35" si="15">I34</f>
        <v>0</v>
      </c>
      <c r="M34" s="127"/>
      <c r="N34" s="131"/>
    </row>
    <row r="35" spans="1:14" s="126" customFormat="1" ht="21.75" customHeight="1" x14ac:dyDescent="0.2">
      <c r="A35" s="199" t="s">
        <v>231</v>
      </c>
      <c r="B35" s="199"/>
      <c r="C35" s="135">
        <v>717</v>
      </c>
      <c r="D35" s="133">
        <v>0</v>
      </c>
      <c r="E35" s="133">
        <v>0</v>
      </c>
      <c r="F35" s="133"/>
      <c r="G35" s="133"/>
      <c r="H35" s="141"/>
      <c r="I35" s="133">
        <f t="shared" si="14"/>
        <v>0</v>
      </c>
      <c r="J35" s="133">
        <v>0</v>
      </c>
      <c r="K35" s="137">
        <f t="shared" si="15"/>
        <v>0</v>
      </c>
      <c r="M35" s="127"/>
      <c r="N35" s="131"/>
    </row>
    <row r="36" spans="1:14" s="126" customFormat="1" ht="35.25" customHeight="1" x14ac:dyDescent="0.2">
      <c r="A36" s="199" t="s">
        <v>237</v>
      </c>
      <c r="B36" s="199"/>
      <c r="C36" s="135">
        <v>718</v>
      </c>
      <c r="D36" s="133">
        <v>0</v>
      </c>
      <c r="E36" s="133">
        <v>0</v>
      </c>
      <c r="F36" s="133"/>
      <c r="G36" s="133"/>
      <c r="H36" s="133"/>
      <c r="I36" s="133">
        <f t="shared" si="14"/>
        <v>0</v>
      </c>
      <c r="J36" s="133"/>
      <c r="K36" s="137">
        <f>I36+J36</f>
        <v>0</v>
      </c>
      <c r="M36" s="127"/>
      <c r="N36" s="131"/>
    </row>
    <row r="37" spans="1:14" s="126" customFormat="1" ht="39" customHeight="1" x14ac:dyDescent="0.2">
      <c r="A37" s="201" t="s">
        <v>277</v>
      </c>
      <c r="B37" s="201"/>
      <c r="C37" s="138">
        <v>800</v>
      </c>
      <c r="D37" s="142">
        <f>D26+D27+D30</f>
        <v>33499624</v>
      </c>
      <c r="E37" s="142">
        <f t="shared" ref="E37:J37" si="16">E26+E27+E30</f>
        <v>-618111</v>
      </c>
      <c r="F37" s="142">
        <f t="shared" si="16"/>
        <v>-783</v>
      </c>
      <c r="G37" s="142">
        <f t="shared" si="16"/>
        <v>-13505248</v>
      </c>
      <c r="H37" s="142">
        <f t="shared" si="16"/>
        <v>-2527549</v>
      </c>
      <c r="I37" s="142">
        <f t="shared" si="16"/>
        <v>16847933</v>
      </c>
      <c r="J37" s="142">
        <f t="shared" si="16"/>
        <v>-167300</v>
      </c>
      <c r="K37" s="130">
        <f>I37+J37</f>
        <v>16680633</v>
      </c>
      <c r="L37" s="143"/>
      <c r="M37" s="127">
        <f>Бух.баланс!H84</f>
        <v>16680633</v>
      </c>
      <c r="N37" s="131">
        <f>M37-K37</f>
        <v>0</v>
      </c>
    </row>
    <row r="38" spans="1:14" ht="10.5" customHeight="1" x14ac:dyDescent="0.2">
      <c r="A38" s="5"/>
      <c r="B38" s="5"/>
      <c r="C38" s="6"/>
      <c r="D38" s="7"/>
      <c r="E38" s="7"/>
      <c r="F38" s="7"/>
      <c r="G38" s="7"/>
      <c r="H38" s="7"/>
      <c r="I38" s="7"/>
      <c r="J38" s="7"/>
      <c r="K38" s="7"/>
    </row>
    <row r="39" spans="1:14" ht="30" customHeight="1" x14ac:dyDescent="0.2">
      <c r="A39" s="8"/>
      <c r="B39" s="200" t="s">
        <v>51</v>
      </c>
      <c r="C39" s="200"/>
      <c r="D39" s="200"/>
      <c r="E39" s="12"/>
      <c r="F39" s="13" t="s">
        <v>262</v>
      </c>
      <c r="G39" s="14"/>
      <c r="H39" s="9"/>
      <c r="L39" s="4"/>
    </row>
    <row r="40" spans="1:14" x14ac:dyDescent="0.2">
      <c r="E40" s="15"/>
      <c r="F40" s="16"/>
      <c r="G40" s="15"/>
      <c r="H40" s="10"/>
    </row>
    <row r="41" spans="1:14" x14ac:dyDescent="0.2">
      <c r="E41" s="15"/>
      <c r="F41" s="16"/>
      <c r="G41" s="15"/>
      <c r="H41" s="10"/>
    </row>
    <row r="42" spans="1:14" x14ac:dyDescent="0.2">
      <c r="E42" s="15"/>
      <c r="F42" s="16"/>
      <c r="G42" s="15"/>
      <c r="H42" s="10"/>
    </row>
    <row r="43" spans="1:14" x14ac:dyDescent="0.2">
      <c r="A43" s="8"/>
      <c r="B43" s="200" t="s">
        <v>293</v>
      </c>
      <c r="C43" s="200"/>
      <c r="D43" s="200"/>
      <c r="E43" s="12"/>
      <c r="F43" s="13" t="str">
        <f>Бух.баланс!F93</f>
        <v>Дуйсебаева Ж.А.</v>
      </c>
      <c r="G43" s="14"/>
      <c r="H43" s="9"/>
    </row>
    <row r="45" spans="1:14" x14ac:dyDescent="0.2">
      <c r="B45" s="17" t="s">
        <v>52</v>
      </c>
    </row>
    <row r="50" spans="4:11" hidden="1" x14ac:dyDescent="0.2">
      <c r="D50" s="11">
        <f>D37-Бух.баланс!H76</f>
        <v>0</v>
      </c>
      <c r="E50" s="11">
        <f>E37-Бух.баланс!I78</f>
        <v>0</v>
      </c>
      <c r="F50" s="11">
        <f>F37-Бух.баланс!H79</f>
        <v>0</v>
      </c>
      <c r="G50" s="11">
        <f>G37-Бух.баланс!H80</f>
        <v>0</v>
      </c>
      <c r="H50" s="11">
        <f>H37-Бух.баланс!H81-Бух.баланс!H77</f>
        <v>0</v>
      </c>
      <c r="I50" s="11">
        <f>I37-Бух.баланс!H82</f>
        <v>0</v>
      </c>
      <c r="J50" s="11">
        <f>J37-Бух.баланс!H83</f>
        <v>0</v>
      </c>
      <c r="K50" s="11">
        <f>K37-Бух.баланс!H84</f>
        <v>0</v>
      </c>
    </row>
  </sheetData>
  <mergeCells count="39">
    <mergeCell ref="A22:B22"/>
    <mergeCell ref="A12:B12"/>
    <mergeCell ref="A26:B26"/>
    <mergeCell ref="A27:B27"/>
    <mergeCell ref="A21:B21"/>
    <mergeCell ref="A25:B25"/>
    <mergeCell ref="A23:B23"/>
    <mergeCell ref="A31:B31"/>
    <mergeCell ref="A32:B32"/>
    <mergeCell ref="A28:B28"/>
    <mergeCell ref="A34:B34"/>
    <mergeCell ref="I1:K1"/>
    <mergeCell ref="J6:J7"/>
    <mergeCell ref="K6:K7"/>
    <mergeCell ref="A6:B7"/>
    <mergeCell ref="C6:C7"/>
    <mergeCell ref="D6:I6"/>
    <mergeCell ref="A8:B8"/>
    <mergeCell ref="A9:B9"/>
    <mergeCell ref="A10:B10"/>
    <mergeCell ref="A24:B24"/>
    <mergeCell ref="A33:B33"/>
    <mergeCell ref="A11:B11"/>
    <mergeCell ref="D2:F2"/>
    <mergeCell ref="A20:B20"/>
    <mergeCell ref="A35:B35"/>
    <mergeCell ref="B43:D43"/>
    <mergeCell ref="B39:D39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</mergeCells>
  <phoneticPr fontId="2" type="noConversion"/>
  <pageMargins left="0.39370078740157483" right="0.19685039370078741" top="0.31496062992125984" bottom="0.15748031496062992" header="0.19685039370078741" footer="0.19685039370078741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Жанар А. Дуйсебаева</cp:lastModifiedBy>
  <cp:lastPrinted>2021-05-14T06:50:56Z</cp:lastPrinted>
  <dcterms:created xsi:type="dcterms:W3CDTF">2007-06-07T10:44:10Z</dcterms:created>
  <dcterms:modified xsi:type="dcterms:W3CDTF">2021-05-14T06:53:06Z</dcterms:modified>
</cp:coreProperties>
</file>