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0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<sst xmlns="http://schemas.openxmlformats.org/spreadsheetml/2006/main" count="370" uniqueCount="271">
  <si>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</si>
  <si>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</si>
  <si>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</si>
  <si>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</si>
  <si>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</si>
  <si>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</si>
  <si>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</si>
  <si>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</si>
  <si>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</si>
  <si>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</si>
  <si>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</si>
  <si>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</si>
  <si>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</si>
  <si>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</si>
  <si>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</si>
  <si>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</si>
  <si>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</si>
  <si>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</si>
  <si>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</si>
  <si>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</si>
  <si>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</si>
  <si>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</si>
  <si>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</si>
  <si>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</si>
  <si>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</si>
  <si>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</si>
  <si>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</si>
  <si>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</si>
  <si>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</si>
  <si>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</si>
  <si>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</si>
  <si>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</si>
  <si>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</si>
  <si>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</si>
  <si>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</si>
  <si>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</si>
  <si>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</si>
  <si>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</si>
  <si>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</si>
  <si>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</si>
  <si>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</si>
  <si>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</si>
  <si>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</si>
  <si>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</si>
  <si>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</si>
  <si>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</si>
  <si>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</si>
  <si>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</si>
  <si>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</si>
  <si>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</si>
  <si>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</si>
  <si>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</si>
  <si>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</si>
  <si>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</si>
  <si>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</si>
  <si>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</si>
  <si>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</si>
  <si>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</si>
  <si>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</si>
  <si>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</si>
  <si>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</si>
  <si>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</si>
  <si>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</si>
  <si>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</si>
  <si>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</si>
  <si>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</si>
  <si>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</si>
  <si>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</si>
  <si>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</si>
  <si>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</si>
  <si>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</si>
  <si>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</si>
  <si>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</si>
  <si>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</si>
  <si>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</si>
  <si>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</si>
  <si>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</si>
  <si>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</si>
  <si>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</si>
  <si>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</si>
  <si>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</si>
  <si>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</si>
  <si>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</si>
  <si>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</si>
  <si>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</si>
  <si>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</si>
  <si>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</si>
  <si>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</si>
  <si>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</si>
  <si>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</si>
  <si>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</si>
  <si>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</si>
  <si>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</si>
  <si>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</si>
  <si>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</si>
  <si>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</si>
  <si>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</si>
  <si>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</si>
  <si>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</si>
  <si>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</si>
  <si>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</si>
  <si>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</si>
  <si>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</si>
  <si>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</si>
  <si>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</si>
  <si>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</si>
  <si>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</si>
  <si>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</si>
  <si>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</si>
  <si>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</si>
  <si>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</si>
  <si>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</si>
  <si>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</si>
  <si>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</si>
  <si>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</si>
  <si>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</si>
  <si>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</si>
  <si>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</si>
  <si>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</si>
  <si>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</si>
  <si>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</si>
  <si>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</si>
  <si>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</si>
  <si>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</si>
  <si>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</si>
  <si>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</si>
  <si>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</si>
  <si>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</si>
  <si>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</si>
  <si>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</si>
  <si>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</si>
  <si>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</si>
  <si>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</si>
  <si>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</si>
  <si>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</si>
  <si>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</si>
  <si>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</si>
  <si>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</si>
  <si>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</si>
  <si>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</si>
  <si>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</si>
  <si>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</si>
  <si>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</si>
  <si>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</si>
  <si>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</si>
  <si>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</si>
  <si>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</si>
  <si>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</si>
  <si>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</si>
  <si>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</si>
  <si>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</si>
  <si>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</si>
  <si>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</si>
  <si>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</si>
  <si>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</si>
  <si>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</si>
  <si>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</si>
  <si>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</si>
  <si>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</si>
  <si>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</si>
  <si>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</si>
  <si>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</si>
  <si>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</si>
  <si>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</si>
  <si>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</si>
  <si>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</si>
  <si>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</si>
  <si>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</si>
  <si>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</si>
  <si>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</si>
  <si>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</si>
  <si>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</si>
  <si>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</si>
  <si>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</si>
  <si>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</si>
  <si>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</si>
  <si>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</si>
  <si>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</si>
  <si>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</si>
  <si>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</si>
  <si>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</si>
  <si>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</si>
  <si>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</si>
  <si>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</si>
  <si>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</si>
  <si>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</si>
  <si>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</si>
  <si>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</si>
  <si>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</si>
  <si>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</si>
  <si>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</si>
  <si>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</si>
  <si>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</si>
  <si>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</si>
  <si>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</si>
  <si>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</si>
  <si>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</si>
  <si>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</si>
  <si>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</si>
  <si>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</si>
  <si>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</si>
  <si>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</si>
  <si>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</si>
  <si>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</si>
  <si>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</si>
  <si>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</si>
  <si>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</si>
  <si>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</si>
  <si>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</si>
  <si>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</si>
  <si>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</si>
  <si>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</si>
  <si>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</si>
  <si>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</si>
  <si>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</si>
  <si>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</si>
  <si>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</si>
  <si>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</si>
  <si>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</si>
  <si>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</si>
  <si>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</si>
  <si>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</si>
  <si>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</si>
  <si>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</si>
  <si>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</si>
  <si>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</si>
  <si>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</si>
  <si>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</si>
  <si>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</si>
  <si>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</si>
  <si>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</si>
  <si>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</si>
  <si>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</si>
  <si>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</si>
  <si>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</si>
  <si>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</si>
  <si>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</si>
  <si>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</si>
  <si>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</si>
  <si>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</si>
  <si>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</si>
  <si>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</si>
  <si>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</si>
  <si>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</si>
  <si>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</si>
  <si>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</si>
  <si>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</si>
  <si>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</si>
  <si>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</si>
  <si>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</si>
  <si>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</si>
  <si>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</si>
  <si>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</si>
  <si>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</si>
  <si>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</si>
  <si>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</si>
  <si>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</si>
  <si>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</si>
  <si>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</si>
  <si>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</si>
  <si>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</si>
  <si>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</si>
  <si>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На начало отчетного периода 01.01.2016</t>
  </si>
  <si>
    <t>Балансовая стоимость одной простой акции (тенге)</t>
  </si>
  <si>
    <t>по состоянию на  30 сентября 2016 года</t>
  </si>
  <si>
    <t>На конец отчетного периода 30.09.2016</t>
  </si>
  <si>
    <t>за период, заканчивающийся 30 сентября 2016 года</t>
  </si>
  <si>
    <t>За предыдущий период 01.01.2015-30.09.2015</t>
  </si>
  <si>
    <t>За отчетный период 01.01.2016-30.09.2016</t>
  </si>
  <si>
    <t>за период , заканчивающийся 30 сентября 2016г.</t>
  </si>
  <si>
    <t>за период, заканчивающийся 30 сентября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</si>
</sst>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right" vertical="top" wrapText="1"/>
    </xf>
    <xf numFmtId="3" fontId="1" fillId="34" borderId="10" xfId="0" applyNumberFormat="1" applyFont="1" applyFill="1" applyBorder="1" applyAlignment="1">
      <alignment horizontal="righ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3" fontId="1" fillId="34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C68" sqref="C68:D69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1.37890625" style="9" customWidth="1"/>
    <col min="6" max="6" width="1.12109375" style="9" customWidth="1"/>
    <col min="7" max="7" width="12.875" style="9" customWidth="1"/>
    <col min="8" max="16384" width="9.25390625" style="9" customWidth="1"/>
  </cols>
  <sheetData>
    <row r="1" spans="1:4" ht="24.75" customHeight="1">
      <c r="A1" s="44"/>
      <c r="B1" s="44"/>
      <c r="C1" s="44"/>
      <c r="D1" s="44"/>
    </row>
    <row r="2" spans="1:4" ht="24.75" customHeight="1">
      <c r="A2" s="49" t="s">
        <v>252</v>
      </c>
      <c r="B2" s="44"/>
      <c r="C2" s="44"/>
      <c r="D2" s="44"/>
    </row>
    <row r="3" ht="11.25">
      <c r="A3" s="18"/>
    </row>
    <row r="4" ht="11.25">
      <c r="A4" s="18" t="s">
        <v>251</v>
      </c>
    </row>
    <row r="5" ht="11.25">
      <c r="A5" s="18" t="s">
        <v>264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262</v>
      </c>
      <c r="F7" s="43"/>
    </row>
    <row r="8" spans="1:4" ht="11.25">
      <c r="A8" s="16" t="s">
        <v>2</v>
      </c>
      <c r="B8" s="17"/>
      <c r="C8" s="22"/>
      <c r="D8" s="22"/>
    </row>
    <row r="9" spans="1:5" ht="11.25">
      <c r="A9" s="12" t="s">
        <v>3</v>
      </c>
      <c r="B9" s="19" t="s">
        <v>59</v>
      </c>
      <c r="C9" s="23">
        <f>19481+E9</f>
        <v>19860</v>
      </c>
      <c r="D9" s="23">
        <v>4184</v>
      </c>
      <c r="E9" s="9">
        <v>379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4" ht="11.25">
      <c r="A15" s="12" t="s">
        <v>9</v>
      </c>
      <c r="B15" s="19" t="s">
        <v>65</v>
      </c>
      <c r="C15" s="23">
        <v>17540</v>
      </c>
      <c r="D15" s="23">
        <v>26647</v>
      </c>
    </row>
    <row r="16" spans="1:4" ht="11.25">
      <c r="A16" s="12" t="s">
        <v>10</v>
      </c>
      <c r="B16" s="19" t="s">
        <v>66</v>
      </c>
      <c r="C16" s="23">
        <v>22051</v>
      </c>
      <c r="D16" s="23">
        <v>17674</v>
      </c>
    </row>
    <row r="17" spans="1:5" ht="11.25">
      <c r="A17" s="12" t="s">
        <v>11</v>
      </c>
      <c r="B17" s="19" t="s">
        <v>67</v>
      </c>
      <c r="C17" s="23">
        <v>12597</v>
      </c>
      <c r="D17" s="23">
        <v>12549</v>
      </c>
      <c r="E17" s="9">
        <v>1</v>
      </c>
    </row>
    <row r="18" spans="1:5" ht="11.25">
      <c r="A18" s="12" t="s">
        <v>12</v>
      </c>
      <c r="B18" s="19" t="s">
        <v>68</v>
      </c>
      <c r="C18" s="23">
        <f>10071+E18</f>
        <v>10091</v>
      </c>
      <c r="D18" s="23">
        <v>4567</v>
      </c>
      <c r="E18" s="9">
        <v>20</v>
      </c>
    </row>
    <row r="19" spans="1:4" ht="11.25">
      <c r="A19" s="16" t="s">
        <v>13</v>
      </c>
      <c r="B19" s="20">
        <v>100</v>
      </c>
      <c r="C19" s="60">
        <f>SUM(C9:C18)</f>
        <v>82139</v>
      </c>
      <c r="D19" s="60">
        <f>SUM(D9:D18)</f>
        <v>65621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1363930</v>
      </c>
      <c r="D29" s="23">
        <v>1439051</v>
      </c>
    </row>
    <row r="30" spans="1:5" ht="11.25">
      <c r="A30" s="12" t="s">
        <v>20</v>
      </c>
      <c r="B30" s="19">
        <v>118</v>
      </c>
      <c r="C30" s="23">
        <f>36932+E30</f>
        <v>106946</v>
      </c>
      <c r="D30" s="23">
        <v>114353</v>
      </c>
      <c r="E30" s="9">
        <v>70014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>
        <v>0</v>
      </c>
      <c r="D33" s="23">
        <v>11</v>
      </c>
    </row>
    <row r="34" spans="1:5" ht="11.25">
      <c r="A34" s="12" t="s">
        <v>261</v>
      </c>
      <c r="B34" s="19" t="s">
        <v>260</v>
      </c>
      <c r="C34" s="23">
        <f>4590000+E34</f>
        <v>4589897</v>
      </c>
      <c r="D34" s="23">
        <f>4590000-103</f>
        <v>4589897</v>
      </c>
      <c r="E34" s="9">
        <v>-103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60">
        <f>SUM(C22:C36)</f>
        <v>6060773</v>
      </c>
      <c r="D37" s="60">
        <f>SUM(D22:D36)</f>
        <v>6143312</v>
      </c>
    </row>
    <row r="38" spans="1:4" ht="11.25">
      <c r="A38" s="16" t="s">
        <v>27</v>
      </c>
      <c r="B38" s="17"/>
      <c r="C38" s="60">
        <f>C19+C20+C37</f>
        <v>6142912</v>
      </c>
      <c r="D38" s="60">
        <f>D19+D20+D37</f>
        <v>6208933</v>
      </c>
    </row>
    <row r="39" spans="1:4" ht="34.5">
      <c r="A39" s="12" t="s">
        <v>28</v>
      </c>
      <c r="B39" s="11" t="s">
        <v>1</v>
      </c>
      <c r="C39" s="11" t="s">
        <v>265</v>
      </c>
      <c r="D39" s="11" t="s">
        <v>262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1365953</v>
      </c>
      <c r="D41" s="23">
        <v>1105345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5" ht="11.25">
      <c r="A44" s="12" t="s">
        <v>32</v>
      </c>
      <c r="B44" s="11">
        <v>213</v>
      </c>
      <c r="C44" s="23">
        <f>131716+E44</f>
        <v>135761</v>
      </c>
      <c r="D44" s="23">
        <v>90007</v>
      </c>
      <c r="E44" s="9">
        <v>4045</v>
      </c>
    </row>
    <row r="45" spans="1:4" ht="11.25">
      <c r="A45" s="12" t="s">
        <v>33</v>
      </c>
      <c r="B45" s="11">
        <v>214</v>
      </c>
      <c r="C45" s="23"/>
      <c r="D45" s="23"/>
    </row>
    <row r="46" spans="1:4" ht="11.25">
      <c r="A46" s="12" t="s">
        <v>34</v>
      </c>
      <c r="B46" s="11">
        <v>215</v>
      </c>
      <c r="C46" s="23"/>
      <c r="D46" s="23">
        <f>G46</f>
        <v>0</v>
      </c>
    </row>
    <row r="47" spans="1:5" ht="11.25">
      <c r="A47" s="12" t="s">
        <v>35</v>
      </c>
      <c r="B47" s="11">
        <v>216</v>
      </c>
      <c r="C47" s="23"/>
      <c r="D47" s="23">
        <f>G47</f>
        <v>0</v>
      </c>
      <c r="E47" s="9">
        <v>0</v>
      </c>
    </row>
    <row r="48" spans="1:5" ht="11.25">
      <c r="A48" s="12" t="s">
        <v>36</v>
      </c>
      <c r="B48" s="11">
        <v>217</v>
      </c>
      <c r="C48" s="23">
        <v>79</v>
      </c>
      <c r="D48" s="23">
        <v>496</v>
      </c>
      <c r="E48" s="9">
        <v>0</v>
      </c>
    </row>
    <row r="49" spans="1:4" ht="11.25">
      <c r="A49" s="16" t="s">
        <v>37</v>
      </c>
      <c r="B49" s="17">
        <v>300</v>
      </c>
      <c r="C49" s="60">
        <f>SUM(C41:C48)</f>
        <v>1501793</v>
      </c>
      <c r="D49" s="60">
        <f>SUM(D41:D48)</f>
        <v>1195848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5710390</v>
      </c>
      <c r="D52" s="23">
        <v>6079390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4" ht="11.25">
      <c r="A57" s="12" t="s">
        <v>43</v>
      </c>
      <c r="B57" s="11">
        <v>315</v>
      </c>
      <c r="C57" s="23">
        <v>108076</v>
      </c>
      <c r="D57" s="23">
        <v>108076</v>
      </c>
    </row>
    <row r="58" spans="1:5" ht="11.25">
      <c r="A58" s="12" t="s">
        <v>44</v>
      </c>
      <c r="B58" s="11">
        <v>316</v>
      </c>
      <c r="C58" s="23">
        <f>839696+E58</f>
        <v>910464</v>
      </c>
      <c r="D58" s="23">
        <v>767804</v>
      </c>
      <c r="E58" s="9">
        <v>70768</v>
      </c>
    </row>
    <row r="59" spans="1:4" ht="11.25">
      <c r="A59" s="16" t="s">
        <v>45</v>
      </c>
      <c r="B59" s="17">
        <v>400</v>
      </c>
      <c r="C59" s="60">
        <f>SUM(C52:C58)</f>
        <v>6728930</v>
      </c>
      <c r="D59" s="60">
        <f>SUM(D52:D58)</f>
        <v>6955270</v>
      </c>
    </row>
    <row r="60" spans="1:4" ht="11.25">
      <c r="A60" s="16" t="s">
        <v>46</v>
      </c>
      <c r="B60" s="17"/>
      <c r="C60" s="24"/>
      <c r="D60" s="24"/>
    </row>
    <row r="61" spans="1:4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-3083309+E65</f>
        <v>-3087811</v>
      </c>
      <c r="D65" s="23">
        <v>-2942185</v>
      </c>
      <c r="E65" s="31">
        <v>-4502</v>
      </c>
      <c r="F65" s="31">
        <f>D65-C65</f>
        <v>145626</v>
      </c>
      <c r="I65" s="31"/>
    </row>
    <row r="66" spans="1:7" ht="22.5">
      <c r="A66" s="12" t="s">
        <v>52</v>
      </c>
      <c r="B66" s="11">
        <v>420</v>
      </c>
      <c r="C66" s="23">
        <f>C61+C65</f>
        <v>-2087811</v>
      </c>
      <c r="D66" s="23">
        <f>D61+D65</f>
        <v>-1942185</v>
      </c>
      <c r="G66" s="31"/>
    </row>
    <row r="67" spans="1:4" ht="11.25">
      <c r="A67" s="12" t="s">
        <v>53</v>
      </c>
      <c r="B67" s="11">
        <v>421</v>
      </c>
      <c r="C67" s="23"/>
      <c r="D67" s="23"/>
    </row>
    <row r="68" spans="1:4" ht="11.25">
      <c r="A68" s="16" t="s">
        <v>54</v>
      </c>
      <c r="B68" s="17">
        <v>500</v>
      </c>
      <c r="C68" s="60">
        <f>C66+C67</f>
        <v>-2087811</v>
      </c>
      <c r="D68" s="60">
        <f>D66+D67</f>
        <v>-1942185</v>
      </c>
    </row>
    <row r="69" spans="1:4" ht="11.25">
      <c r="A69" s="16" t="s">
        <v>55</v>
      </c>
      <c r="B69" s="17"/>
      <c r="C69" s="60">
        <f>C49+C50+C59+C68</f>
        <v>6142912</v>
      </c>
      <c r="D69" s="60">
        <f>D49+D50+D59+D68</f>
        <v>6208933</v>
      </c>
    </row>
    <row r="70" ht="11.25">
      <c r="A70" s="13"/>
    </row>
    <row r="71" spans="1:7" ht="13.5">
      <c r="A71" s="48" t="s">
        <v>263</v>
      </c>
      <c r="B71" s="47"/>
      <c r="C71" s="53">
        <f>(C38-C33-C49-C59)*1000/100000</f>
        <v>-20878.11</v>
      </c>
      <c r="D71" s="53">
        <f>(D38-D33-D49-D59)*1000/100000</f>
        <v>-19421.96</v>
      </c>
      <c r="E71" s="52"/>
      <c r="G71" s="31"/>
    </row>
    <row r="72" spans="1:2" ht="11.25">
      <c r="A72" s="13"/>
      <c r="B72" s="47"/>
    </row>
    <row r="73" spans="1:6" ht="11.25">
      <c r="A73" s="13"/>
      <c r="B73" s="47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3">
      <selection activeCell="C47" sqref="C47:D47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4921875" style="0" customWidth="1"/>
  </cols>
  <sheetData>
    <row r="4" spans="1:4" ht="12.75">
      <c r="A4" s="45"/>
      <c r="B4" s="45"/>
      <c r="C4" s="45"/>
      <c r="D4" s="45"/>
    </row>
    <row r="5" spans="1:4" ht="15">
      <c r="A5" s="51" t="s">
        <v>253</v>
      </c>
      <c r="B5" s="45"/>
      <c r="C5" s="45"/>
      <c r="D5" s="45"/>
    </row>
    <row r="6" spans="1:4" ht="15">
      <c r="A6" s="51"/>
      <c r="B6" s="45"/>
      <c r="C6" s="45"/>
      <c r="D6" s="45"/>
    </row>
    <row r="7" spans="1:4" ht="10.5" customHeight="1">
      <c r="A7" s="45"/>
      <c r="B7" s="45"/>
      <c r="C7" s="45"/>
      <c r="D7" s="45"/>
    </row>
    <row r="8" ht="12.75" hidden="1">
      <c r="A8" s="8"/>
    </row>
    <row r="9" spans="1:4" ht="12.75">
      <c r="A9" s="54" t="s">
        <v>254</v>
      </c>
      <c r="B9" s="54"/>
      <c r="C9" s="54"/>
      <c r="D9" s="54"/>
    </row>
    <row r="10" spans="1:4" ht="12.75">
      <c r="A10" s="55" t="s">
        <v>266</v>
      </c>
      <c r="B10" s="55"/>
      <c r="C10" s="55"/>
      <c r="D10" s="55"/>
    </row>
    <row r="11" spans="1:4" ht="11.25" customHeight="1">
      <c r="A11" s="46"/>
      <c r="B11" s="46"/>
      <c r="C11" s="46"/>
      <c r="D11" s="46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268</v>
      </c>
      <c r="D13" s="11" t="s">
        <v>267</v>
      </c>
    </row>
    <row r="14" spans="1:4" ht="12.75">
      <c r="A14" s="5" t="s">
        <v>71</v>
      </c>
      <c r="B14" s="25" t="s">
        <v>59</v>
      </c>
      <c r="C14" s="26">
        <v>521831</v>
      </c>
      <c r="D14" s="26">
        <v>538443</v>
      </c>
    </row>
    <row r="15" spans="1:4" ht="12.75">
      <c r="A15" s="5" t="s">
        <v>72</v>
      </c>
      <c r="B15" s="25" t="s">
        <v>60</v>
      </c>
      <c r="C15" s="26"/>
      <c r="D15" s="26"/>
    </row>
    <row r="16" spans="1:4" s="29" customFormat="1" ht="12.75">
      <c r="A16" s="27" t="s">
        <v>73</v>
      </c>
      <c r="B16" s="30" t="s">
        <v>61</v>
      </c>
      <c r="C16" s="58">
        <f>C14-C15</f>
        <v>521831</v>
      </c>
      <c r="D16" s="58">
        <f>D14-D15</f>
        <v>538443</v>
      </c>
    </row>
    <row r="17" spans="1:6" ht="12.75">
      <c r="A17" s="5" t="s">
        <v>74</v>
      </c>
      <c r="B17" s="25" t="s">
        <v>62</v>
      </c>
      <c r="C17" s="26">
        <v>194283</v>
      </c>
      <c r="D17" s="26">
        <v>255692</v>
      </c>
      <c r="F17" s="36"/>
    </row>
    <row r="18" spans="1:5" ht="12.75">
      <c r="A18" s="5" t="s">
        <v>75</v>
      </c>
      <c r="B18" s="25" t="s">
        <v>63</v>
      </c>
      <c r="C18" s="26">
        <f>38326+E18</f>
        <v>42926</v>
      </c>
      <c r="D18" s="26">
        <v>45657</v>
      </c>
      <c r="E18">
        <v>4600</v>
      </c>
    </row>
    <row r="19" spans="1:4" ht="12.75">
      <c r="A19" s="5" t="s">
        <v>76</v>
      </c>
      <c r="B19" s="25" t="s">
        <v>64</v>
      </c>
      <c r="C19" s="26">
        <v>119243</v>
      </c>
      <c r="D19" s="26">
        <v>1909824</v>
      </c>
    </row>
    <row r="20" spans="1:4" ht="12.75">
      <c r="A20" s="5" t="s">
        <v>77</v>
      </c>
      <c r="B20" s="25" t="s">
        <v>65</v>
      </c>
      <c r="C20" s="26">
        <v>180300</v>
      </c>
      <c r="D20" s="26">
        <v>24275</v>
      </c>
    </row>
    <row r="21" spans="1:6" s="29" customFormat="1" ht="12.75">
      <c r="A21" s="27" t="s">
        <v>78</v>
      </c>
      <c r="B21" s="30" t="s">
        <v>115</v>
      </c>
      <c r="C21" s="58">
        <f>C16-C17-C18-C19+C20</f>
        <v>345679</v>
      </c>
      <c r="D21" s="58">
        <f>D16-D17-D18-D19+D20</f>
        <v>-1648455</v>
      </c>
      <c r="F21" s="42"/>
    </row>
    <row r="22" spans="1:4" ht="12.75">
      <c r="A22" s="5" t="s">
        <v>79</v>
      </c>
      <c r="B22" s="25" t="s">
        <v>116</v>
      </c>
      <c r="C22" s="26"/>
      <c r="D22" s="26"/>
    </row>
    <row r="23" spans="1:4" ht="12.75">
      <c r="A23" s="5" t="s">
        <v>80</v>
      </c>
      <c r="B23" s="25" t="s">
        <v>117</v>
      </c>
      <c r="C23" s="26">
        <v>491305</v>
      </c>
      <c r="D23" s="26">
        <v>299911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58">
        <f>C21+C22-C23+C24+C25-C26</f>
        <v>-145626</v>
      </c>
      <c r="D27" s="58">
        <f>D21+D22-D23+D24+D25-D26</f>
        <v>-1948366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-145626</v>
      </c>
      <c r="D29" s="26">
        <f>D27-D28</f>
        <v>-1948366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58">
        <f>C29+C30</f>
        <v>-145626</v>
      </c>
      <c r="D31" s="58">
        <f>D29+D30</f>
        <v>-1948366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59">
        <f>C36+C37+C38+C39+C40+C41+C42+C43+C44+C45+C46</f>
        <v>0</v>
      </c>
      <c r="D34" s="59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58">
        <f>C31+C34</f>
        <v>-145626</v>
      </c>
      <c r="D47" s="58">
        <f>D31+D34</f>
        <v>-1948366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1">
        <f>C54</f>
        <v>-1.45626</v>
      </c>
      <c r="D51" s="41">
        <f>D54</f>
        <v>-19.48366</v>
      </c>
    </row>
    <row r="52" spans="1:4" ht="12.75">
      <c r="A52" s="5" t="s">
        <v>92</v>
      </c>
      <c r="B52" s="4"/>
      <c r="C52" s="41"/>
      <c r="D52" s="41"/>
    </row>
    <row r="53" spans="1:4" ht="12.75">
      <c r="A53" s="5" t="s">
        <v>108</v>
      </c>
      <c r="B53" s="4"/>
      <c r="C53" s="41"/>
      <c r="D53" s="41"/>
    </row>
    <row r="54" spans="1:4" ht="12.75">
      <c r="A54" s="5" t="s">
        <v>109</v>
      </c>
      <c r="B54" s="4"/>
      <c r="C54" s="41">
        <f>C47/100000</f>
        <v>-1.45626</v>
      </c>
      <c r="D54" s="41">
        <f>D47/100000</f>
        <v>-19.48366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13">
      <selection activeCell="C75" sqref="C75:D75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12109375" style="0" customWidth="1"/>
  </cols>
  <sheetData>
    <row r="2" spans="1:4" ht="12.75">
      <c r="A2" s="1"/>
      <c r="D2" s="2"/>
    </row>
    <row r="3" spans="1:4" ht="15">
      <c r="A3" s="50" t="s">
        <v>253</v>
      </c>
      <c r="D3" s="2"/>
    </row>
    <row r="4" spans="1:4" ht="15">
      <c r="A4" s="50"/>
      <c r="D4" s="2"/>
    </row>
    <row r="5" spans="1:4" ht="12.75">
      <c r="A5" s="8"/>
      <c r="D5" s="2"/>
    </row>
    <row r="6" spans="1:4" ht="12.75">
      <c r="A6" s="54" t="s">
        <v>174</v>
      </c>
      <c r="B6" s="54"/>
      <c r="C6" s="54"/>
      <c r="D6" s="54"/>
    </row>
    <row r="7" ht="12.75">
      <c r="A7" s="8"/>
    </row>
    <row r="8" spans="1:4" ht="12.75">
      <c r="A8" s="55" t="s">
        <v>269</v>
      </c>
      <c r="B8" s="55"/>
      <c r="C8" s="55"/>
      <c r="D8" s="55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56" t="s">
        <v>121</v>
      </c>
      <c r="B12" s="56"/>
      <c r="C12" s="56"/>
      <c r="D12" s="56"/>
    </row>
    <row r="13" spans="1:4" s="29" customFormat="1" ht="25.5">
      <c r="A13" s="27" t="s">
        <v>122</v>
      </c>
      <c r="B13" s="30" t="s">
        <v>59</v>
      </c>
      <c r="C13" s="58">
        <f>SUM(C15:C20)</f>
        <v>768934</v>
      </c>
      <c r="D13" s="58">
        <f>SUM(D15:D20)</f>
        <v>993380</v>
      </c>
    </row>
    <row r="14" spans="1:4" ht="12.75">
      <c r="A14" s="5" t="s">
        <v>92</v>
      </c>
      <c r="B14" s="4"/>
      <c r="C14" s="26"/>
      <c r="D14" s="26"/>
    </row>
    <row r="15" spans="1:5" ht="12.75">
      <c r="A15" s="5" t="s">
        <v>123</v>
      </c>
      <c r="B15" s="25" t="s">
        <v>60</v>
      </c>
      <c r="C15" s="26">
        <f>201233+E15</f>
        <v>211932</v>
      </c>
      <c r="D15" s="26">
        <v>621610</v>
      </c>
      <c r="E15">
        <v>10699</v>
      </c>
    </row>
    <row r="16" spans="1:4" ht="12.75">
      <c r="A16" s="5" t="s">
        <v>124</v>
      </c>
      <c r="B16" s="25" t="s">
        <v>61</v>
      </c>
      <c r="C16" s="26"/>
      <c r="D16" s="26"/>
    </row>
    <row r="17" spans="1:5" ht="12.75">
      <c r="A17" s="5" t="s">
        <v>125</v>
      </c>
      <c r="B17" s="25" t="s">
        <v>62</v>
      </c>
      <c r="C17" s="26">
        <f>381635+E17</f>
        <v>385253</v>
      </c>
      <c r="D17" s="26">
        <v>222770</v>
      </c>
      <c r="E17">
        <v>3618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5" ht="12.75">
      <c r="A20" s="5" t="s">
        <v>128</v>
      </c>
      <c r="B20" s="25" t="s">
        <v>65</v>
      </c>
      <c r="C20" s="26">
        <f>172449-700</f>
        <v>171749</v>
      </c>
      <c r="D20" s="26">
        <v>149000</v>
      </c>
      <c r="E20">
        <v>0</v>
      </c>
    </row>
    <row r="21" spans="1:5" s="29" customFormat="1" ht="25.5">
      <c r="A21" s="27" t="s">
        <v>129</v>
      </c>
      <c r="B21" s="30" t="s">
        <v>115</v>
      </c>
      <c r="C21" s="58">
        <f>SUM(C23:C29)</f>
        <v>749073</v>
      </c>
      <c r="D21" s="58">
        <f>SUM(D23:D29)</f>
        <v>552883</v>
      </c>
      <c r="E21" s="29">
        <f>SUM(E15:E20)</f>
        <v>14317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131545+E23</f>
        <v>133849</v>
      </c>
      <c r="D23" s="26">
        <v>147427</v>
      </c>
      <c r="E23">
        <v>2304</v>
      </c>
    </row>
    <row r="24" spans="1:5" ht="12.75">
      <c r="A24" s="5" t="s">
        <v>131</v>
      </c>
      <c r="B24" s="25" t="s">
        <v>117</v>
      </c>
      <c r="C24" s="26">
        <f>30826+E24</f>
        <v>30874</v>
      </c>
      <c r="D24" s="26">
        <v>52696</v>
      </c>
      <c r="E24">
        <v>48</v>
      </c>
    </row>
    <row r="25" spans="1:5" ht="12.75">
      <c r="A25" s="5" t="s">
        <v>132</v>
      </c>
      <c r="B25" s="25" t="s">
        <v>118</v>
      </c>
      <c r="C25" s="26">
        <f>4209+E25</f>
        <v>4406</v>
      </c>
      <c r="D25" s="26">
        <v>4052</v>
      </c>
      <c r="E25">
        <v>197</v>
      </c>
    </row>
    <row r="26" spans="1:4" ht="12.75">
      <c r="A26" s="5" t="s">
        <v>133</v>
      </c>
      <c r="B26" s="25" t="s">
        <v>119</v>
      </c>
      <c r="C26" s="26">
        <v>492956</v>
      </c>
      <c r="D26" s="26">
        <v>262986</v>
      </c>
    </row>
    <row r="27" spans="1:4" ht="12.75">
      <c r="A27" s="5" t="s">
        <v>134</v>
      </c>
      <c r="B27" s="25" t="s">
        <v>120</v>
      </c>
      <c r="C27" s="26">
        <v>11875</v>
      </c>
      <c r="D27" s="26">
        <v>7500</v>
      </c>
    </row>
    <row r="28" spans="1:5" ht="12.75">
      <c r="A28" s="5" t="s">
        <v>135</v>
      </c>
      <c r="B28" s="25" t="s">
        <v>175</v>
      </c>
      <c r="C28" s="26">
        <f>60624+E28</f>
        <v>66011</v>
      </c>
      <c r="D28" s="26">
        <v>75756</v>
      </c>
      <c r="E28">
        <v>5387</v>
      </c>
    </row>
    <row r="29" spans="1:5" ht="12.75">
      <c r="A29" s="5" t="s">
        <v>136</v>
      </c>
      <c r="B29" s="25" t="s">
        <v>176</v>
      </c>
      <c r="C29" s="26">
        <f>2965+E29</f>
        <v>9102</v>
      </c>
      <c r="D29" s="26">
        <v>2466</v>
      </c>
      <c r="E29">
        <v>6137</v>
      </c>
    </row>
    <row r="30" spans="1:5" s="29" customFormat="1" ht="25.5">
      <c r="A30" s="27" t="s">
        <v>137</v>
      </c>
      <c r="B30" s="30" t="s">
        <v>177</v>
      </c>
      <c r="C30" s="58">
        <f>C13-C21</f>
        <v>19861</v>
      </c>
      <c r="D30" s="58">
        <f>D13-D21</f>
        <v>440497</v>
      </c>
      <c r="E30" s="29">
        <f>SUM(E23:E29)</f>
        <v>14073</v>
      </c>
    </row>
    <row r="31" spans="1:4" ht="12.75">
      <c r="A31" s="56" t="s">
        <v>138</v>
      </c>
      <c r="B31" s="56"/>
      <c r="C31" s="56"/>
      <c r="D31" s="56"/>
    </row>
    <row r="32" spans="1:4" s="29" customFormat="1" ht="25.5">
      <c r="A32" s="27" t="s">
        <v>139</v>
      </c>
      <c r="B32" s="30" t="s">
        <v>178</v>
      </c>
      <c r="C32" s="58">
        <f>SUM(C34:C44)</f>
        <v>0</v>
      </c>
      <c r="D32" s="58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/>
      <c r="D34" s="26"/>
    </row>
    <row r="35" spans="1:4" ht="12.75">
      <c r="A35" s="5" t="s">
        <v>141</v>
      </c>
      <c r="B35" s="25" t="s">
        <v>180</v>
      </c>
      <c r="C35" s="26"/>
      <c r="D35" s="26"/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58">
        <f>SUM(C47:C57)</f>
        <v>3032</v>
      </c>
      <c r="D45" s="58">
        <f>SUM(D47:D57)</f>
        <v>4436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3032</v>
      </c>
      <c r="D47" s="26">
        <v>4436</v>
      </c>
    </row>
    <row r="48" spans="1:4" ht="12.75">
      <c r="A48" s="5" t="s">
        <v>151</v>
      </c>
      <c r="B48" s="25" t="s">
        <v>192</v>
      </c>
      <c r="C48" s="26"/>
      <c r="D48" s="26">
        <v>0</v>
      </c>
    </row>
    <row r="49" spans="1:4" ht="12.75">
      <c r="A49" s="5" t="s">
        <v>152</v>
      </c>
      <c r="B49" s="25" t="s">
        <v>193</v>
      </c>
      <c r="C49" s="26"/>
      <c r="D49" s="26"/>
    </row>
    <row r="50" spans="1:4" ht="39">
      <c r="A50" s="5" t="s">
        <v>153</v>
      </c>
      <c r="B50" s="25" t="s">
        <v>194</v>
      </c>
      <c r="C50" s="26"/>
      <c r="D50" s="26">
        <v>0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58">
        <f>C32-C45</f>
        <v>-3032</v>
      </c>
      <c r="D58" s="58">
        <f>D32-D45</f>
        <v>-4436</v>
      </c>
    </row>
    <row r="59" spans="1:4" ht="12.75">
      <c r="A59" s="56" t="s">
        <v>160</v>
      </c>
      <c r="B59" s="56"/>
      <c r="C59" s="56"/>
      <c r="D59" s="56"/>
    </row>
    <row r="60" spans="1:4" s="29" customFormat="1" ht="25.5">
      <c r="A60" s="27" t="s">
        <v>161</v>
      </c>
      <c r="B60" s="30" t="s">
        <v>203</v>
      </c>
      <c r="C60" s="58">
        <f>SUM(C62:C65)</f>
        <v>2410</v>
      </c>
      <c r="D60" s="58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>
        <v>0</v>
      </c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>
        <v>2410</v>
      </c>
      <c r="D65" s="26"/>
    </row>
    <row r="66" spans="1:4" s="29" customFormat="1" ht="25.5">
      <c r="A66" s="27" t="s">
        <v>164</v>
      </c>
      <c r="B66" s="30">
        <v>100</v>
      </c>
      <c r="C66" s="58">
        <f>SUM(C68:C72)</f>
        <v>2846</v>
      </c>
      <c r="D66" s="58">
        <f>SUM(D68:D72)</f>
        <v>442637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/>
      <c r="D68" s="26">
        <v>442637</v>
      </c>
    </row>
    <row r="69" spans="1:4" ht="12.75">
      <c r="A69" s="5" t="s">
        <v>133</v>
      </c>
      <c r="B69" s="25">
        <v>102</v>
      </c>
      <c r="C69" s="26"/>
      <c r="D69" s="26">
        <v>0</v>
      </c>
    </row>
    <row r="70" spans="1:5" ht="12.75">
      <c r="A70" s="5" t="s">
        <v>166</v>
      </c>
      <c r="B70" s="25">
        <v>103</v>
      </c>
      <c r="C70" s="26"/>
      <c r="D70" s="26"/>
      <c r="E70">
        <v>700</v>
      </c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>
        <v>2846</v>
      </c>
      <c r="D72" s="26"/>
    </row>
    <row r="73" spans="1:4" s="29" customFormat="1" ht="25.5">
      <c r="A73" s="27" t="s">
        <v>169</v>
      </c>
      <c r="B73" s="30">
        <v>110</v>
      </c>
      <c r="C73" s="58">
        <f>C60-C66</f>
        <v>-436</v>
      </c>
      <c r="D73" s="58">
        <f>D60-D66</f>
        <v>-442637</v>
      </c>
    </row>
    <row r="74" spans="1:4" ht="12.75">
      <c r="A74" s="5" t="s">
        <v>170</v>
      </c>
      <c r="B74" s="25">
        <v>120</v>
      </c>
      <c r="C74" s="26">
        <v>-717</v>
      </c>
      <c r="D74" s="26">
        <v>856</v>
      </c>
    </row>
    <row r="75" spans="1:4" s="29" customFormat="1" ht="25.5">
      <c r="A75" s="27" t="s">
        <v>171</v>
      </c>
      <c r="B75" s="30">
        <v>130</v>
      </c>
      <c r="C75" s="58">
        <f>C30+C58+C73+C74</f>
        <v>15676</v>
      </c>
      <c r="D75" s="58">
        <f>D30+D58+D73+D74</f>
        <v>-5720</v>
      </c>
    </row>
    <row r="76" spans="1:6" ht="25.5">
      <c r="A76" s="5" t="s">
        <v>172</v>
      </c>
      <c r="B76" s="25">
        <v>140</v>
      </c>
      <c r="C76" s="26">
        <v>4184</v>
      </c>
      <c r="D76" s="26">
        <v>36055</v>
      </c>
      <c r="E76" s="36">
        <v>6671</v>
      </c>
      <c r="F76" s="36"/>
    </row>
    <row r="77" spans="1:6" ht="25.5">
      <c r="A77" s="5" t="s">
        <v>173</v>
      </c>
      <c r="B77" s="25">
        <v>150</v>
      </c>
      <c r="C77" s="26">
        <f>C76+C75</f>
        <v>19860</v>
      </c>
      <c r="D77" s="26">
        <f>D76+D75</f>
        <v>30335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80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C64" sqref="C64:H64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0" t="s">
        <v>253</v>
      </c>
    </row>
    <row r="10" ht="12.75">
      <c r="A10" s="1"/>
    </row>
    <row r="11" spans="1:8" ht="12.75">
      <c r="A11" s="54" t="s">
        <v>243</v>
      </c>
      <c r="B11" s="54"/>
      <c r="C11" s="54"/>
      <c r="D11" s="54"/>
      <c r="E11" s="54"/>
      <c r="F11" s="54"/>
      <c r="G11" s="54"/>
      <c r="H11" s="54"/>
    </row>
    <row r="12" s="33" customFormat="1" ht="12.75">
      <c r="A12" s="8"/>
    </row>
    <row r="13" spans="1:9" s="33" customFormat="1" ht="12.75">
      <c r="A13" s="55" t="s">
        <v>270</v>
      </c>
      <c r="B13" s="55"/>
      <c r="C13" s="55"/>
      <c r="D13" s="55"/>
      <c r="E13" s="55"/>
      <c r="F13" s="55"/>
      <c r="G13" s="55"/>
      <c r="H13" s="55"/>
      <c r="I13" s="38"/>
    </row>
    <row r="14" spans="1:9" s="33" customFormat="1" ht="12.75">
      <c r="A14" s="7"/>
      <c r="I14" s="38" t="s">
        <v>114</v>
      </c>
    </row>
    <row r="15" spans="1:9" ht="12.75">
      <c r="A15" s="57" t="s">
        <v>208</v>
      </c>
      <c r="B15" s="57" t="s">
        <v>1</v>
      </c>
      <c r="C15" s="57" t="s">
        <v>209</v>
      </c>
      <c r="D15" s="57"/>
      <c r="E15" s="57"/>
      <c r="F15" s="57"/>
      <c r="G15" s="57"/>
      <c r="H15" s="57" t="s">
        <v>53</v>
      </c>
      <c r="I15" s="57" t="s">
        <v>210</v>
      </c>
    </row>
    <row r="16" spans="1:9" ht="90.75">
      <c r="A16" s="57"/>
      <c r="B16" s="57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57"/>
      <c r="I16" s="57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502873</v>
      </c>
      <c r="H17" s="34"/>
      <c r="I17" s="61">
        <f>SUM(C17:H17)</f>
        <v>1502873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>
        <v>596</v>
      </c>
      <c r="H18" s="35"/>
      <c r="I18" s="35"/>
    </row>
    <row r="19" spans="1:9" s="29" customFormat="1" ht="12.75">
      <c r="A19" s="27" t="s">
        <v>214</v>
      </c>
      <c r="B19" s="28">
        <v>100</v>
      </c>
      <c r="C19" s="61">
        <v>1000000</v>
      </c>
      <c r="D19" s="61">
        <f aca="true" t="shared" si="0" ref="D19:I19">D17+D18</f>
        <v>0</v>
      </c>
      <c r="E19" s="61">
        <f t="shared" si="0"/>
        <v>0</v>
      </c>
      <c r="F19" s="61">
        <f t="shared" si="0"/>
        <v>0</v>
      </c>
      <c r="G19" s="61">
        <f t="shared" si="0"/>
        <v>503469</v>
      </c>
      <c r="H19" s="61">
        <f t="shared" si="0"/>
        <v>0</v>
      </c>
      <c r="I19" s="61">
        <f t="shared" si="0"/>
        <v>1502873</v>
      </c>
    </row>
    <row r="20" spans="1:9" s="29" customFormat="1" ht="25.5">
      <c r="A20" s="27" t="s">
        <v>215</v>
      </c>
      <c r="B20" s="28">
        <v>200</v>
      </c>
      <c r="C20" s="61">
        <f aca="true" t="shared" si="1" ref="C20:H20">C21+C22</f>
        <v>0</v>
      </c>
      <c r="D20" s="61">
        <f t="shared" si="1"/>
        <v>0</v>
      </c>
      <c r="E20" s="61">
        <f t="shared" si="1"/>
        <v>0</v>
      </c>
      <c r="F20" s="61">
        <f t="shared" si="1"/>
        <v>0</v>
      </c>
      <c r="G20" s="61">
        <v>-3445654</v>
      </c>
      <c r="H20" s="61">
        <f t="shared" si="1"/>
        <v>0</v>
      </c>
      <c r="I20" s="61">
        <f>SUM(C20:H20)</f>
        <v>-3445654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-3445654</v>
      </c>
      <c r="H21" s="35"/>
      <c r="I21" s="34">
        <f aca="true" t="shared" si="2" ref="I21:I79">SUM(C21:H21)</f>
        <v>-3445654</v>
      </c>
    </row>
    <row r="22" spans="1:9" s="40" customFormat="1" ht="25.5">
      <c r="A22" s="5" t="s">
        <v>217</v>
      </c>
      <c r="B22" s="4">
        <v>220</v>
      </c>
      <c r="C22" s="62">
        <f aca="true" t="shared" si="3" ref="C22:H22">SUM(C24:C32)</f>
        <v>0</v>
      </c>
      <c r="D22" s="62">
        <f t="shared" si="3"/>
        <v>0</v>
      </c>
      <c r="E22" s="62">
        <f t="shared" si="3"/>
        <v>0</v>
      </c>
      <c r="F22" s="62">
        <f t="shared" si="3"/>
        <v>0</v>
      </c>
      <c r="G22" s="62">
        <f t="shared" si="3"/>
        <v>0</v>
      </c>
      <c r="H22" s="62">
        <f t="shared" si="3"/>
        <v>0</v>
      </c>
      <c r="I22" s="62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61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61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61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61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61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61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61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61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61">
        <f t="shared" si="2"/>
        <v>0</v>
      </c>
    </row>
    <row r="33" spans="1:9" s="29" customFormat="1" ht="25.5">
      <c r="A33" s="27" t="s">
        <v>222</v>
      </c>
      <c r="B33" s="28">
        <v>300</v>
      </c>
      <c r="C33" s="61">
        <f aca="true" t="shared" si="4" ref="C33:H33">SUM(C40:C47)+C35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1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61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61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61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61">
        <v>1000000</v>
      </c>
      <c r="D48" s="61">
        <f>D19+D20+D33</f>
        <v>0</v>
      </c>
      <c r="E48" s="61">
        <f>E19+E20+E33</f>
        <v>0</v>
      </c>
      <c r="F48" s="61">
        <f>F19+F20+F33</f>
        <v>0</v>
      </c>
      <c r="G48" s="61">
        <f>G19+G20+G33</f>
        <v>-2942185</v>
      </c>
      <c r="H48" s="61">
        <f>H19+H20+H33</f>
        <v>0</v>
      </c>
      <c r="I48" s="61">
        <f>SUM(C48:H48)</f>
        <v>-1942185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62">
        <v>1000000</v>
      </c>
      <c r="D50" s="62">
        <f>D48+D49</f>
        <v>0</v>
      </c>
      <c r="E50" s="62">
        <f>E48+E49</f>
        <v>0</v>
      </c>
      <c r="F50" s="62">
        <f>F48+F49</f>
        <v>0</v>
      </c>
      <c r="G50" s="62">
        <f>G48+G49</f>
        <v>-2942185</v>
      </c>
      <c r="H50" s="62">
        <f>H48+H49</f>
        <v>0</v>
      </c>
      <c r="I50" s="61">
        <f t="shared" si="2"/>
        <v>-1942185</v>
      </c>
    </row>
    <row r="51" spans="1:9" s="29" customFormat="1" ht="25.5">
      <c r="A51" s="27" t="s">
        <v>237</v>
      </c>
      <c r="B51" s="28">
        <v>600</v>
      </c>
      <c r="C51" s="61">
        <f aca="true" t="shared" si="5" ref="C51:H51">C52+C53</f>
        <v>0</v>
      </c>
      <c r="D51" s="61">
        <f t="shared" si="5"/>
        <v>0</v>
      </c>
      <c r="E51" s="61">
        <f t="shared" si="5"/>
        <v>0</v>
      </c>
      <c r="F51" s="61">
        <f t="shared" si="5"/>
        <v>0</v>
      </c>
      <c r="G51" s="61">
        <v>-145626</v>
      </c>
      <c r="H51" s="61">
        <f t="shared" si="5"/>
        <v>0</v>
      </c>
      <c r="I51" s="61">
        <f>SUM(C51:H51)</f>
        <v>-145626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-145626</v>
      </c>
      <c r="H52" s="35"/>
      <c r="I52" s="34">
        <f t="shared" si="2"/>
        <v>-145626</v>
      </c>
    </row>
    <row r="53" spans="1:9" ht="25.5">
      <c r="A53" s="5" t="s">
        <v>238</v>
      </c>
      <c r="B53" s="4">
        <v>620</v>
      </c>
      <c r="C53" s="62">
        <f aca="true" t="shared" si="6" ref="C53:H53">SUM(C55:C63)</f>
        <v>0</v>
      </c>
      <c r="D53" s="62">
        <f t="shared" si="6"/>
        <v>0</v>
      </c>
      <c r="E53" s="62">
        <f t="shared" si="6"/>
        <v>0</v>
      </c>
      <c r="F53" s="62">
        <f t="shared" si="6"/>
        <v>0</v>
      </c>
      <c r="G53" s="62">
        <f t="shared" si="6"/>
        <v>0</v>
      </c>
      <c r="H53" s="62">
        <f t="shared" si="6"/>
        <v>0</v>
      </c>
      <c r="I53" s="61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61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61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61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61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61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61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61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61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61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61">
        <f t="shared" si="2"/>
        <v>0</v>
      </c>
    </row>
    <row r="64" spans="1:9" s="29" customFormat="1" ht="25.5">
      <c r="A64" s="27" t="s">
        <v>240</v>
      </c>
      <c r="B64" s="28">
        <v>700</v>
      </c>
      <c r="C64" s="61">
        <f aca="true" t="shared" si="7" ref="C64:H64">SUM(C71:C78)+C66</f>
        <v>0</v>
      </c>
      <c r="D64" s="61">
        <f t="shared" si="7"/>
        <v>0</v>
      </c>
      <c r="E64" s="61">
        <f t="shared" si="7"/>
        <v>0</v>
      </c>
      <c r="F64" s="61">
        <f t="shared" si="7"/>
        <v>0</v>
      </c>
      <c r="G64" s="61">
        <f t="shared" si="7"/>
        <v>0</v>
      </c>
      <c r="H64" s="61">
        <f t="shared" si="7"/>
        <v>0</v>
      </c>
      <c r="I64" s="61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61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61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61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61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61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61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61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61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61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61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61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61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61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61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-3087811</v>
      </c>
      <c r="H79" s="34">
        <f t="shared" si="8"/>
        <v>0</v>
      </c>
      <c r="I79" s="61">
        <f t="shared" si="2"/>
        <v>-2087811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2016-11-03T06:41:36Z</cp:lastPrinted>
  <dcterms:created xsi:type="dcterms:W3CDTF">2010-11-30T06:33:03Z</dcterms:created>
  <dcterms:modified xsi:type="dcterms:W3CDTF">2016-11-03T06:44:31Z</dcterms:modified>
  <cp:category/>
  <cp:version/>
  <cp:contentType/>
  <cp:contentStatus/>
</cp:coreProperties>
</file>