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D:\Users\Руслан\Documents\2020\Размещение информации на KASE\"/>
    </mc:Choice>
  </mc:AlternateContent>
  <xr:revisionPtr revIDLastSave="0" documentId="13_ncr:1_{B128352C-AAC3-4727-9266-55E221EF87A0}" xr6:coauthVersionLast="45" xr6:coauthVersionMax="45" xr10:uidLastSave="{00000000-0000-0000-0000-000000000000}"/>
  <bookViews>
    <workbookView xWindow="-120" yWindow="-120" windowWidth="29040" windowHeight="15840"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1" l="1"/>
  <c r="G18" i="5" l="1"/>
  <c r="E20" i="5"/>
  <c r="E19" i="5"/>
  <c r="E18" i="5"/>
  <c r="D20" i="5"/>
  <c r="C20" i="5"/>
  <c r="D19" i="5"/>
  <c r="D18" i="5"/>
  <c r="C19" i="5"/>
  <c r="C18" i="5"/>
  <c r="G14" i="5"/>
  <c r="E17" i="5"/>
  <c r="E16" i="5"/>
  <c r="E15" i="5"/>
  <c r="E14" i="5"/>
  <c r="C17" i="5"/>
  <c r="C16" i="5"/>
  <c r="C15" i="5"/>
  <c r="C14" i="5"/>
  <c r="D17" i="5"/>
  <c r="D16" i="5"/>
  <c r="D15" i="5"/>
  <c r="E12" i="5"/>
  <c r="G12" i="5" s="1"/>
  <c r="D13" i="5"/>
  <c r="E13" i="5" s="1"/>
  <c r="G13" i="5" s="1"/>
  <c r="D12" i="5"/>
  <c r="B9" i="5"/>
  <c r="K73" i="4" l="1"/>
  <c r="F72" i="4"/>
  <c r="C48" i="4"/>
  <c r="C43" i="4"/>
  <c r="C42" i="4"/>
  <c r="C40" i="4"/>
  <c r="C39" i="4"/>
  <c r="C38" i="4"/>
  <c r="C37" i="4"/>
  <c r="E32" i="4"/>
  <c r="C32" i="4"/>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N19" i="3"/>
  <c r="N20" i="3" s="1"/>
  <c r="L15" i="3"/>
  <c r="L16" i="3" s="1"/>
  <c r="L21" i="3" s="1"/>
  <c r="J15" i="3"/>
  <c r="J16" i="3" s="1"/>
  <c r="J21" i="3" s="1"/>
  <c r="H15" i="3"/>
  <c r="H16" i="3" s="1"/>
  <c r="H21" i="3" s="1"/>
  <c r="F15" i="3"/>
  <c r="F16" i="3" s="1"/>
  <c r="D15" i="3"/>
  <c r="D16" i="3" s="1"/>
  <c r="N14" i="3"/>
  <c r="P14" i="3" s="1"/>
  <c r="N13" i="3"/>
  <c r="P13" i="3" s="1"/>
  <c r="N12" i="3"/>
  <c r="N9" i="3"/>
  <c r="N7" i="3"/>
  <c r="F31" i="2"/>
  <c r="F32" i="2" s="1"/>
  <c r="H36" i="3"/>
  <c r="N36" i="3" s="1"/>
  <c r="P36" i="3" s="1"/>
  <c r="V33" i="4"/>
  <c r="F18" i="2"/>
  <c r="D18" i="2"/>
  <c r="F8" i="2"/>
  <c r="F10" i="2" s="1"/>
  <c r="F15" i="2" s="1"/>
  <c r="D8" i="2"/>
  <c r="D10" i="2" s="1"/>
  <c r="D15" i="2" s="1"/>
  <c r="F33" i="1"/>
  <c r="F32" i="1"/>
  <c r="V6" i="4"/>
  <c r="U6" i="4"/>
  <c r="D32" i="1"/>
  <c r="F24" i="1"/>
  <c r="Q6" i="4"/>
  <c r="N6" i="4"/>
  <c r="F17" i="1"/>
  <c r="F34" i="1" s="1"/>
  <c r="L6" i="4"/>
  <c r="J6" i="4"/>
  <c r="K6" i="4"/>
  <c r="I6" i="4"/>
  <c r="H6" i="4"/>
  <c r="G6" i="4"/>
  <c r="F6" i="4"/>
  <c r="E6" i="4"/>
  <c r="D6" i="4"/>
  <c r="F23" i="2" l="1"/>
  <c r="F25" i="2" s="1"/>
  <c r="F33" i="2" s="1"/>
  <c r="F21" i="3"/>
  <c r="F43" i="3" s="1"/>
  <c r="F44" i="3" s="1"/>
  <c r="N15" i="3"/>
  <c r="N16" i="3"/>
  <c r="N21" i="3" s="1"/>
  <c r="P29" i="3" s="1"/>
  <c r="N34" i="3"/>
  <c r="D21" i="3"/>
  <c r="D43" i="3" s="1"/>
  <c r="D44" i="3" s="1"/>
  <c r="D33"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29" i="3"/>
  <c r="J43" i="3" s="1"/>
  <c r="J44" i="3" s="1"/>
  <c r="D23" i="2"/>
  <c r="F22" i="3"/>
  <c r="H22" i="3"/>
  <c r="L22" i="3"/>
  <c r="D8" i="4"/>
  <c r="C54" i="4"/>
  <c r="C57" i="4" s="1"/>
  <c r="D17" i="1"/>
  <c r="R6" i="4"/>
  <c r="R8" i="4" s="1"/>
  <c r="C53" i="4"/>
  <c r="S6" i="4"/>
  <c r="S8" i="4" s="1"/>
  <c r="T6" i="4"/>
  <c r="T8" i="4" s="1"/>
  <c r="M6" i="4"/>
  <c r="M8" i="4" s="1"/>
  <c r="D29" i="2"/>
  <c r="P9" i="3" l="1"/>
  <c r="D22" i="3"/>
  <c r="D34" i="1"/>
  <c r="N22" i="3"/>
  <c r="L9" i="4"/>
  <c r="G9" i="4"/>
  <c r="R47" i="4"/>
  <c r="W6" i="4"/>
  <c r="Q9" i="4"/>
  <c r="U9" i="4"/>
  <c r="M28" i="4"/>
  <c r="C28" i="4" s="1"/>
  <c r="H9" i="4"/>
  <c r="N9" i="4"/>
  <c r="D25" i="2"/>
  <c r="V12" i="4"/>
  <c r="C33" i="4"/>
  <c r="T41" i="4"/>
  <c r="C41" i="4" s="1"/>
  <c r="C44" i="4" s="1"/>
  <c r="J9" i="4"/>
  <c r="H35" i="3"/>
  <c r="D31" i="2"/>
  <c r="D32" i="2" s="1"/>
  <c r="S47" i="4"/>
  <c r="S9" i="4" s="1"/>
  <c r="F9" i="4"/>
  <c r="E9" i="4"/>
  <c r="T9" i="4" l="1"/>
  <c r="M9" i="4"/>
  <c r="C12" i="4"/>
  <c r="C20" i="4" s="1"/>
  <c r="C31" i="4" s="1"/>
  <c r="C34" i="4" s="1"/>
  <c r="V9" i="4"/>
  <c r="N35" i="3"/>
  <c r="H37" i="3"/>
  <c r="H38" i="3" s="1"/>
  <c r="H43" i="3" s="1"/>
  <c r="H44" i="3" s="1"/>
  <c r="D33" i="2"/>
  <c r="L31" i="3"/>
  <c r="D26" i="2"/>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<sst xmlns="http://schemas.openxmlformats.org/spreadsheetml/2006/main" count="294" uniqueCount="148">
  <si>
    <t>‘000 KZT</t>
  </si>
  <si>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</si>
  <si>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</si>
  <si>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</si>
  <si>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</si>
  <si>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</si>
  <si>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</si>
  <si>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</si>
  <si>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</si>
  <si>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</si>
  <si>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</si>
  <si>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</si>
  <si>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</si>
  <si>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</si>
  <si>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</si>
  <si>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</si>
  <si>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</si>
  <si>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</si>
  <si>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</si>
  <si>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</si>
  <si>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</si>
  <si>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</si>
  <si>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</si>
  <si>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</si>
  <si>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</si>
  <si>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</si>
  <si>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</si>
  <si>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</si>
  <si>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</si>
  <si>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</si>
  <si>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</si>
  <si>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</si>
  <si>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</si>
  <si>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</si>
  <si>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</si>
  <si>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</si>
  <si>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</si>
  <si>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</si>
  <si>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</si>
  <si>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</si>
  <si>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</si>
  <si>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</si>
  <si>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</si>
  <si>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</si>
  <si>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</si>
  <si>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</si>
  <si>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</si>
  <si>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</si>
  <si>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</si>
  <si>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</si>
  <si>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</si>
  <si>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</si>
  <si>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</si>
  <si>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</si>
  <si>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</si>
  <si>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</si>
  <si>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</si>
  <si>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</si>
  <si>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</si>
  <si>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</si>
  <si>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</si>
  <si>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</si>
  <si>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</si>
  <si>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</si>
  <si>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</si>
  <si>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</si>
  <si>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</si>
  <si>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</si>
  <si>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</si>
  <si>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</si>
  <si>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</si>
  <si>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</si>
  <si>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</si>
  <si>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</si>
  <si>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</si>
  <si>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</si>
  <si>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</si>
  <si>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</si>
  <si>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</si>
  <si>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</si>
  <si>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</si>
  <si>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</si>
  <si>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</si>
  <si>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</si>
  <si>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</si>
  <si>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</si>
  <si>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Остаток на 1 января 2019 года</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</si>
  <si>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</si>
  <si>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</si>
  <si>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</si>
  <si>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</si>
  <si>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</si>
  <si>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</si>
  <si>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</si>
  <si>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</si>
  <si>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</si>
  <si>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</si>
  <si>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</si>
  <si>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</si>
  <si>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</si>
  <si>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</si>
  <si>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</si>
  <si>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</si>
  <si>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</si>
  <si>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</si>
  <si>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</si>
  <si>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</si>
  <si>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</si>
  <si>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</si>
  <si>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</si>
  <si>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</si>
  <si>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</si>
  <si>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</si>
  <si>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</si>
  <si>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</si>
  <si>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</si>
  <si>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</si>
  <si>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</si>
  <si>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</si>
  <si>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</si>
  <si>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</si>
  <si>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</si>
  <si>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</si>
  <si>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</si>
  <si>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</si>
  <si>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</si>
  <si>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</si>
  <si>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</si>
  <si>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</si>
  <si>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</si>
  <si>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</si>
  <si>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</si>
  <si>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</si>
  <si>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</si>
  <si>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</si>
  <si>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</si>
  <si>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Данная финансовая отчетность была утверждена руководством Компании 13 августа 2020 года,</t>
  </si>
  <si>
    <t>закончившийся 30 июня 2020 года</t>
  </si>
  <si>
    <t>Отчет о прибыли или убытке и прочем совокупном доходе за период,</t>
  </si>
  <si>
    <t xml:space="preserve">Отчет об изменениях в собственном капитале за период, закончившийся 30 июня 2020 года </t>
  </si>
  <si>
    <t>Остаток на 30 июня 2019 года</t>
  </si>
  <si>
    <t>Прибыль за период</t>
  </si>
  <si>
    <t>Остаток на 30 июня 2020 года</t>
  </si>
  <si>
    <t>Итого совокупного дохода за период</t>
  </si>
  <si>
    <t>Отчет о движении денежных средств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</si>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</sst>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199">
    <xf numFmtId="0" fontId="0" fillId="0" borderId="0" xfId="0"/>
    <xf numFmtId="0" fontId="3" fillId="0" borderId="0" xfId="1" applyFont="1" applyAlignment="1">
      <alignment horizontal="center" vertical="center"/>
    </xf>
    <xf numFmtId="0" fontId="4" fillId="0" borderId="0" xfId="1" quotePrefix="1" applyFont="1" applyAlignment="1">
      <alignment horizontal="center" vertical="center"/>
    </xf>
    <xf numFmtId="0" fontId="4" fillId="0" borderId="0" xfId="1" applyFont="1" applyAlignment="1">
      <alignment horizontal="center" vertical="center"/>
    </xf>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14" fontId="4" fillId="0" borderId="0" xfId="2" applyNumberFormat="1" applyFont="1" applyAlignment="1">
      <alignment horizontal="center"/>
    </xf>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3" fontId="4" fillId="0" borderId="8" xfId="6" applyNumberFormat="1" applyFont="1" applyBorder="1" applyAlignment="1">
      <alignment vertical="center"/>
    </xf>
    <xf numFmtId="165" fontId="3" fillId="0" borderId="8" xfId="7" applyNumberFormat="1" applyFont="1" applyBorder="1"/>
    <xf numFmtId="0" fontId="3" fillId="0" borderId="8" xfId="6" applyFont="1" applyBorder="1" applyAlignment="1">
      <alignment vertical="center"/>
    </xf>
    <xf numFmtId="3" fontId="3" fillId="0" borderId="8" xfId="6" applyNumberFormat="1" applyFont="1" applyBorder="1" applyAlignment="1">
      <alignment vertical="center"/>
    </xf>
    <xf numFmtId="164" fontId="3" fillId="0" borderId="8" xfId="7" applyNumberFormat="1" applyFont="1" applyBorder="1"/>
    <xf numFmtId="164" fontId="3" fillId="0" borderId="8" xfId="6" applyNumberFormat="1" applyFont="1" applyBorder="1" applyAlignment="1">
      <alignment vertical="center"/>
    </xf>
    <xf numFmtId="164" fontId="4" fillId="0" borderId="8" xfId="7" applyNumberFormat="1" applyFont="1" applyBorder="1"/>
    <xf numFmtId="164" fontId="3" fillId="0" borderId="8" xfId="6" applyNumberFormat="1" applyFont="1" applyBorder="1"/>
    <xf numFmtId="164" fontId="4" fillId="0" borderId="8" xfId="6" applyNumberFormat="1" applyFont="1" applyBorder="1"/>
    <xf numFmtId="164" fontId="4" fillId="0" borderId="13" xfId="7" applyNumberFormat="1" applyFont="1" applyBorder="1" applyAlignment="1">
      <alignment horizontal="left" vertical="top"/>
    </xf>
    <xf numFmtId="164" fontId="4" fillId="0" borderId="8" xfId="6"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0" fontId="6" fillId="0" borderId="0" xfId="1" applyFont="1" applyAlignment="1">
      <alignment horizontal="center" vertical="center"/>
    </xf>
    <xf numFmtId="0" fontId="7" fillId="0" borderId="0" xfId="0" applyFont="1" applyAlignment="1">
      <alignment horizontal="center" vertic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Info"/>
      <sheetName val="D2 DCF"/>
      <sheetName val="Pilot"/>
      <sheetName val="п 15"/>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Securities"/>
      <sheetName val="Paramètres"/>
      <sheetName val="Sheet4"/>
      <sheetName val="B-4"/>
      <sheetName val="types"/>
      <sheetName val="Sheet3"/>
      <sheetName val="T_T"/>
      <sheetName val="CNOBARI"/>
      <sheetName val="Dropdown"/>
      <sheetName val="Inputs"/>
      <sheetName val="FES"/>
      <sheetName val="Codes"/>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T-300"/>
      <sheetName val="inv"/>
      <sheetName val="Project Detail Inputs"/>
      <sheetName val="#ССЫЛКА"/>
      <sheetName val="Name"/>
      <sheetName val="Precision and factor tabl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Форма2"/>
      <sheetName val="Budget_Headcount"/>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F100-Trial BS"/>
      <sheetName val="TOD 02.0040_PPE deprec"/>
      <sheetName val="TOD 02.0010 Leadsheet_FA"/>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ок подразделений"/>
      <sheetName val="1.0"/>
      <sheetName val="1.1"/>
      <sheetName val="Список"/>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Rollforward"/>
      <sheetName val="XLR_NoRangeSheet"/>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V-40"/>
      <sheetName val="V-100"/>
      <sheetName val="V-60"/>
      <sheetName val="V-110"/>
      <sheetName val="V-115"/>
      <sheetName val="V-130"/>
      <sheetName val="V-140"/>
      <sheetName val="V-1"/>
      <sheetName val="БПО остаток на 31.12.2007"/>
      <sheetName val="VLOOKUP"/>
      <sheetName val="INPUTMASTER"/>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Target"/>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Anlagevermögen"/>
      <sheetName val="Production_Ref Q-1-3"/>
      <sheetName val="Drop down lists"/>
      <sheetName val="10Cash"/>
      <sheetName val="% threshhold(salary)"/>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depreciation testing"/>
      <sheetName val="Additions testing"/>
      <sheetName val="Movement schedule"/>
      <sheetName val="AHEPS"/>
      <sheetName val="OshHPP"/>
      <sheetName val="Anlagevermögen"/>
      <sheetName val="Cust acc 2003"/>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GAAP TB 31.12.01  detail p&amp;l"/>
      <sheetName val="P&amp;L"/>
      <sheetName val="Provisions"/>
      <sheetName val="breakdown"/>
      <sheetName val="Target"/>
      <sheetName val="Basic Info"/>
      <sheetName val="FA Movement "/>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Март"/>
      <sheetName val="Сентябрь"/>
      <sheetName val="Квартал"/>
      <sheetName val="Январь"/>
      <sheetName val="Декабрь"/>
      <sheetName val="Ноябрь"/>
      <sheetName val="8180 (8181,8182)"/>
      <sheetName val="8082"/>
      <sheetName val="8250"/>
      <sheetName val="8140"/>
      <sheetName val="8070"/>
      <sheetName val="8145"/>
      <sheetName val="8200"/>
      <sheetName val="8113"/>
      <sheetName val="8210"/>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Inputs"/>
      <sheetName val="Worksheet in 8341 Salaries - CH"/>
      <sheetName val="XLR_NoRangeShee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XLR_NoRangeSheet"/>
      <sheetName val="Контрагенты"/>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E11">
            <v>0</v>
          </cell>
          <cell r="H11">
            <v>0</v>
          </cell>
          <cell r="K11">
            <v>0</v>
          </cell>
          <cell r="N11">
            <v>0</v>
          </cell>
          <cell r="O11">
            <v>0</v>
          </cell>
          <cell r="P11">
            <v>0</v>
          </cell>
          <cell r="Q11">
            <v>0</v>
          </cell>
          <cell r="R11">
            <v>0</v>
          </cell>
          <cell r="S11">
            <v>0</v>
          </cell>
          <cell r="T11">
            <v>0</v>
          </cell>
          <cell r="U11">
            <v>0</v>
          </cell>
          <cell r="X11">
            <v>0</v>
          </cell>
          <cell r="AA11">
            <v>0</v>
          </cell>
          <cell r="AD11">
            <v>0</v>
          </cell>
          <cell r="AE11">
            <v>0</v>
          </cell>
          <cell r="AF11">
            <v>0</v>
          </cell>
          <cell r="AG11">
            <v>0</v>
          </cell>
          <cell r="AH11">
            <v>0</v>
          </cell>
          <cell r="AI11">
            <v>0</v>
          </cell>
          <cell r="AJ11">
            <v>0</v>
          </cell>
          <cell r="AK11">
            <v>0</v>
          </cell>
          <cell r="AN11">
            <v>0</v>
          </cell>
          <cell r="AQ11">
            <v>0</v>
          </cell>
          <cell r="AT11">
            <v>0</v>
          </cell>
          <cell r="AU11">
            <v>0</v>
          </cell>
          <cell r="AV11">
            <v>0</v>
          </cell>
          <cell r="AW11">
            <v>0</v>
          </cell>
          <cell r="AX11">
            <v>0</v>
          </cell>
          <cell r="AY11">
            <v>0</v>
          </cell>
          <cell r="BB11">
            <v>0</v>
          </cell>
          <cell r="BE11">
            <v>0</v>
          </cell>
          <cell r="BF11">
            <v>0</v>
          </cell>
          <cell r="BI11">
            <v>0</v>
          </cell>
          <cell r="BJ11">
            <v>0</v>
          </cell>
          <cell r="BK11">
            <v>0</v>
          </cell>
          <cell r="BL11">
            <v>0</v>
          </cell>
          <cell r="BM11">
            <v>0</v>
          </cell>
          <cell r="BN11">
            <v>0</v>
          </cell>
          <cell r="BO11">
            <v>0</v>
          </cell>
          <cell r="BP11">
            <v>0</v>
          </cell>
          <cell r="BQ11">
            <v>0</v>
          </cell>
          <cell r="BR11">
            <v>0</v>
          </cell>
          <cell r="BT11">
            <v>0</v>
          </cell>
          <cell r="BV11">
            <v>0</v>
          </cell>
          <cell r="BY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W11">
            <v>207</v>
          </cell>
          <cell r="CX11">
            <v>207</v>
          </cell>
          <cell r="CZ11">
            <v>207</v>
          </cell>
          <cell r="DA11">
            <v>207</v>
          </cell>
          <cell r="DB11">
            <v>0</v>
          </cell>
          <cell r="DC11">
            <v>207</v>
          </cell>
          <cell r="DD11">
            <v>207</v>
          </cell>
          <cell r="DE11">
            <v>0</v>
          </cell>
          <cell r="DF11">
            <v>207</v>
          </cell>
          <cell r="DG11">
            <v>207</v>
          </cell>
          <cell r="DI11">
            <v>110</v>
          </cell>
          <cell r="DJ11">
            <v>110</v>
          </cell>
          <cell r="DM11">
            <v>0</v>
          </cell>
          <cell r="DN11">
            <v>0</v>
          </cell>
          <cell r="DO11">
            <v>317</v>
          </cell>
          <cell r="DP11">
            <v>317</v>
          </cell>
          <cell r="DQ11">
            <v>0</v>
          </cell>
          <cell r="DR11">
            <v>207</v>
          </cell>
          <cell r="DS11">
            <v>207</v>
          </cell>
          <cell r="DT11">
            <v>634</v>
          </cell>
          <cell r="FM11">
            <v>634</v>
          </cell>
        </row>
        <row r="12">
          <cell r="B12" t="str">
            <v xml:space="preserve">             СХПК " Ножовский"</v>
          </cell>
          <cell r="E12">
            <v>0</v>
          </cell>
          <cell r="H12">
            <v>0</v>
          </cell>
          <cell r="K12">
            <v>0</v>
          </cell>
          <cell r="N12">
            <v>0</v>
          </cell>
          <cell r="O12">
            <v>0</v>
          </cell>
          <cell r="P12">
            <v>0</v>
          </cell>
          <cell r="Q12">
            <v>0</v>
          </cell>
          <cell r="R12">
            <v>0</v>
          </cell>
          <cell r="S12">
            <v>0</v>
          </cell>
          <cell r="T12">
            <v>0</v>
          </cell>
          <cell r="U12">
            <v>0</v>
          </cell>
          <cell r="X12">
            <v>0</v>
          </cell>
          <cell r="AA12">
            <v>0</v>
          </cell>
          <cell r="AD12">
            <v>0</v>
          </cell>
          <cell r="AE12">
            <v>0</v>
          </cell>
          <cell r="AF12">
            <v>0</v>
          </cell>
          <cell r="AG12">
            <v>0</v>
          </cell>
          <cell r="AH12">
            <v>0</v>
          </cell>
          <cell r="AI12">
            <v>0</v>
          </cell>
          <cell r="AJ12">
            <v>0</v>
          </cell>
          <cell r="AK12">
            <v>0</v>
          </cell>
          <cell r="AN12">
            <v>0</v>
          </cell>
          <cell r="AQ12">
            <v>0</v>
          </cell>
          <cell r="AT12">
            <v>0</v>
          </cell>
          <cell r="AU12">
            <v>0</v>
          </cell>
          <cell r="AV12">
            <v>0</v>
          </cell>
          <cell r="AW12">
            <v>0</v>
          </cell>
          <cell r="AX12">
            <v>0</v>
          </cell>
          <cell r="AY12">
            <v>0</v>
          </cell>
          <cell r="BB12">
            <v>0</v>
          </cell>
          <cell r="BE12">
            <v>0</v>
          </cell>
          <cell r="BF12">
            <v>0</v>
          </cell>
          <cell r="BI12">
            <v>0</v>
          </cell>
          <cell r="BJ12">
            <v>0</v>
          </cell>
          <cell r="BK12">
            <v>0</v>
          </cell>
          <cell r="BL12">
            <v>0</v>
          </cell>
          <cell r="BM12">
            <v>0</v>
          </cell>
          <cell r="BN12">
            <v>0</v>
          </cell>
          <cell r="BO12">
            <v>0</v>
          </cell>
          <cell r="BP12">
            <v>0</v>
          </cell>
          <cell r="BQ12">
            <v>0</v>
          </cell>
          <cell r="BR12">
            <v>0</v>
          </cell>
          <cell r="BT12">
            <v>0</v>
          </cell>
          <cell r="BV12">
            <v>0</v>
          </cell>
          <cell r="BY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X12">
            <v>0</v>
          </cell>
          <cell r="DA12">
            <v>0</v>
          </cell>
          <cell r="DB12">
            <v>0</v>
          </cell>
          <cell r="DC12">
            <v>0</v>
          </cell>
          <cell r="DD12">
            <v>0</v>
          </cell>
          <cell r="DE12">
            <v>0</v>
          </cell>
          <cell r="DF12">
            <v>0</v>
          </cell>
          <cell r="DG12">
            <v>0</v>
          </cell>
          <cell r="DI12">
            <v>187</v>
          </cell>
          <cell r="DJ12">
            <v>187</v>
          </cell>
          <cell r="DM12">
            <v>0</v>
          </cell>
          <cell r="DN12">
            <v>0</v>
          </cell>
          <cell r="DO12">
            <v>187</v>
          </cell>
          <cell r="DP12">
            <v>187</v>
          </cell>
          <cell r="DQ12">
            <v>0</v>
          </cell>
          <cell r="DR12">
            <v>0</v>
          </cell>
          <cell r="DS12">
            <v>0</v>
          </cell>
          <cell r="DT12">
            <v>374</v>
          </cell>
          <cell r="FM12">
            <v>374</v>
          </cell>
        </row>
        <row r="13">
          <cell r="B13" t="str">
            <v xml:space="preserve">             ООО "Урал"</v>
          </cell>
          <cell r="E13">
            <v>0</v>
          </cell>
          <cell r="H13">
            <v>0</v>
          </cell>
          <cell r="K13">
            <v>0</v>
          </cell>
          <cell r="N13">
            <v>0</v>
          </cell>
          <cell r="O13">
            <v>0</v>
          </cell>
          <cell r="P13">
            <v>0</v>
          </cell>
          <cell r="Q13">
            <v>0</v>
          </cell>
          <cell r="R13">
            <v>0</v>
          </cell>
          <cell r="S13">
            <v>0</v>
          </cell>
          <cell r="T13">
            <v>0</v>
          </cell>
          <cell r="U13">
            <v>0</v>
          </cell>
          <cell r="X13">
            <v>0</v>
          </cell>
          <cell r="Z13">
            <v>39.1</v>
          </cell>
          <cell r="AA13">
            <v>39.1</v>
          </cell>
          <cell r="AD13">
            <v>0</v>
          </cell>
          <cell r="AE13">
            <v>0</v>
          </cell>
          <cell r="AF13">
            <v>0</v>
          </cell>
          <cell r="AG13">
            <v>0</v>
          </cell>
          <cell r="AH13">
            <v>0</v>
          </cell>
          <cell r="AI13">
            <v>39.1</v>
          </cell>
          <cell r="AJ13">
            <v>39.1</v>
          </cell>
          <cell r="AK13">
            <v>156.4</v>
          </cell>
          <cell r="AN13">
            <v>0</v>
          </cell>
          <cell r="AQ13">
            <v>0</v>
          </cell>
          <cell r="AT13">
            <v>0</v>
          </cell>
          <cell r="AU13">
            <v>0</v>
          </cell>
          <cell r="AV13">
            <v>0</v>
          </cell>
          <cell r="AW13">
            <v>0</v>
          </cell>
          <cell r="AX13">
            <v>39.1</v>
          </cell>
          <cell r="AY13">
            <v>39.1</v>
          </cell>
          <cell r="BB13">
            <v>0</v>
          </cell>
          <cell r="BE13">
            <v>0</v>
          </cell>
          <cell r="BF13">
            <v>0</v>
          </cell>
          <cell r="BI13">
            <v>0</v>
          </cell>
          <cell r="BJ13">
            <v>0</v>
          </cell>
          <cell r="BK13">
            <v>0</v>
          </cell>
          <cell r="BL13">
            <v>0</v>
          </cell>
          <cell r="BM13">
            <v>0</v>
          </cell>
          <cell r="BN13">
            <v>0</v>
          </cell>
          <cell r="BO13">
            <v>0</v>
          </cell>
          <cell r="BP13">
            <v>39.1</v>
          </cell>
          <cell r="BQ13">
            <v>39.1</v>
          </cell>
          <cell r="BR13">
            <v>39.1</v>
          </cell>
          <cell r="BT13">
            <v>39.1</v>
          </cell>
          <cell r="BV13">
            <v>156.4</v>
          </cell>
          <cell r="BY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W13">
            <v>10</v>
          </cell>
          <cell r="CX13">
            <v>10</v>
          </cell>
          <cell r="CZ13">
            <v>10</v>
          </cell>
          <cell r="DA13">
            <v>10</v>
          </cell>
          <cell r="DB13">
            <v>0</v>
          </cell>
          <cell r="DC13">
            <v>10</v>
          </cell>
          <cell r="DD13">
            <v>10</v>
          </cell>
          <cell r="DE13">
            <v>0</v>
          </cell>
          <cell r="DF13">
            <v>49.1</v>
          </cell>
          <cell r="DG13">
            <v>49.1</v>
          </cell>
          <cell r="DJ13">
            <v>0</v>
          </cell>
          <cell r="DM13">
            <v>0</v>
          </cell>
          <cell r="DN13">
            <v>0</v>
          </cell>
          <cell r="DO13">
            <v>10</v>
          </cell>
          <cell r="DP13">
            <v>10</v>
          </cell>
          <cell r="DQ13">
            <v>0</v>
          </cell>
          <cell r="DR13">
            <v>49.1</v>
          </cell>
          <cell r="DS13">
            <v>49.1</v>
          </cell>
          <cell r="DT13">
            <v>176.4</v>
          </cell>
          <cell r="FM13">
            <v>176.4</v>
          </cell>
        </row>
        <row r="14">
          <cell r="B14" t="str">
            <v xml:space="preserve">             ЧП Чабина</v>
          </cell>
          <cell r="E14">
            <v>0</v>
          </cell>
          <cell r="H14">
            <v>0</v>
          </cell>
          <cell r="K14">
            <v>0</v>
          </cell>
          <cell r="N14">
            <v>0</v>
          </cell>
          <cell r="O14">
            <v>0</v>
          </cell>
          <cell r="P14">
            <v>0</v>
          </cell>
          <cell r="Q14">
            <v>0</v>
          </cell>
          <cell r="R14">
            <v>0</v>
          </cell>
          <cell r="S14">
            <v>0</v>
          </cell>
          <cell r="T14">
            <v>0</v>
          </cell>
          <cell r="U14">
            <v>0</v>
          </cell>
          <cell r="X14">
            <v>0</v>
          </cell>
          <cell r="AA14">
            <v>0</v>
          </cell>
          <cell r="AD14">
            <v>0</v>
          </cell>
          <cell r="AE14">
            <v>0</v>
          </cell>
          <cell r="AF14">
            <v>0</v>
          </cell>
          <cell r="AG14">
            <v>0</v>
          </cell>
          <cell r="AH14">
            <v>0</v>
          </cell>
          <cell r="AI14">
            <v>0</v>
          </cell>
          <cell r="AJ14">
            <v>0</v>
          </cell>
          <cell r="AK14">
            <v>0</v>
          </cell>
          <cell r="AN14">
            <v>0</v>
          </cell>
          <cell r="AQ14">
            <v>0</v>
          </cell>
          <cell r="AT14">
            <v>0</v>
          </cell>
          <cell r="AU14">
            <v>0</v>
          </cell>
          <cell r="AV14">
            <v>0</v>
          </cell>
          <cell r="AW14">
            <v>0</v>
          </cell>
          <cell r="AX14">
            <v>0</v>
          </cell>
          <cell r="AY14">
            <v>0</v>
          </cell>
          <cell r="BB14">
            <v>0</v>
          </cell>
          <cell r="BE14">
            <v>0</v>
          </cell>
          <cell r="BF14">
            <v>0</v>
          </cell>
          <cell r="BI14">
            <v>0</v>
          </cell>
          <cell r="BJ14">
            <v>0</v>
          </cell>
          <cell r="BK14">
            <v>0</v>
          </cell>
          <cell r="BL14">
            <v>0</v>
          </cell>
          <cell r="BM14">
            <v>0</v>
          </cell>
          <cell r="BN14">
            <v>0</v>
          </cell>
          <cell r="BO14">
            <v>0</v>
          </cell>
          <cell r="BP14">
            <v>0</v>
          </cell>
          <cell r="BQ14">
            <v>0</v>
          </cell>
          <cell r="BR14">
            <v>0</v>
          </cell>
          <cell r="BT14">
            <v>0</v>
          </cell>
          <cell r="BV14">
            <v>0</v>
          </cell>
          <cell r="BY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X14">
            <v>0</v>
          </cell>
          <cell r="DA14">
            <v>0</v>
          </cell>
          <cell r="DB14">
            <v>0</v>
          </cell>
          <cell r="DC14">
            <v>0</v>
          </cell>
          <cell r="DD14">
            <v>0</v>
          </cell>
          <cell r="DE14">
            <v>0</v>
          </cell>
          <cell r="DF14">
            <v>0</v>
          </cell>
          <cell r="DG14">
            <v>0</v>
          </cell>
          <cell r="DJ14">
            <v>0</v>
          </cell>
          <cell r="DM14">
            <v>0</v>
          </cell>
          <cell r="DN14">
            <v>0</v>
          </cell>
          <cell r="DO14">
            <v>0</v>
          </cell>
          <cell r="DP14">
            <v>0</v>
          </cell>
          <cell r="DQ14">
            <v>0</v>
          </cell>
          <cell r="DR14">
            <v>0</v>
          </cell>
          <cell r="DS14">
            <v>0</v>
          </cell>
          <cell r="DT14">
            <v>0</v>
          </cell>
          <cell r="FM14">
            <v>0</v>
          </cell>
        </row>
        <row r="15">
          <cell r="B15" t="str">
            <v xml:space="preserve">             Змеевский сельсовет</v>
          </cell>
          <cell r="AK15">
            <v>0</v>
          </cell>
          <cell r="BF15">
            <v>0</v>
          </cell>
          <cell r="BR15">
            <v>0</v>
          </cell>
          <cell r="BT15">
            <v>0</v>
          </cell>
          <cell r="BV15">
            <v>0</v>
          </cell>
          <cell r="BY15">
            <v>0</v>
          </cell>
          <cell r="CB15">
            <v>0</v>
          </cell>
          <cell r="CC15">
            <v>0</v>
          </cell>
          <cell r="CD15">
            <v>0</v>
          </cell>
          <cell r="CE15">
            <v>0</v>
          </cell>
          <cell r="CF15">
            <v>39.1</v>
          </cell>
          <cell r="CG15">
            <v>39.1</v>
          </cell>
          <cell r="CK15">
            <v>0</v>
          </cell>
          <cell r="CL15">
            <v>0</v>
          </cell>
          <cell r="CM15">
            <v>0</v>
          </cell>
          <cell r="CN15">
            <v>-39.1</v>
          </cell>
          <cell r="CO15">
            <v>39.1</v>
          </cell>
          <cell r="CW15">
            <v>10</v>
          </cell>
          <cell r="CX15">
            <v>10</v>
          </cell>
          <cell r="CZ15">
            <v>10</v>
          </cell>
          <cell r="DA15">
            <v>10</v>
          </cell>
          <cell r="DB15">
            <v>0</v>
          </cell>
          <cell r="DC15">
            <v>10</v>
          </cell>
          <cell r="DD15">
            <v>10</v>
          </cell>
          <cell r="DE15">
            <v>0</v>
          </cell>
          <cell r="DF15">
            <v>10</v>
          </cell>
          <cell r="DG15">
            <v>10</v>
          </cell>
          <cell r="DJ15">
            <v>0</v>
          </cell>
          <cell r="DM15">
            <v>0</v>
          </cell>
          <cell r="DN15">
            <v>0</v>
          </cell>
          <cell r="DO15">
            <v>10</v>
          </cell>
          <cell r="DP15">
            <v>10</v>
          </cell>
          <cell r="DQ15">
            <v>0</v>
          </cell>
          <cell r="DR15">
            <v>10</v>
          </cell>
          <cell r="DS15">
            <v>10</v>
          </cell>
          <cell r="DT15">
            <v>59.1</v>
          </cell>
          <cell r="FM15">
            <v>59.1</v>
          </cell>
        </row>
        <row r="16">
          <cell r="B16" t="str">
            <v xml:space="preserve">             Частинский зем. комитет</v>
          </cell>
          <cell r="E16">
            <v>0</v>
          </cell>
          <cell r="H16">
            <v>0</v>
          </cell>
          <cell r="K16">
            <v>0</v>
          </cell>
          <cell r="N16">
            <v>0</v>
          </cell>
          <cell r="O16">
            <v>0</v>
          </cell>
          <cell r="P16">
            <v>0</v>
          </cell>
          <cell r="Q16">
            <v>0</v>
          </cell>
          <cell r="R16">
            <v>0</v>
          </cell>
          <cell r="S16">
            <v>0</v>
          </cell>
          <cell r="T16">
            <v>0</v>
          </cell>
          <cell r="U16">
            <v>0</v>
          </cell>
          <cell r="W16">
            <v>100</v>
          </cell>
          <cell r="X16">
            <v>100</v>
          </cell>
          <cell r="Z16">
            <v>18</v>
          </cell>
          <cell r="AA16">
            <v>18</v>
          </cell>
          <cell r="AB16">
            <v>0</v>
          </cell>
          <cell r="AC16">
            <v>100</v>
          </cell>
          <cell r="AD16">
            <v>100</v>
          </cell>
          <cell r="AE16">
            <v>0</v>
          </cell>
          <cell r="AF16">
            <v>100</v>
          </cell>
          <cell r="AG16">
            <v>100</v>
          </cell>
          <cell r="AH16">
            <v>0</v>
          </cell>
          <cell r="AI16">
            <v>18</v>
          </cell>
          <cell r="AJ16">
            <v>18</v>
          </cell>
          <cell r="AK16">
            <v>672</v>
          </cell>
          <cell r="AN16">
            <v>0</v>
          </cell>
          <cell r="AQ16">
            <v>0</v>
          </cell>
          <cell r="AT16">
            <v>0</v>
          </cell>
          <cell r="AU16">
            <v>100</v>
          </cell>
          <cell r="AV16">
            <v>100</v>
          </cell>
          <cell r="AW16">
            <v>0</v>
          </cell>
          <cell r="AX16">
            <v>18</v>
          </cell>
          <cell r="AY16">
            <v>18</v>
          </cell>
          <cell r="BB16">
            <v>0</v>
          </cell>
          <cell r="BE16">
            <v>0</v>
          </cell>
          <cell r="BF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Y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X16">
            <v>0</v>
          </cell>
          <cell r="DA16">
            <v>0</v>
          </cell>
          <cell r="DB16">
            <v>0</v>
          </cell>
          <cell r="DC16">
            <v>100</v>
          </cell>
          <cell r="DD16">
            <v>100</v>
          </cell>
          <cell r="DE16">
            <v>0</v>
          </cell>
          <cell r="DF16">
            <v>18</v>
          </cell>
          <cell r="DG16">
            <v>18</v>
          </cell>
          <cell r="DJ16">
            <v>0</v>
          </cell>
          <cell r="DM16">
            <v>0</v>
          </cell>
          <cell r="DN16">
            <v>0</v>
          </cell>
          <cell r="DO16">
            <v>100</v>
          </cell>
          <cell r="DP16">
            <v>100</v>
          </cell>
          <cell r="DQ16">
            <v>0</v>
          </cell>
          <cell r="DR16">
            <v>18</v>
          </cell>
          <cell r="DS16">
            <v>18</v>
          </cell>
          <cell r="DT16">
            <v>93.1</v>
          </cell>
          <cell r="FM16">
            <v>93.1</v>
          </cell>
        </row>
        <row r="638">
          <cell r="DT638">
            <v>0</v>
          </cell>
          <cell r="FM638">
            <v>0</v>
          </cell>
        </row>
        <row r="639">
          <cell r="I639">
            <v>471.23</v>
          </cell>
          <cell r="J639">
            <v>761.02</v>
          </cell>
          <cell r="K639">
            <v>540.41999999999996</v>
          </cell>
          <cell r="L639">
            <v>471.23</v>
          </cell>
          <cell r="M639">
            <v>761.02</v>
          </cell>
          <cell r="N639">
            <v>540.41999999999996</v>
          </cell>
          <cell r="CP639">
            <v>471.23</v>
          </cell>
          <cell r="CQ639">
            <v>761.02</v>
          </cell>
          <cell r="CR639">
            <v>540.41999999999996</v>
          </cell>
          <cell r="CS639">
            <v>471.23</v>
          </cell>
          <cell r="CT639">
            <v>761.02</v>
          </cell>
          <cell r="CU639">
            <v>540.41999999999996</v>
          </cell>
          <cell r="DT639">
            <v>0</v>
          </cell>
          <cell r="FM639">
            <v>0</v>
          </cell>
        </row>
        <row r="640">
          <cell r="I640">
            <v>487.28</v>
          </cell>
          <cell r="J640">
            <v>824.27</v>
          </cell>
          <cell r="K640">
            <v>567.74</v>
          </cell>
          <cell r="V640">
            <v>481.93425554034314</v>
          </cell>
          <cell r="W640">
            <v>940.40353273482913</v>
          </cell>
          <cell r="X640">
            <v>591.96015180691666</v>
          </cell>
          <cell r="Y640">
            <v>481.93425554034314</v>
          </cell>
          <cell r="Z640">
            <v>940.40353273482913</v>
          </cell>
          <cell r="AA640">
            <v>591.96015180691666</v>
          </cell>
          <cell r="CP640">
            <v>487.28</v>
          </cell>
          <cell r="CQ640">
            <v>824.27</v>
          </cell>
          <cell r="CR640">
            <v>567.74</v>
          </cell>
          <cell r="DT640">
            <v>0</v>
          </cell>
          <cell r="FM640">
            <v>0</v>
          </cell>
        </row>
        <row r="641">
          <cell r="D641" t="str">
            <v>Л.Н.Черкасова</v>
          </cell>
          <cell r="R641" t="str">
            <v>Л.Н.Черкасова</v>
          </cell>
          <cell r="AM641" t="str">
            <v>Л.Н. Черкасова</v>
          </cell>
          <cell r="AW641" t="str">
            <v>Л.Н.Черкасова</v>
          </cell>
          <cell r="BO641" t="str">
            <v>Л.Н.Черкасова</v>
          </cell>
          <cell r="CZ641" t="str">
            <v>Л.Н.Черкасова</v>
          </cell>
          <cell r="DE641" t="str">
            <v>Л.Н.Черкасова</v>
          </cell>
          <cell r="DL641" t="str">
            <v>Л.Н.Черкасова</v>
          </cell>
          <cell r="DQ641" t="str">
            <v>Л.Н.Черкасова</v>
          </cell>
          <cell r="DT641">
            <v>0</v>
          </cell>
          <cell r="FM641">
            <v>0</v>
          </cell>
        </row>
        <row r="642">
          <cell r="BE642" t="str">
            <v>Общ -0,78;0,22</v>
          </cell>
          <cell r="DT642">
            <v>0</v>
          </cell>
          <cell r="FM642">
            <v>0</v>
          </cell>
        </row>
        <row r="643">
          <cell r="B643" t="str">
            <v>Справочно:</v>
          </cell>
          <cell r="DT643">
            <v>0</v>
          </cell>
          <cell r="FM643">
            <v>0</v>
          </cell>
        </row>
        <row r="644">
          <cell r="B644" t="str">
            <v>Услуги ЦТС по службам, всего</v>
          </cell>
          <cell r="AZ644">
            <v>8562</v>
          </cell>
          <cell r="BA644">
            <v>4546</v>
          </cell>
          <cell r="BB644">
            <v>13108</v>
          </cell>
          <cell r="BC644">
            <v>9352.1</v>
          </cell>
          <cell r="BD644">
            <v>5519.3</v>
          </cell>
          <cell r="BE644">
            <v>14871.400000000001</v>
          </cell>
          <cell r="BW644">
            <v>8799.5</v>
          </cell>
          <cell r="BX644">
            <v>5399.7</v>
          </cell>
          <cell r="BY644">
            <v>14199.2</v>
          </cell>
          <cell r="BZ644">
            <v>7433</v>
          </cell>
          <cell r="CA644">
            <v>6034.5</v>
          </cell>
          <cell r="CB644">
            <v>13467.5</v>
          </cell>
          <cell r="CE644">
            <v>0</v>
          </cell>
          <cell r="CF644">
            <v>0</v>
          </cell>
          <cell r="CG644">
            <v>0</v>
          </cell>
          <cell r="CV644">
            <v>9500.2999999999993</v>
          </cell>
          <cell r="CW644">
            <v>5614.77</v>
          </cell>
          <cell r="CX644">
            <v>15115.07</v>
          </cell>
          <cell r="CY644">
            <v>9500.2999999999993</v>
          </cell>
          <cell r="CZ644">
            <v>5614.77</v>
          </cell>
          <cell r="DA644">
            <v>15115.07</v>
          </cell>
          <cell r="DH644">
            <v>11605</v>
          </cell>
          <cell r="DI644">
            <v>6042</v>
          </cell>
          <cell r="DJ644">
            <v>17647</v>
          </cell>
          <cell r="DK644">
            <v>0</v>
          </cell>
          <cell r="DL644">
            <v>0</v>
          </cell>
          <cell r="DM644">
            <v>0</v>
          </cell>
          <cell r="DT644">
            <v>120857.54000000001</v>
          </cell>
          <cell r="FM644">
            <v>120857.54000000001</v>
          </cell>
        </row>
        <row r="645">
          <cell r="B645" t="str">
            <v>в т.ч. метрология</v>
          </cell>
          <cell r="AZ645">
            <v>180</v>
          </cell>
          <cell r="BA645">
            <v>100</v>
          </cell>
          <cell r="BB645">
            <v>280</v>
          </cell>
          <cell r="BC645">
            <v>139.30000000000001</v>
          </cell>
          <cell r="BD645">
            <v>63.2</v>
          </cell>
          <cell r="BE645">
            <v>202.5</v>
          </cell>
          <cell r="BW645">
            <v>150</v>
          </cell>
          <cell r="BX645">
            <v>48.6</v>
          </cell>
          <cell r="BY645">
            <v>198.6</v>
          </cell>
          <cell r="BZ645">
            <v>91.2</v>
          </cell>
          <cell r="CA645">
            <v>40.6</v>
          </cell>
          <cell r="CB645">
            <v>131.80000000000001</v>
          </cell>
          <cell r="CG645">
            <v>0</v>
          </cell>
          <cell r="CV645">
            <v>140</v>
          </cell>
          <cell r="CW645">
            <v>60.77</v>
          </cell>
          <cell r="CX645">
            <v>200.77</v>
          </cell>
          <cell r="CY645">
            <v>140</v>
          </cell>
          <cell r="CZ645">
            <v>60.77</v>
          </cell>
          <cell r="DA645">
            <v>200.77</v>
          </cell>
          <cell r="DH645">
            <v>100</v>
          </cell>
          <cell r="DI645">
            <v>78</v>
          </cell>
          <cell r="DJ645">
            <v>178</v>
          </cell>
          <cell r="DM645">
            <v>0</v>
          </cell>
          <cell r="DT645">
            <v>1418.34</v>
          </cell>
          <cell r="FM645">
            <v>1418.34</v>
          </cell>
        </row>
        <row r="646">
          <cell r="B646" t="str">
            <v xml:space="preserve">          тех. диагностика</v>
          </cell>
          <cell r="AZ646">
            <v>42</v>
          </cell>
          <cell r="BA646">
            <v>100</v>
          </cell>
          <cell r="BB646">
            <v>142</v>
          </cell>
          <cell r="BC646">
            <v>107.7</v>
          </cell>
          <cell r="BD646">
            <v>19.5</v>
          </cell>
          <cell r="BE646">
            <v>127.2</v>
          </cell>
          <cell r="BW646">
            <v>44.5</v>
          </cell>
          <cell r="BX646">
            <v>27.1</v>
          </cell>
          <cell r="BY646">
            <v>71.599999999999994</v>
          </cell>
          <cell r="BZ646">
            <v>44.4</v>
          </cell>
          <cell r="CA646">
            <v>53.5</v>
          </cell>
          <cell r="CB646">
            <v>97.9</v>
          </cell>
          <cell r="CG646">
            <v>0</v>
          </cell>
          <cell r="CV646">
            <v>5.3</v>
          </cell>
          <cell r="CW646">
            <v>4</v>
          </cell>
          <cell r="CX646">
            <v>9.3000000000000007</v>
          </cell>
          <cell r="CY646">
            <v>5.3</v>
          </cell>
          <cell r="CZ646">
            <v>4</v>
          </cell>
          <cell r="DA646">
            <v>9.3000000000000007</v>
          </cell>
          <cell r="DH646">
            <v>32</v>
          </cell>
          <cell r="DI646">
            <v>16</v>
          </cell>
          <cell r="DJ646">
            <v>48</v>
          </cell>
          <cell r="DM646">
            <v>0</v>
          </cell>
          <cell r="DT646">
            <v>453.6</v>
          </cell>
          <cell r="FM646">
            <v>453.6</v>
          </cell>
        </row>
        <row r="647">
          <cell r="B647" t="str">
            <v xml:space="preserve">          автоматизация и связь</v>
          </cell>
          <cell r="AZ647">
            <v>650</v>
          </cell>
          <cell r="BA647">
            <v>500</v>
          </cell>
          <cell r="BB647">
            <v>1150</v>
          </cell>
          <cell r="BC647">
            <v>645.1</v>
          </cell>
          <cell r="BD647">
            <v>611.70000000000005</v>
          </cell>
          <cell r="BE647">
            <v>1256.8000000000002</v>
          </cell>
          <cell r="BW647">
            <v>700</v>
          </cell>
          <cell r="BX647">
            <v>550</v>
          </cell>
          <cell r="BY647">
            <v>1250</v>
          </cell>
          <cell r="BZ647">
            <v>664.4</v>
          </cell>
          <cell r="CA647">
            <v>530.6</v>
          </cell>
          <cell r="CB647">
            <v>1195</v>
          </cell>
          <cell r="CG647">
            <v>0</v>
          </cell>
          <cell r="CV647">
            <v>700</v>
          </cell>
          <cell r="CW647">
            <v>650</v>
          </cell>
          <cell r="CX647">
            <v>1350</v>
          </cell>
          <cell r="CY647">
            <v>700</v>
          </cell>
          <cell r="CZ647">
            <v>650</v>
          </cell>
          <cell r="DA647">
            <v>1350</v>
          </cell>
          <cell r="DH647">
            <v>870</v>
          </cell>
          <cell r="DI647">
            <v>652</v>
          </cell>
          <cell r="DJ647">
            <v>1522</v>
          </cell>
          <cell r="DM647">
            <v>0</v>
          </cell>
          <cell r="DT647">
            <v>10634</v>
          </cell>
          <cell r="FM647">
            <v>10634</v>
          </cell>
        </row>
        <row r="648">
          <cell r="B648" t="str">
            <v xml:space="preserve">          энергетики</v>
          </cell>
          <cell r="AZ648">
            <v>3710</v>
          </cell>
          <cell r="BA648">
            <v>2720</v>
          </cell>
          <cell r="BB648">
            <v>6430</v>
          </cell>
          <cell r="BC648">
            <v>4387</v>
          </cell>
          <cell r="BD648">
            <v>3261.1000000000004</v>
          </cell>
          <cell r="BE648">
            <v>7648.1</v>
          </cell>
          <cell r="BW648">
            <v>3765</v>
          </cell>
          <cell r="BX648">
            <v>2765</v>
          </cell>
          <cell r="BY648">
            <v>6530</v>
          </cell>
          <cell r="BZ648">
            <v>4037.9</v>
          </cell>
          <cell r="CA648">
            <v>2994.4</v>
          </cell>
          <cell r="CB648">
            <v>7032.3</v>
          </cell>
          <cell r="CG648">
            <v>0</v>
          </cell>
          <cell r="CV648">
            <v>4333</v>
          </cell>
          <cell r="CW648">
            <v>2880</v>
          </cell>
          <cell r="CX648">
            <v>7213</v>
          </cell>
          <cell r="CY648">
            <v>4333</v>
          </cell>
          <cell r="CZ648">
            <v>2880</v>
          </cell>
          <cell r="DA648">
            <v>7213</v>
          </cell>
          <cell r="DH648">
            <v>4819</v>
          </cell>
          <cell r="DI648">
            <v>3471</v>
          </cell>
          <cell r="DJ648">
            <v>8290</v>
          </cell>
          <cell r="DM648">
            <v>0</v>
          </cell>
          <cell r="DT648">
            <v>58130.600000000006</v>
          </cell>
          <cell r="FM648">
            <v>58130.600000000006</v>
          </cell>
        </row>
        <row r="649">
          <cell r="B649" t="str">
            <v xml:space="preserve">          механики</v>
          </cell>
          <cell r="AZ649">
            <v>3980</v>
          </cell>
          <cell r="BA649">
            <v>1126</v>
          </cell>
          <cell r="BB649">
            <v>5106</v>
          </cell>
          <cell r="BC649">
            <v>4073</v>
          </cell>
          <cell r="BD649">
            <v>1563.8</v>
          </cell>
          <cell r="BE649">
            <v>5636.8</v>
          </cell>
          <cell r="BW649">
            <v>4140</v>
          </cell>
          <cell r="BX649">
            <v>2009</v>
          </cell>
          <cell r="BY649">
            <v>6149</v>
          </cell>
          <cell r="BZ649">
            <v>2460.1</v>
          </cell>
          <cell r="CA649">
            <v>1871.4</v>
          </cell>
          <cell r="CB649">
            <v>4331.5</v>
          </cell>
          <cell r="CG649">
            <v>0</v>
          </cell>
          <cell r="CV649">
            <v>4322</v>
          </cell>
          <cell r="CW649">
            <v>2020</v>
          </cell>
          <cell r="CX649">
            <v>6342</v>
          </cell>
          <cell r="CY649">
            <v>4322</v>
          </cell>
          <cell r="CZ649">
            <v>2020</v>
          </cell>
          <cell r="DA649">
            <v>6342</v>
          </cell>
          <cell r="DH649">
            <v>1824</v>
          </cell>
          <cell r="DI649">
            <v>725</v>
          </cell>
          <cell r="DJ649">
            <v>2549</v>
          </cell>
          <cell r="DM649">
            <v>0</v>
          </cell>
          <cell r="DT649">
            <v>38743</v>
          </cell>
          <cell r="FM649">
            <v>38743</v>
          </cell>
        </row>
        <row r="650">
          <cell r="B650" t="str">
            <v>управление кап.ремонта</v>
          </cell>
          <cell r="AZ650" t="str">
            <v>по заявке ЦТС</v>
          </cell>
          <cell r="BZ650">
            <v>135</v>
          </cell>
          <cell r="CA650">
            <v>544</v>
          </cell>
          <cell r="CB650">
            <v>679</v>
          </cell>
          <cell r="DH650">
            <v>3960</v>
          </cell>
          <cell r="DI650">
            <v>1100</v>
          </cell>
          <cell r="DJ650">
            <v>5060</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AHEPS"/>
      <sheetName val="OshHPP"/>
      <sheetName val="BHPP"/>
      <sheetName val="XREF"/>
      <sheetName val="Справочники"/>
      <sheetName val=""/>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F7">
            <v>0</v>
          </cell>
          <cell r="G7">
            <v>0</v>
          </cell>
          <cell r="M7">
            <v>0</v>
          </cell>
          <cell r="N7">
            <v>0</v>
          </cell>
        </row>
        <row r="8">
          <cell r="A8" t="str">
            <v xml:space="preserve">     -нефти</v>
          </cell>
          <cell r="B8" t="str">
            <v>тн</v>
          </cell>
          <cell r="F8">
            <v>0</v>
          </cell>
          <cell r="G8">
            <v>0</v>
          </cell>
          <cell r="M8">
            <v>0</v>
          </cell>
          <cell r="N8">
            <v>0</v>
          </cell>
        </row>
        <row r="9">
          <cell r="A9" t="str">
            <v>Расход эл.энергии на:</v>
          </cell>
        </row>
        <row r="10">
          <cell r="A10" t="str">
            <v xml:space="preserve">     -на 1 тн нефти</v>
          </cell>
          <cell r="B10" t="str">
            <v>квтч/тн</v>
          </cell>
          <cell r="F10">
            <v>0</v>
          </cell>
          <cell r="G10">
            <v>0</v>
          </cell>
          <cell r="M10">
            <v>0</v>
          </cell>
          <cell r="N10">
            <v>0</v>
          </cell>
        </row>
        <row r="11">
          <cell r="A11" t="str">
            <v xml:space="preserve">     -на 1 тн жидкости</v>
          </cell>
          <cell r="B11" t="str">
            <v>квтч/тн</v>
          </cell>
          <cell r="F11">
            <v>0</v>
          </cell>
          <cell r="G11">
            <v>0</v>
          </cell>
          <cell r="M11">
            <v>0</v>
          </cell>
          <cell r="N11">
            <v>0</v>
          </cell>
        </row>
        <row r="12">
          <cell r="A12" t="str">
            <v>Общий расход энергии</v>
          </cell>
          <cell r="B12" t="str">
            <v>тыс.квтч</v>
          </cell>
          <cell r="F12">
            <v>0</v>
          </cell>
          <cell r="G12">
            <v>0</v>
          </cell>
          <cell r="M12">
            <v>0</v>
          </cell>
          <cell r="N12">
            <v>0</v>
          </cell>
        </row>
        <row r="13">
          <cell r="A13" t="str">
            <v>Стоимость 1 квтч</v>
          </cell>
          <cell r="B13" t="str">
            <v>руб.</v>
          </cell>
          <cell r="F13">
            <v>0</v>
          </cell>
          <cell r="G13">
            <v>0</v>
          </cell>
          <cell r="M13">
            <v>0</v>
          </cell>
          <cell r="N13">
            <v>0</v>
          </cell>
        </row>
        <row r="14">
          <cell r="A14" t="str">
            <v>ВСЕГО энергетических затрат</v>
          </cell>
          <cell r="B14" t="str">
            <v>млн.руб</v>
          </cell>
          <cell r="C14">
            <v>0</v>
          </cell>
          <cell r="D14">
            <v>0</v>
          </cell>
          <cell r="E14">
            <v>0</v>
          </cell>
          <cell r="F14">
            <v>0</v>
          </cell>
          <cell r="G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F16">
            <v>0</v>
          </cell>
          <cell r="G16">
            <v>0</v>
          </cell>
          <cell r="M16">
            <v>0</v>
          </cell>
          <cell r="N16">
            <v>0</v>
          </cell>
        </row>
        <row r="17">
          <cell r="A17" t="str">
            <v xml:space="preserve">     -на 1 тн жидкости</v>
          </cell>
          <cell r="B17" t="str">
            <v>руб.</v>
          </cell>
          <cell r="F17">
            <v>0</v>
          </cell>
          <cell r="G17">
            <v>0</v>
          </cell>
          <cell r="M17">
            <v>0</v>
          </cell>
          <cell r="N17">
            <v>0</v>
          </cell>
        </row>
        <row r="18">
          <cell r="A18" t="str">
            <v>Реактивная мощность</v>
          </cell>
          <cell r="B18" t="str">
            <v>млн.руб</v>
          </cell>
          <cell r="F18">
            <v>0</v>
          </cell>
          <cell r="G18">
            <v>0</v>
          </cell>
          <cell r="M18">
            <v>0</v>
          </cell>
          <cell r="N18">
            <v>0</v>
          </cell>
        </row>
        <row r="32">
          <cell r="A32" t="str">
            <v>Добыча  Э В Н</v>
          </cell>
          <cell r="F32">
            <v>0</v>
          </cell>
          <cell r="G32">
            <v>0</v>
          </cell>
          <cell r="H32" t="e">
            <v>#DIV/0!</v>
          </cell>
          <cell r="I32" t="e">
            <v>#DIV/0!</v>
          </cell>
          <cell r="M32">
            <v>0</v>
          </cell>
          <cell r="N32">
            <v>0</v>
          </cell>
          <cell r="O32" t="e">
            <v>#DIV/0!</v>
          </cell>
          <cell r="P32" t="e">
            <v>#DIV/0!</v>
          </cell>
          <cell r="R32">
            <v>0</v>
          </cell>
        </row>
        <row r="33">
          <cell r="A33" t="str">
            <v xml:space="preserve">     -жидкости</v>
          </cell>
          <cell r="B33" t="str">
            <v>тн</v>
          </cell>
          <cell r="F33">
            <v>0</v>
          </cell>
          <cell r="G33">
            <v>0</v>
          </cell>
          <cell r="H33" t="e">
            <v>#DIV/0!</v>
          </cell>
          <cell r="I33" t="e">
            <v>#DIV/0!</v>
          </cell>
          <cell r="M33">
            <v>0</v>
          </cell>
          <cell r="N33">
            <v>0</v>
          </cell>
          <cell r="O33" t="e">
            <v>#DIV/0!</v>
          </cell>
          <cell r="P33" t="e">
            <v>#DIV/0!</v>
          </cell>
          <cell r="R33">
            <v>0</v>
          </cell>
        </row>
        <row r="34">
          <cell r="A34" t="str">
            <v xml:space="preserve">     -нефти</v>
          </cell>
          <cell r="B34" t="str">
            <v>тн</v>
          </cell>
          <cell r="F34">
            <v>0</v>
          </cell>
          <cell r="G34">
            <v>0</v>
          </cell>
          <cell r="H34" t="e">
            <v>#DIV/0!</v>
          </cell>
          <cell r="I34" t="e">
            <v>#DIV/0!</v>
          </cell>
          <cell r="M34">
            <v>0</v>
          </cell>
          <cell r="N34">
            <v>0</v>
          </cell>
          <cell r="O34" t="e">
            <v>#DIV/0!</v>
          </cell>
          <cell r="P34" t="e">
            <v>#DIV/0!</v>
          </cell>
          <cell r="R34">
            <v>0</v>
          </cell>
        </row>
        <row r="35">
          <cell r="A35" t="str">
            <v>Расход эл.энергии на:</v>
          </cell>
          <cell r="F35">
            <v>0</v>
          </cell>
          <cell r="G35">
            <v>0</v>
          </cell>
          <cell r="H35" t="e">
            <v>#DIV/0!</v>
          </cell>
          <cell r="I35" t="e">
            <v>#DIV/0!</v>
          </cell>
          <cell r="M35">
            <v>0</v>
          </cell>
          <cell r="N35">
            <v>0</v>
          </cell>
          <cell r="O35" t="e">
            <v>#DIV/0!</v>
          </cell>
          <cell r="P35" t="e">
            <v>#DIV/0!</v>
          </cell>
          <cell r="R35">
            <v>0</v>
          </cell>
        </row>
        <row r="36">
          <cell r="A36" t="str">
            <v xml:space="preserve">     -на 1 тн нефти</v>
          </cell>
          <cell r="B36" t="str">
            <v>квтч/тн</v>
          </cell>
          <cell r="F36">
            <v>0</v>
          </cell>
          <cell r="G36">
            <v>0</v>
          </cell>
          <cell r="H36" t="e">
            <v>#DIV/0!</v>
          </cell>
          <cell r="I36" t="e">
            <v>#DIV/0!</v>
          </cell>
          <cell r="M36">
            <v>0</v>
          </cell>
          <cell r="N36">
            <v>0</v>
          </cell>
          <cell r="O36" t="e">
            <v>#DIV/0!</v>
          </cell>
          <cell r="P36" t="e">
            <v>#DIV/0!</v>
          </cell>
          <cell r="R36">
            <v>0</v>
          </cell>
        </row>
        <row r="37">
          <cell r="A37" t="str">
            <v xml:space="preserve">     -на 1 тн жидкости</v>
          </cell>
          <cell r="B37" t="str">
            <v>квтч/тн</v>
          </cell>
          <cell r="F37">
            <v>0</v>
          </cell>
          <cell r="G37">
            <v>0</v>
          </cell>
          <cell r="H37" t="e">
            <v>#DIV/0!</v>
          </cell>
          <cell r="I37" t="e">
            <v>#DIV/0!</v>
          </cell>
          <cell r="M37">
            <v>0</v>
          </cell>
          <cell r="N37">
            <v>0</v>
          </cell>
          <cell r="O37" t="e">
            <v>#DIV/0!</v>
          </cell>
          <cell r="P37" t="e">
            <v>#DIV/0!</v>
          </cell>
          <cell r="R37">
            <v>0</v>
          </cell>
        </row>
        <row r="38">
          <cell r="A38" t="str">
            <v>Общий расход энергии</v>
          </cell>
          <cell r="B38" t="str">
            <v>тыс.квтч</v>
          </cell>
          <cell r="F38">
            <v>0</v>
          </cell>
          <cell r="G38">
            <v>0</v>
          </cell>
          <cell r="H38" t="e">
            <v>#DIV/0!</v>
          </cell>
          <cell r="I38" t="e">
            <v>#DIV/0!</v>
          </cell>
          <cell r="M38">
            <v>0</v>
          </cell>
          <cell r="N38">
            <v>0</v>
          </cell>
          <cell r="O38" t="e">
            <v>#DIV/0!</v>
          </cell>
          <cell r="P38" t="e">
            <v>#DIV/0!</v>
          </cell>
          <cell r="R38">
            <v>0</v>
          </cell>
        </row>
        <row r="39">
          <cell r="A39" t="str">
            <v>Стоимость 1 квтч</v>
          </cell>
          <cell r="B39" t="str">
            <v>руб.</v>
          </cell>
          <cell r="F39">
            <v>0</v>
          </cell>
          <cell r="G39">
            <v>0</v>
          </cell>
          <cell r="H39" t="e">
            <v>#DIV/0!</v>
          </cell>
          <cell r="I39" t="e">
            <v>#DIV/0!</v>
          </cell>
          <cell r="M39">
            <v>0</v>
          </cell>
          <cell r="N39">
            <v>0</v>
          </cell>
          <cell r="O39" t="e">
            <v>#DIV/0!</v>
          </cell>
          <cell r="P39" t="e">
            <v>#DIV/0!</v>
          </cell>
          <cell r="R39">
            <v>0</v>
          </cell>
        </row>
        <row r="40">
          <cell r="A40" t="str">
            <v>ВСЕГО энергетических затрат</v>
          </cell>
          <cell r="B40" t="str">
            <v>млн.руб</v>
          </cell>
          <cell r="F40">
            <v>0</v>
          </cell>
          <cell r="G40">
            <v>0</v>
          </cell>
          <cell r="H40" t="e">
            <v>#DIV/0!</v>
          </cell>
          <cell r="I40" t="e">
            <v>#DIV/0!</v>
          </cell>
          <cell r="M40">
            <v>0</v>
          </cell>
          <cell r="N40">
            <v>0</v>
          </cell>
          <cell r="O40" t="e">
            <v>#DIV/0!</v>
          </cell>
          <cell r="P40" t="e">
            <v>#DIV/0!</v>
          </cell>
          <cell r="R40">
            <v>0</v>
          </cell>
        </row>
        <row r="41">
          <cell r="A41" t="str">
            <v>Стоимость эл.энергии на :</v>
          </cell>
          <cell r="F41">
            <v>0</v>
          </cell>
          <cell r="G41">
            <v>0</v>
          </cell>
          <cell r="H41" t="e">
            <v>#DIV/0!</v>
          </cell>
          <cell r="I41" t="e">
            <v>#DIV/0!</v>
          </cell>
          <cell r="M41">
            <v>0</v>
          </cell>
          <cell r="N41">
            <v>0</v>
          </cell>
          <cell r="O41" t="e">
            <v>#DIV/0!</v>
          </cell>
          <cell r="P41" t="e">
            <v>#DIV/0!</v>
          </cell>
          <cell r="R41">
            <v>0</v>
          </cell>
        </row>
        <row r="42">
          <cell r="A42" t="str">
            <v xml:space="preserve">     -на 1 тн нефти</v>
          </cell>
          <cell r="B42" t="str">
            <v>руб.</v>
          </cell>
          <cell r="F42">
            <v>0</v>
          </cell>
          <cell r="G42">
            <v>0</v>
          </cell>
          <cell r="H42" t="e">
            <v>#DIV/0!</v>
          </cell>
          <cell r="I42" t="e">
            <v>#DIV/0!</v>
          </cell>
          <cell r="M42">
            <v>0</v>
          </cell>
          <cell r="N42">
            <v>0</v>
          </cell>
          <cell r="O42" t="e">
            <v>#DIV/0!</v>
          </cell>
          <cell r="P42" t="e">
            <v>#DIV/0!</v>
          </cell>
          <cell r="R42">
            <v>0</v>
          </cell>
        </row>
        <row r="43">
          <cell r="A43" t="str">
            <v xml:space="preserve">     -на 1 тн жидкости</v>
          </cell>
          <cell r="B43" t="str">
            <v>руб.</v>
          </cell>
          <cell r="F43">
            <v>0</v>
          </cell>
          <cell r="G43">
            <v>0</v>
          </cell>
          <cell r="H43" t="e">
            <v>#DIV/0!</v>
          </cell>
          <cell r="I43" t="e">
            <v>#DIV/0!</v>
          </cell>
          <cell r="M43">
            <v>0</v>
          </cell>
          <cell r="N43">
            <v>0</v>
          </cell>
          <cell r="O43" t="e">
            <v>#DIV/0!</v>
          </cell>
          <cell r="P43" t="e">
            <v>#DIV/0!</v>
          </cell>
          <cell r="R43">
            <v>0</v>
          </cell>
        </row>
        <row r="44">
          <cell r="A44" t="str">
            <v>Реактивная мощность</v>
          </cell>
          <cell r="B44" t="str">
            <v>тыс.руб.</v>
          </cell>
          <cell r="F44">
            <v>0</v>
          </cell>
          <cell r="G44">
            <v>0</v>
          </cell>
          <cell r="H44" t="e">
            <v>#DIV/0!</v>
          </cell>
          <cell r="I44" t="e">
            <v>#DIV/0!</v>
          </cell>
          <cell r="M44">
            <v>0</v>
          </cell>
          <cell r="N44">
            <v>0</v>
          </cell>
          <cell r="O44" t="e">
            <v>#DIV/0!</v>
          </cell>
          <cell r="P44" t="e">
            <v>#DIV/0!</v>
          </cell>
          <cell r="R44">
            <v>0</v>
          </cell>
        </row>
        <row r="45">
          <cell r="A45" t="str">
            <v>Добыча  струйными насосоми</v>
          </cell>
          <cell r="F45">
            <v>0</v>
          </cell>
          <cell r="G45">
            <v>0</v>
          </cell>
          <cell r="H45" t="e">
            <v>#DIV/0!</v>
          </cell>
          <cell r="I45" t="e">
            <v>#DIV/0!</v>
          </cell>
          <cell r="M45">
            <v>0</v>
          </cell>
          <cell r="N45">
            <v>0</v>
          </cell>
          <cell r="O45" t="e">
            <v>#DIV/0!</v>
          </cell>
          <cell r="P45" t="e">
            <v>#DIV/0!</v>
          </cell>
          <cell r="R45">
            <v>0</v>
          </cell>
        </row>
        <row r="46">
          <cell r="A46" t="str">
            <v xml:space="preserve">     -жидкости</v>
          </cell>
          <cell r="B46" t="str">
            <v>тн</v>
          </cell>
          <cell r="F46">
            <v>0</v>
          </cell>
          <cell r="G46">
            <v>0</v>
          </cell>
          <cell r="H46" t="e">
            <v>#DIV/0!</v>
          </cell>
          <cell r="I46" t="e">
            <v>#DIV/0!</v>
          </cell>
          <cell r="M46">
            <v>0</v>
          </cell>
          <cell r="N46">
            <v>0</v>
          </cell>
          <cell r="O46" t="e">
            <v>#DIV/0!</v>
          </cell>
          <cell r="P46" t="e">
            <v>#DIV/0!</v>
          </cell>
          <cell r="R46">
            <v>0</v>
          </cell>
        </row>
        <row r="47">
          <cell r="A47" t="str">
            <v xml:space="preserve">     -нефти</v>
          </cell>
          <cell r="B47" t="str">
            <v>тн</v>
          </cell>
          <cell r="F47">
            <v>0</v>
          </cell>
          <cell r="G47">
            <v>0</v>
          </cell>
          <cell r="H47" t="e">
            <v>#DIV/0!</v>
          </cell>
          <cell r="I47" t="e">
            <v>#DIV/0!</v>
          </cell>
          <cell r="M47">
            <v>0</v>
          </cell>
          <cell r="N47">
            <v>0</v>
          </cell>
          <cell r="O47" t="e">
            <v>#DIV/0!</v>
          </cell>
          <cell r="P47" t="e">
            <v>#DIV/0!</v>
          </cell>
          <cell r="R47">
            <v>0</v>
          </cell>
        </row>
        <row r="48">
          <cell r="A48" t="str">
            <v>Расход эл.энергии на:</v>
          </cell>
          <cell r="F48">
            <v>0</v>
          </cell>
          <cell r="G48">
            <v>0</v>
          </cell>
          <cell r="H48" t="e">
            <v>#DIV/0!</v>
          </cell>
          <cell r="I48" t="e">
            <v>#DIV/0!</v>
          </cell>
          <cell r="M48">
            <v>0</v>
          </cell>
          <cell r="N48">
            <v>0</v>
          </cell>
          <cell r="O48" t="e">
            <v>#DIV/0!</v>
          </cell>
          <cell r="P48" t="e">
            <v>#DIV/0!</v>
          </cell>
          <cell r="R48">
            <v>0</v>
          </cell>
        </row>
        <row r="49">
          <cell r="A49" t="str">
            <v xml:space="preserve">     -на 1 тн нефти</v>
          </cell>
          <cell r="B49" t="str">
            <v>квтч/тн</v>
          </cell>
          <cell r="F49">
            <v>0</v>
          </cell>
          <cell r="G49">
            <v>0</v>
          </cell>
          <cell r="H49" t="e">
            <v>#DIV/0!</v>
          </cell>
          <cell r="I49" t="e">
            <v>#DIV/0!</v>
          </cell>
          <cell r="M49">
            <v>0</v>
          </cell>
          <cell r="N49">
            <v>0</v>
          </cell>
          <cell r="O49" t="e">
            <v>#DIV/0!</v>
          </cell>
          <cell r="P49" t="e">
            <v>#DIV/0!</v>
          </cell>
          <cell r="R49">
            <v>0</v>
          </cell>
        </row>
        <row r="50">
          <cell r="A50" t="str">
            <v xml:space="preserve">     -на 1 тн жидкости</v>
          </cell>
          <cell r="B50" t="str">
            <v>квтч/тн</v>
          </cell>
          <cell r="F50">
            <v>0</v>
          </cell>
          <cell r="G50">
            <v>0</v>
          </cell>
          <cell r="H50" t="e">
            <v>#DIV/0!</v>
          </cell>
          <cell r="I50" t="e">
            <v>#DIV/0!</v>
          </cell>
          <cell r="M50">
            <v>0</v>
          </cell>
          <cell r="N50">
            <v>0</v>
          </cell>
          <cell r="O50" t="e">
            <v>#DIV/0!</v>
          </cell>
          <cell r="P50" t="e">
            <v>#DIV/0!</v>
          </cell>
          <cell r="R50">
            <v>0</v>
          </cell>
        </row>
        <row r="51">
          <cell r="A51" t="str">
            <v>Общий расход энергии</v>
          </cell>
          <cell r="B51" t="str">
            <v>тыс.квтч</v>
          </cell>
          <cell r="F51">
            <v>0</v>
          </cell>
          <cell r="G51">
            <v>0</v>
          </cell>
          <cell r="H51" t="e">
            <v>#DIV/0!</v>
          </cell>
          <cell r="I51" t="e">
            <v>#DIV/0!</v>
          </cell>
          <cell r="M51">
            <v>0</v>
          </cell>
          <cell r="N51">
            <v>0</v>
          </cell>
          <cell r="O51" t="e">
            <v>#DIV/0!</v>
          </cell>
          <cell r="P51" t="e">
            <v>#DIV/0!</v>
          </cell>
          <cell r="R51">
            <v>0</v>
          </cell>
        </row>
        <row r="52">
          <cell r="A52" t="str">
            <v>Стоимость 1 квтч</v>
          </cell>
          <cell r="B52" t="str">
            <v>руб.</v>
          </cell>
          <cell r="F52">
            <v>0</v>
          </cell>
          <cell r="G52">
            <v>0</v>
          </cell>
          <cell r="H52" t="e">
            <v>#DIV/0!</v>
          </cell>
          <cell r="I52" t="e">
            <v>#DIV/0!</v>
          </cell>
          <cell r="M52">
            <v>0</v>
          </cell>
          <cell r="N52">
            <v>0</v>
          </cell>
          <cell r="O52" t="e">
            <v>#DIV/0!</v>
          </cell>
          <cell r="P52" t="e">
            <v>#DIV/0!</v>
          </cell>
          <cell r="R52">
            <v>0</v>
          </cell>
        </row>
        <row r="53">
          <cell r="A53" t="str">
            <v>ВСЕГО энергетических затрат</v>
          </cell>
          <cell r="B53" t="str">
            <v>тыс.руб.</v>
          </cell>
          <cell r="F53">
            <v>0</v>
          </cell>
          <cell r="G53">
            <v>0</v>
          </cell>
          <cell r="H53" t="e">
            <v>#DIV/0!</v>
          </cell>
          <cell r="I53" t="e">
            <v>#DIV/0!</v>
          </cell>
          <cell r="M53">
            <v>0</v>
          </cell>
          <cell r="N53">
            <v>0</v>
          </cell>
          <cell r="O53" t="e">
            <v>#DIV/0!</v>
          </cell>
          <cell r="P53" t="e">
            <v>#DIV/0!</v>
          </cell>
          <cell r="R53">
            <v>0</v>
          </cell>
        </row>
        <row r="54">
          <cell r="A54" t="str">
            <v>Стоимость эл.энергии на :</v>
          </cell>
          <cell r="F54">
            <v>0</v>
          </cell>
          <cell r="G54">
            <v>0</v>
          </cell>
          <cell r="H54" t="e">
            <v>#DIV/0!</v>
          </cell>
          <cell r="I54" t="e">
            <v>#DIV/0!</v>
          </cell>
          <cell r="M54">
            <v>0</v>
          </cell>
          <cell r="N54">
            <v>0</v>
          </cell>
          <cell r="O54" t="e">
            <v>#DIV/0!</v>
          </cell>
          <cell r="P54" t="e">
            <v>#DIV/0!</v>
          </cell>
          <cell r="R54">
            <v>0</v>
          </cell>
        </row>
        <row r="55">
          <cell r="A55" t="str">
            <v xml:space="preserve">     -на 1 тн нефти</v>
          </cell>
          <cell r="B55" t="str">
            <v>руб.</v>
          </cell>
          <cell r="F55">
            <v>0</v>
          </cell>
          <cell r="G55">
            <v>0</v>
          </cell>
          <cell r="H55" t="e">
            <v>#DIV/0!</v>
          </cell>
          <cell r="I55" t="e">
            <v>#DIV/0!</v>
          </cell>
          <cell r="M55">
            <v>0</v>
          </cell>
          <cell r="N55">
            <v>0</v>
          </cell>
          <cell r="O55" t="e">
            <v>#DIV/0!</v>
          </cell>
          <cell r="P55" t="e">
            <v>#DIV/0!</v>
          </cell>
          <cell r="R55">
            <v>0</v>
          </cell>
        </row>
        <row r="56">
          <cell r="A56" t="str">
            <v xml:space="preserve">     -на 1 тн жидкости</v>
          </cell>
          <cell r="B56" t="str">
            <v>руб.</v>
          </cell>
          <cell r="F56">
            <v>0</v>
          </cell>
          <cell r="G56">
            <v>0</v>
          </cell>
          <cell r="H56" t="e">
            <v>#DIV/0!</v>
          </cell>
          <cell r="I56" t="e">
            <v>#DIV/0!</v>
          </cell>
          <cell r="M56">
            <v>0</v>
          </cell>
          <cell r="N56">
            <v>0</v>
          </cell>
          <cell r="O56" t="e">
            <v>#DIV/0!</v>
          </cell>
          <cell r="P56" t="e">
            <v>#DIV/0!</v>
          </cell>
          <cell r="R56">
            <v>0</v>
          </cell>
        </row>
        <row r="57">
          <cell r="A57" t="str">
            <v>Услуги "Энергонефти"</v>
          </cell>
          <cell r="B57" t="str">
            <v>тыс.руб.</v>
          </cell>
          <cell r="F57">
            <v>0</v>
          </cell>
          <cell r="G57">
            <v>0</v>
          </cell>
          <cell r="H57" t="e">
            <v>#DIV/0!</v>
          </cell>
          <cell r="I57" t="e">
            <v>#DIV/0!</v>
          </cell>
          <cell r="M57">
            <v>0</v>
          </cell>
          <cell r="N57">
            <v>0</v>
          </cell>
          <cell r="O57" t="e">
            <v>#DIV/0!</v>
          </cell>
          <cell r="P57" t="e">
            <v>#DIV/0!</v>
          </cell>
          <cell r="R57">
            <v>0</v>
          </cell>
        </row>
        <row r="119">
          <cell r="A119" t="str">
            <v>Расходы по сбору и транспортировке газа</v>
          </cell>
          <cell r="R119">
            <v>0</v>
          </cell>
        </row>
        <row r="120">
          <cell r="R120">
            <v>0</v>
          </cell>
        </row>
        <row r="121">
          <cell r="B121" t="str">
            <v>Ед.</v>
          </cell>
          <cell r="C121" t="str">
            <v>1996 год</v>
          </cell>
          <cell r="D121" t="str">
            <v>1997 год</v>
          </cell>
          <cell r="J121" t="str">
            <v>1996 год</v>
          </cell>
          <cell r="K121" t="str">
            <v>1997 год</v>
          </cell>
          <cell r="R121">
            <v>0</v>
          </cell>
        </row>
        <row r="122">
          <cell r="A122" t="str">
            <v>Статьи затрат</v>
          </cell>
          <cell r="B122" t="str">
            <v>изм.</v>
          </cell>
          <cell r="C122" t="str">
            <v>отчет</v>
          </cell>
          <cell r="D122" t="str">
            <v>План</v>
          </cell>
          <cell r="E122" t="str">
            <v>Факт</v>
          </cell>
          <cell r="F122" t="str">
            <v>Отклонения, абс.</v>
          </cell>
          <cell r="J122" t="str">
            <v>отчет</v>
          </cell>
          <cell r="K122" t="str">
            <v>План</v>
          </cell>
          <cell r="L122" t="str">
            <v>Факт</v>
          </cell>
          <cell r="M122" t="str">
            <v>Отклонения, абс.</v>
          </cell>
          <cell r="R122" t="e">
            <v>#VALUE!</v>
          </cell>
        </row>
        <row r="123">
          <cell r="F123" t="str">
            <v>ф.97/ф96</v>
          </cell>
          <cell r="G123" t="str">
            <v>ф.97/п.97</v>
          </cell>
          <cell r="M123" t="str">
            <v>ф.97/ф96</v>
          </cell>
          <cell r="N123" t="str">
            <v>ф.97/п.97</v>
          </cell>
          <cell r="R123">
            <v>0</v>
          </cell>
        </row>
        <row r="124">
          <cell r="A124" t="str">
            <v>1.Вспомогательные материалы</v>
          </cell>
          <cell r="B124" t="str">
            <v>млн.руб.</v>
          </cell>
          <cell r="F124">
            <v>0</v>
          </cell>
          <cell r="G124">
            <v>0</v>
          </cell>
          <cell r="M124">
            <v>0</v>
          </cell>
          <cell r="N124">
            <v>0</v>
          </cell>
          <cell r="R124">
            <v>0</v>
          </cell>
        </row>
        <row r="125">
          <cell r="A125" t="str">
            <v>2.Оплата труда</v>
          </cell>
          <cell r="B125" t="str">
            <v>"</v>
          </cell>
          <cell r="F125">
            <v>0</v>
          </cell>
          <cell r="G125">
            <v>0</v>
          </cell>
          <cell r="M125">
            <v>0</v>
          </cell>
          <cell r="N125">
            <v>0</v>
          </cell>
          <cell r="R125">
            <v>0</v>
          </cell>
        </row>
        <row r="126">
          <cell r="A126" t="str">
            <v>3.Отчисления на соц.страх.</v>
          </cell>
          <cell r="B126" t="str">
            <v>"</v>
          </cell>
          <cell r="F126">
            <v>0</v>
          </cell>
          <cell r="G126">
            <v>0</v>
          </cell>
          <cell r="M126">
            <v>0</v>
          </cell>
          <cell r="N126">
            <v>0</v>
          </cell>
          <cell r="R126">
            <v>0</v>
          </cell>
        </row>
        <row r="127">
          <cell r="A127" t="str">
            <v>4.Амортизация осн.фондов</v>
          </cell>
          <cell r="B127" t="str">
            <v>"</v>
          </cell>
          <cell r="F127">
            <v>0</v>
          </cell>
          <cell r="G127">
            <v>0</v>
          </cell>
          <cell r="M127">
            <v>0</v>
          </cell>
          <cell r="N127">
            <v>0</v>
          </cell>
          <cell r="R127">
            <v>0</v>
          </cell>
        </row>
        <row r="128">
          <cell r="A128" t="str">
            <v>5.Транспортные расходы</v>
          </cell>
          <cell r="B128" t="str">
            <v>"</v>
          </cell>
          <cell r="F128">
            <v>0</v>
          </cell>
          <cell r="G128">
            <v>0</v>
          </cell>
          <cell r="M128">
            <v>0</v>
          </cell>
          <cell r="N128">
            <v>0</v>
          </cell>
          <cell r="R128">
            <v>0</v>
          </cell>
        </row>
        <row r="129">
          <cell r="A129" t="str">
            <v>6.Услуги со стороны</v>
          </cell>
          <cell r="B129" t="str">
            <v>"</v>
          </cell>
          <cell r="F129">
            <v>0</v>
          </cell>
          <cell r="G129">
            <v>0</v>
          </cell>
          <cell r="M129">
            <v>0</v>
          </cell>
          <cell r="N129">
            <v>0</v>
          </cell>
          <cell r="R129">
            <v>0</v>
          </cell>
        </row>
        <row r="130">
          <cell r="A130" t="str">
            <v>7.Цеховые расходы</v>
          </cell>
          <cell r="B130" t="str">
            <v>"</v>
          </cell>
          <cell r="F130">
            <v>0</v>
          </cell>
          <cell r="G130">
            <v>0</v>
          </cell>
          <cell r="M130">
            <v>0</v>
          </cell>
          <cell r="N130">
            <v>0</v>
          </cell>
          <cell r="R130">
            <v>0</v>
          </cell>
        </row>
        <row r="131">
          <cell r="A131" t="str">
            <v>8.Капитальный ремонт основных фондов</v>
          </cell>
          <cell r="B131" t="str">
            <v>"</v>
          </cell>
          <cell r="F131">
            <v>0</v>
          </cell>
          <cell r="G131">
            <v>0</v>
          </cell>
          <cell r="M131">
            <v>0</v>
          </cell>
          <cell r="N131">
            <v>0</v>
          </cell>
          <cell r="R131">
            <v>0</v>
          </cell>
        </row>
        <row r="132">
          <cell r="A132" t="str">
            <v>9.Содержание компрессорной</v>
          </cell>
          <cell r="B132" t="str">
            <v>"</v>
          </cell>
          <cell r="F132">
            <v>0</v>
          </cell>
          <cell r="G132">
            <v>0</v>
          </cell>
          <cell r="M132">
            <v>0</v>
          </cell>
          <cell r="N132">
            <v>0</v>
          </cell>
          <cell r="R132">
            <v>0</v>
          </cell>
        </row>
        <row r="133">
          <cell r="A133" t="str">
            <v>10.Услуги других цехов</v>
          </cell>
          <cell r="B133" t="str">
            <v>"</v>
          </cell>
          <cell r="F133">
            <v>0</v>
          </cell>
          <cell r="G133">
            <v>0</v>
          </cell>
          <cell r="M133">
            <v>0</v>
          </cell>
          <cell r="N133">
            <v>0</v>
          </cell>
          <cell r="R133">
            <v>0</v>
          </cell>
        </row>
        <row r="134">
          <cell r="A134" t="str">
            <v>ИТОГО  затрат:</v>
          </cell>
          <cell r="B134" t="str">
            <v>"</v>
          </cell>
          <cell r="C134">
            <v>0</v>
          </cell>
          <cell r="D134">
            <v>0</v>
          </cell>
          <cell r="E134">
            <v>0</v>
          </cell>
          <cell r="F134">
            <v>0</v>
          </cell>
          <cell r="G134">
            <v>0</v>
          </cell>
          <cell r="J134">
            <v>0</v>
          </cell>
          <cell r="K134">
            <v>0</v>
          </cell>
          <cell r="L134">
            <v>0</v>
          </cell>
          <cell r="M134">
            <v>0</v>
          </cell>
          <cell r="N134">
            <v>0</v>
          </cell>
          <cell r="R134">
            <v>0</v>
          </cell>
        </row>
        <row r="135">
          <cell r="A135" t="str">
            <v>Услуги на сторону</v>
          </cell>
          <cell r="B135" t="str">
            <v>"</v>
          </cell>
          <cell r="F135">
            <v>0</v>
          </cell>
          <cell r="G135">
            <v>0</v>
          </cell>
          <cell r="M135">
            <v>0</v>
          </cell>
          <cell r="N135">
            <v>0</v>
          </cell>
          <cell r="R135">
            <v>0</v>
          </cell>
        </row>
        <row r="136">
          <cell r="A136" t="str">
            <v>ИТОГО  затрат на себестоимость</v>
          </cell>
          <cell r="B136" t="str">
            <v>"</v>
          </cell>
          <cell r="C136">
            <v>0</v>
          </cell>
          <cell r="D136">
            <v>0</v>
          </cell>
          <cell r="E136">
            <v>0</v>
          </cell>
          <cell r="F136">
            <v>0</v>
          </cell>
          <cell r="G136">
            <v>0</v>
          </cell>
          <cell r="J136">
            <v>0</v>
          </cell>
          <cell r="K136">
            <v>0</v>
          </cell>
          <cell r="L136">
            <v>0</v>
          </cell>
          <cell r="M136">
            <v>0</v>
          </cell>
          <cell r="N136">
            <v>0</v>
          </cell>
          <cell r="R136">
            <v>0</v>
          </cell>
        </row>
        <row r="137">
          <cell r="A137" t="str">
            <v>Объем добычи газа</v>
          </cell>
          <cell r="B137" t="str">
            <v>тыс.м3</v>
          </cell>
          <cell r="F137">
            <v>0</v>
          </cell>
          <cell r="G137">
            <v>0</v>
          </cell>
          <cell r="M137">
            <v>0</v>
          </cell>
          <cell r="N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J138" t="e">
            <v>#DIV/0!</v>
          </cell>
          <cell r="K138" t="e">
            <v>#DIV/0!</v>
          </cell>
          <cell r="L138" t="e">
            <v>#DIV/0!</v>
          </cell>
          <cell r="M138" t="e">
            <v>#DIV/0!</v>
          </cell>
          <cell r="N138" t="e">
            <v>#DIV/0!</v>
          </cell>
          <cell r="R138" t="e">
            <v>#DIV/0!</v>
          </cell>
        </row>
        <row r="139">
          <cell r="R139">
            <v>0</v>
          </cell>
        </row>
        <row r="140">
          <cell r="R140">
            <v>0</v>
          </cell>
        </row>
        <row r="216">
          <cell r="A216" t="str">
            <v>Кроме того: *)</v>
          </cell>
          <cell r="R216">
            <v>0</v>
          </cell>
        </row>
        <row r="217">
          <cell r="A217" t="str">
            <v>-Услуги "ОйлПамп"</v>
          </cell>
          <cell r="B217" t="str">
            <v>"</v>
          </cell>
          <cell r="F217">
            <v>0</v>
          </cell>
          <cell r="G217">
            <v>0</v>
          </cell>
          <cell r="M217">
            <v>0</v>
          </cell>
          <cell r="N217">
            <v>0</v>
          </cell>
          <cell r="R217">
            <v>0</v>
          </cell>
        </row>
        <row r="218">
          <cell r="A218" t="str">
            <v>-Трест КНДСР (кап.ремонт дорог)</v>
          </cell>
          <cell r="B218" t="str">
            <v>"</v>
          </cell>
          <cell r="F218">
            <v>0</v>
          </cell>
          <cell r="G218">
            <v>0</v>
          </cell>
          <cell r="M218">
            <v>0</v>
          </cell>
          <cell r="N218">
            <v>0</v>
          </cell>
          <cell r="R218">
            <v>0</v>
          </cell>
        </row>
        <row r="219">
          <cell r="A219" t="str">
            <v>-УПНП и КРС(капремонт скважин)</v>
          </cell>
          <cell r="B219" t="str">
            <v>"</v>
          </cell>
          <cell r="F219">
            <v>0</v>
          </cell>
          <cell r="G219">
            <v>0</v>
          </cell>
          <cell r="M219">
            <v>0</v>
          </cell>
          <cell r="N219">
            <v>0</v>
          </cell>
          <cell r="R219">
            <v>0</v>
          </cell>
        </row>
        <row r="220">
          <cell r="A220" t="str">
            <v>-Woodbine (капремонт скважин)</v>
          </cell>
          <cell r="B220" t="str">
            <v>"</v>
          </cell>
          <cell r="F220">
            <v>0</v>
          </cell>
          <cell r="G220">
            <v>0</v>
          </cell>
          <cell r="M220">
            <v>0</v>
          </cell>
          <cell r="N220">
            <v>0</v>
          </cell>
          <cell r="R220">
            <v>0</v>
          </cell>
        </row>
        <row r="221">
          <cell r="A221" t="str">
            <v>-Кат  ГМБХ (капремонт скважин)</v>
          </cell>
          <cell r="B221" t="str">
            <v>"</v>
          </cell>
          <cell r="F221">
            <v>0</v>
          </cell>
          <cell r="G221">
            <v>0</v>
          </cell>
          <cell r="M221">
            <v>0</v>
          </cell>
          <cell r="N221">
            <v>0</v>
          </cell>
          <cell r="R221">
            <v>0</v>
          </cell>
        </row>
        <row r="222">
          <cell r="A222" t="str">
            <v>-ЦБПО  и  ЭПУ - прокат ЭПУ</v>
          </cell>
          <cell r="B222" t="str">
            <v>"</v>
          </cell>
          <cell r="F222">
            <v>0</v>
          </cell>
          <cell r="G222">
            <v>0</v>
          </cell>
          <cell r="M222">
            <v>0</v>
          </cell>
          <cell r="N222">
            <v>0</v>
          </cell>
          <cell r="R222">
            <v>0</v>
          </cell>
        </row>
        <row r="223">
          <cell r="A223" t="str">
            <v>-УЭЭС  и  Э О (кап.ремонт эл.двиг.)</v>
          </cell>
          <cell r="B223" t="str">
            <v>"</v>
          </cell>
          <cell r="F223">
            <v>0</v>
          </cell>
          <cell r="G223">
            <v>0</v>
          </cell>
          <cell r="M223">
            <v>0</v>
          </cell>
          <cell r="N223">
            <v>0</v>
          </cell>
          <cell r="R223">
            <v>0</v>
          </cell>
        </row>
        <row r="224">
          <cell r="A224" t="str">
            <v>-УЭЭС  и  ЭО (содержание)</v>
          </cell>
          <cell r="B224" t="str">
            <v>"</v>
          </cell>
          <cell r="F224">
            <v>0</v>
          </cell>
          <cell r="G224">
            <v>0</v>
          </cell>
          <cell r="M224">
            <v>0</v>
          </cell>
          <cell r="N224">
            <v>0</v>
          </cell>
          <cell r="R224">
            <v>0</v>
          </cell>
        </row>
        <row r="225">
          <cell r="A225" t="str">
            <v>-СП "Катконефть"(кап.ремонт)</v>
          </cell>
          <cell r="B225" t="str">
            <v>"</v>
          </cell>
          <cell r="F225">
            <v>0</v>
          </cell>
          <cell r="G225">
            <v>0</v>
          </cell>
          <cell r="M225">
            <v>0</v>
          </cell>
          <cell r="N225">
            <v>0</v>
          </cell>
          <cell r="R225">
            <v>0</v>
          </cell>
        </row>
        <row r="226">
          <cell r="A226" t="str">
            <v xml:space="preserve"> -ЦБПО БНО - услуги по капит.ремонту</v>
          </cell>
          <cell r="B226" t="str">
            <v>"</v>
          </cell>
          <cell r="F226">
            <v>0</v>
          </cell>
          <cell r="G226">
            <v>0</v>
          </cell>
          <cell r="M226">
            <v>0</v>
          </cell>
          <cell r="N226">
            <v>0</v>
          </cell>
          <cell r="R226">
            <v>0</v>
          </cell>
        </row>
        <row r="227">
          <cell r="A227" t="str">
            <v>-Цех интеграции - капит.ремонт скважин</v>
          </cell>
          <cell r="B227" t="str">
            <v>"</v>
          </cell>
          <cell r="F227">
            <v>0</v>
          </cell>
          <cell r="G227">
            <v>0</v>
          </cell>
          <cell r="M227">
            <v>0</v>
          </cell>
          <cell r="N227">
            <v>0</v>
          </cell>
          <cell r="R227">
            <v>0</v>
          </cell>
        </row>
        <row r="228">
          <cell r="A228" t="str">
            <v>-Ремонт ЛТД и КО   - " -</v>
          </cell>
          <cell r="B228" t="str">
            <v>"</v>
          </cell>
          <cell r="F228">
            <v>0</v>
          </cell>
          <cell r="G228">
            <v>0</v>
          </cell>
          <cell r="M228">
            <v>0</v>
          </cell>
          <cell r="N228">
            <v>0</v>
          </cell>
          <cell r="R228">
            <v>0</v>
          </cell>
        </row>
        <row r="229">
          <cell r="A229" t="str">
            <v>-Когалымнефтепрогресс  - " -</v>
          </cell>
          <cell r="B229" t="str">
            <v>"</v>
          </cell>
          <cell r="F229">
            <v>0</v>
          </cell>
          <cell r="G229">
            <v>0</v>
          </cell>
          <cell r="M229">
            <v>0</v>
          </cell>
          <cell r="N229">
            <v>0</v>
          </cell>
          <cell r="R229">
            <v>0</v>
          </cell>
        </row>
        <row r="230">
          <cell r="A230" t="str">
            <v>-РИТЭКнефть   - " -</v>
          </cell>
          <cell r="B230" t="str">
            <v>"</v>
          </cell>
          <cell r="F230">
            <v>0</v>
          </cell>
          <cell r="G230">
            <v>0</v>
          </cell>
          <cell r="M230">
            <v>0</v>
          </cell>
          <cell r="N230">
            <v>0</v>
          </cell>
          <cell r="R230">
            <v>0</v>
          </cell>
        </row>
        <row r="231">
          <cell r="A231" t="str">
            <v xml:space="preserve"> -АООТ"ЛУКойл-Кубань"   - " -</v>
          </cell>
          <cell r="B231" t="str">
            <v>"</v>
          </cell>
          <cell r="F231">
            <v>0</v>
          </cell>
          <cell r="G231">
            <v>0</v>
          </cell>
          <cell r="M231">
            <v>0</v>
          </cell>
          <cell r="N231">
            <v>0</v>
          </cell>
          <cell r="R231">
            <v>0</v>
          </cell>
        </row>
        <row r="232">
          <cell r="A232" t="str">
            <v xml:space="preserve">  -ЛУКойл-Петролеум Сервис "(рем.скв.)</v>
          </cell>
          <cell r="B232" t="str">
            <v>"</v>
          </cell>
          <cell r="F232">
            <v>0</v>
          </cell>
          <cell r="G232">
            <v>0</v>
          </cell>
          <cell r="M232">
            <v>0</v>
          </cell>
          <cell r="N232">
            <v>0</v>
          </cell>
          <cell r="R232">
            <v>0</v>
          </cell>
        </row>
        <row r="233">
          <cell r="A233" t="str">
            <v>-"ЛУКойл-Бурение"</v>
          </cell>
          <cell r="B233" t="str">
            <v>"</v>
          </cell>
          <cell r="F233">
            <v>0</v>
          </cell>
          <cell r="G233">
            <v>0</v>
          </cell>
          <cell r="M233">
            <v>0</v>
          </cell>
          <cell r="N233">
            <v>0</v>
          </cell>
          <cell r="R233">
            <v>0</v>
          </cell>
        </row>
        <row r="234">
          <cell r="A234" t="str">
            <v>-"Компания ТЕХНОТЭК"</v>
          </cell>
          <cell r="B234" t="str">
            <v>"</v>
          </cell>
          <cell r="F234">
            <v>0</v>
          </cell>
          <cell r="G234">
            <v>0</v>
          </cell>
          <cell r="M234">
            <v>0</v>
          </cell>
          <cell r="N234">
            <v>0</v>
          </cell>
          <cell r="R234">
            <v>0</v>
          </cell>
        </row>
        <row r="235">
          <cell r="A235" t="str">
            <v>-ОАО"Севернефтьпереработка"</v>
          </cell>
          <cell r="B235" t="str">
            <v>"</v>
          </cell>
          <cell r="F235">
            <v>0</v>
          </cell>
          <cell r="G235">
            <v>0</v>
          </cell>
          <cell r="M235">
            <v>0</v>
          </cell>
          <cell r="N235">
            <v>0</v>
          </cell>
          <cell r="R235">
            <v>0</v>
          </cell>
        </row>
        <row r="236">
          <cell r="A236" t="str">
            <v xml:space="preserve"> -ООО "Стекс"</v>
          </cell>
          <cell r="F236">
            <v>0</v>
          </cell>
          <cell r="G236">
            <v>0</v>
          </cell>
          <cell r="M236">
            <v>0</v>
          </cell>
          <cell r="N236">
            <v>0</v>
          </cell>
          <cell r="R236">
            <v>0</v>
          </cell>
        </row>
        <row r="237">
          <cell r="A237" t="str">
            <v xml:space="preserve"> -прочие</v>
          </cell>
          <cell r="B237" t="str">
            <v>"</v>
          </cell>
          <cell r="F237">
            <v>0</v>
          </cell>
          <cell r="G237">
            <v>0</v>
          </cell>
          <cell r="M237">
            <v>0</v>
          </cell>
          <cell r="N237">
            <v>0</v>
          </cell>
          <cell r="R237">
            <v>0</v>
          </cell>
        </row>
        <row r="238">
          <cell r="A238" t="str">
            <v>ВСЕГО  ЗАТРАТ:</v>
          </cell>
          <cell r="B238" t="str">
            <v>млн.руб.</v>
          </cell>
          <cell r="C238">
            <v>0</v>
          </cell>
          <cell r="D238">
            <v>0</v>
          </cell>
          <cell r="E238">
            <v>0</v>
          </cell>
          <cell r="F238">
            <v>0</v>
          </cell>
          <cell r="G238">
            <v>0</v>
          </cell>
          <cell r="J238">
            <v>0</v>
          </cell>
          <cell r="K238">
            <v>23457</v>
          </cell>
          <cell r="L238">
            <v>33646</v>
          </cell>
          <cell r="M238">
            <v>33646</v>
          </cell>
          <cell r="N238">
            <v>10189</v>
          </cell>
          <cell r="R238">
            <v>99121.116000000009</v>
          </cell>
        </row>
        <row r="239">
          <cell r="A239" t="str">
            <v>Среднедействующий фонд скв.</v>
          </cell>
          <cell r="B239" t="str">
            <v>скв.</v>
          </cell>
          <cell r="F239">
            <v>0</v>
          </cell>
          <cell r="G239">
            <v>0</v>
          </cell>
          <cell r="M239">
            <v>0</v>
          </cell>
          <cell r="N239">
            <v>0</v>
          </cell>
          <cell r="R239">
            <v>0</v>
          </cell>
        </row>
        <row r="240">
          <cell r="A240" t="str">
            <v>Затраты на 1 скв.</v>
          </cell>
          <cell r="B240" t="str">
            <v>руб/скв</v>
          </cell>
          <cell r="F240">
            <v>0</v>
          </cell>
          <cell r="G240">
            <v>0</v>
          </cell>
          <cell r="M240">
            <v>0</v>
          </cell>
          <cell r="N240">
            <v>0</v>
          </cell>
          <cell r="R240">
            <v>0</v>
          </cell>
        </row>
        <row r="241">
          <cell r="A241" t="str">
            <v>*) заполнять согласно сложившейся организационной структуры</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F180">
            <v>0</v>
          </cell>
          <cell r="G180">
            <v>0</v>
          </cell>
          <cell r="H180" t="e">
            <v>#DIV/0!</v>
          </cell>
          <cell r="I180" t="e">
            <v>#DIV/0!</v>
          </cell>
          <cell r="O180">
            <v>0</v>
          </cell>
          <cell r="P180">
            <v>0</v>
          </cell>
        </row>
        <row r="181">
          <cell r="A181" t="str">
            <v xml:space="preserve">           ППН</v>
          </cell>
          <cell r="B181" t="str">
            <v>"</v>
          </cell>
          <cell r="F181">
            <v>0</v>
          </cell>
          <cell r="G181">
            <v>0</v>
          </cell>
          <cell r="H181" t="e">
            <v>#DIV/0!</v>
          </cell>
          <cell r="I181" t="e">
            <v>#DIV/0!</v>
          </cell>
          <cell r="O181">
            <v>0</v>
          </cell>
          <cell r="P181">
            <v>0</v>
          </cell>
        </row>
        <row r="248">
          <cell r="A248" t="str">
            <v>Максимум нагрузки</v>
          </cell>
          <cell r="B248" t="str">
            <v>квт.</v>
          </cell>
          <cell r="F248">
            <v>0</v>
          </cell>
          <cell r="G248">
            <v>0</v>
          </cell>
          <cell r="H248" t="e">
            <v>#DIV/0!</v>
          </cell>
          <cell r="I248" t="e">
            <v>#DIV/0!</v>
          </cell>
          <cell r="O248">
            <v>0</v>
          </cell>
          <cell r="P248">
            <v>0</v>
          </cell>
          <cell r="Q248" t="e">
            <v>#DIV/0!</v>
          </cell>
          <cell r="R248" t="e">
            <v>#DIV/0!</v>
          </cell>
        </row>
        <row r="249">
          <cell r="A249" t="str">
            <v>Сумма</v>
          </cell>
          <cell r="B249" t="str">
            <v>млн.руб.</v>
          </cell>
          <cell r="F249">
            <v>0</v>
          </cell>
          <cell r="G249">
            <v>0</v>
          </cell>
          <cell r="H249" t="e">
            <v>#DIV/0!</v>
          </cell>
          <cell r="I249" t="e">
            <v>#DIV/0!</v>
          </cell>
          <cell r="O249">
            <v>0</v>
          </cell>
          <cell r="P249">
            <v>0</v>
          </cell>
          <cell r="Q249" t="e">
            <v>#DIV/0!</v>
          </cell>
          <cell r="R249" t="e">
            <v>#DIV/0!</v>
          </cell>
        </row>
        <row r="250">
          <cell r="A250" t="str">
            <v>ИТОГО затрат</v>
          </cell>
          <cell r="B250" t="str">
            <v>млн.руб.</v>
          </cell>
          <cell r="F250">
            <v>0</v>
          </cell>
          <cell r="G250">
            <v>0</v>
          </cell>
          <cell r="H250" t="e">
            <v>#DIV/0!</v>
          </cell>
          <cell r="I250" t="e">
            <v>#DIV/0!</v>
          </cell>
          <cell r="O250">
            <v>0</v>
          </cell>
          <cell r="P250">
            <v>0</v>
          </cell>
          <cell r="Q250" t="e">
            <v>#DIV/0!</v>
          </cell>
          <cell r="R250" t="e">
            <v>#DIV/0!</v>
          </cell>
        </row>
        <row r="252">
          <cell r="A252" t="str">
            <v>Реактивная мощность</v>
          </cell>
          <cell r="B252" t="str">
            <v>млн.руб.</v>
          </cell>
          <cell r="F252">
            <v>0</v>
          </cell>
          <cell r="G252">
            <v>0</v>
          </cell>
          <cell r="H252" t="e">
            <v>#DIV/0!</v>
          </cell>
          <cell r="I252" t="e">
            <v>#DIV/0!</v>
          </cell>
          <cell r="O252">
            <v>0</v>
          </cell>
          <cell r="P252">
            <v>0</v>
          </cell>
          <cell r="Q252" t="e">
            <v>#DIV/0!</v>
          </cell>
          <cell r="R252" t="e">
            <v>#DIV/0!</v>
          </cell>
        </row>
        <row r="253">
          <cell r="A253" t="str">
            <v>Услуги "ЭН"</v>
          </cell>
          <cell r="B253" t="str">
            <v>млн.руб.</v>
          </cell>
          <cell r="F253">
            <v>0</v>
          </cell>
          <cell r="G253">
            <v>0</v>
          </cell>
          <cell r="H253" t="e">
            <v>#DIV/0!</v>
          </cell>
          <cell r="I253" t="e">
            <v>#DIV/0!</v>
          </cell>
          <cell r="O253">
            <v>0</v>
          </cell>
          <cell r="P253">
            <v>0</v>
          </cell>
          <cell r="Q253" t="e">
            <v>#DIV/0!</v>
          </cell>
          <cell r="R253" t="e">
            <v>#DIV/0!</v>
          </cell>
        </row>
        <row r="259">
          <cell r="A259" t="str">
            <v>Максимум нагрузки</v>
          </cell>
          <cell r="B259" t="str">
            <v>квт.</v>
          </cell>
          <cell r="F259">
            <v>0</v>
          </cell>
          <cell r="G259">
            <v>0</v>
          </cell>
          <cell r="H259" t="e">
            <v>#DIV/0!</v>
          </cell>
          <cell r="I259" t="e">
            <v>#DIV/0!</v>
          </cell>
          <cell r="O259">
            <v>0</v>
          </cell>
          <cell r="P259">
            <v>0</v>
          </cell>
          <cell r="Q259" t="e">
            <v>#DIV/0!</v>
          </cell>
          <cell r="R259" t="e">
            <v>#DIV/0!</v>
          </cell>
        </row>
        <row r="260">
          <cell r="A260" t="str">
            <v>Сумма</v>
          </cell>
          <cell r="B260" t="str">
            <v>млн.руб.</v>
          </cell>
          <cell r="F260">
            <v>0</v>
          </cell>
          <cell r="G260">
            <v>0</v>
          </cell>
          <cell r="H260" t="e">
            <v>#DIV/0!</v>
          </cell>
          <cell r="I260" t="e">
            <v>#DIV/0!</v>
          </cell>
          <cell r="O260">
            <v>0</v>
          </cell>
          <cell r="P260">
            <v>0</v>
          </cell>
          <cell r="Q260" t="e">
            <v>#DIV/0!</v>
          </cell>
          <cell r="R260" t="e">
            <v>#DIV/0!</v>
          </cell>
        </row>
        <row r="261">
          <cell r="A261" t="str">
            <v>ИТОГО затрат</v>
          </cell>
          <cell r="B261" t="str">
            <v>млн.руб.</v>
          </cell>
          <cell r="F261">
            <v>0</v>
          </cell>
          <cell r="G261">
            <v>0</v>
          </cell>
          <cell r="H261" t="e">
            <v>#DIV/0!</v>
          </cell>
          <cell r="I261" t="e">
            <v>#DIV/0!</v>
          </cell>
          <cell r="O261">
            <v>0</v>
          </cell>
          <cell r="P261">
            <v>0</v>
          </cell>
          <cell r="Q261" t="e">
            <v>#DIV/0!</v>
          </cell>
          <cell r="R261" t="e">
            <v>#DIV/0!</v>
          </cell>
        </row>
        <row r="263">
          <cell r="A263" t="str">
            <v>Реактивная мощность</v>
          </cell>
          <cell r="B263" t="str">
            <v>млн.руб.</v>
          </cell>
          <cell r="F263">
            <v>0</v>
          </cell>
          <cell r="G263">
            <v>0</v>
          </cell>
          <cell r="H263" t="e">
            <v>#DIV/0!</v>
          </cell>
          <cell r="I263" t="e">
            <v>#DIV/0!</v>
          </cell>
          <cell r="O263">
            <v>0</v>
          </cell>
          <cell r="P263">
            <v>0</v>
          </cell>
          <cell r="Q263" t="e">
            <v>#DIV/0!</v>
          </cell>
          <cell r="R263" t="e">
            <v>#DIV/0!</v>
          </cell>
        </row>
        <row r="269">
          <cell r="A269" t="str">
            <v>Максимум нагрузки</v>
          </cell>
          <cell r="B269" t="str">
            <v>квт.</v>
          </cell>
          <cell r="F269">
            <v>0</v>
          </cell>
          <cell r="G269">
            <v>0</v>
          </cell>
          <cell r="H269" t="e">
            <v>#DIV/0!</v>
          </cell>
          <cell r="I269" t="e">
            <v>#DIV/0!</v>
          </cell>
          <cell r="O269">
            <v>0</v>
          </cell>
          <cell r="P269">
            <v>0</v>
          </cell>
          <cell r="Q269" t="e">
            <v>#DIV/0!</v>
          </cell>
          <cell r="R269" t="e">
            <v>#DIV/0!</v>
          </cell>
        </row>
        <row r="270">
          <cell r="A270" t="str">
            <v>Сумма</v>
          </cell>
          <cell r="B270" t="str">
            <v>млн.руб.</v>
          </cell>
          <cell r="F270">
            <v>0</v>
          </cell>
          <cell r="G270">
            <v>0</v>
          </cell>
          <cell r="H270" t="e">
            <v>#DIV/0!</v>
          </cell>
          <cell r="I270" t="e">
            <v>#DIV/0!</v>
          </cell>
          <cell r="O270">
            <v>0</v>
          </cell>
          <cell r="P270">
            <v>0</v>
          </cell>
          <cell r="Q270" t="e">
            <v>#DIV/0!</v>
          </cell>
          <cell r="R270" t="e">
            <v>#DIV/0!</v>
          </cell>
        </row>
        <row r="271">
          <cell r="A271" t="str">
            <v>ИТОГО затрат</v>
          </cell>
          <cell r="B271" t="str">
            <v>млн.руб.</v>
          </cell>
          <cell r="F271">
            <v>0</v>
          </cell>
          <cell r="G271">
            <v>0</v>
          </cell>
          <cell r="H271" t="e">
            <v>#DIV/0!</v>
          </cell>
          <cell r="I271" t="e">
            <v>#DIV/0!</v>
          </cell>
          <cell r="O271">
            <v>0</v>
          </cell>
          <cell r="P271">
            <v>0</v>
          </cell>
          <cell r="Q271" t="e">
            <v>#DIV/0!</v>
          </cell>
          <cell r="R271" t="e">
            <v>#DIV/0!</v>
          </cell>
        </row>
        <row r="273">
          <cell r="A273" t="str">
            <v>Реактивная мощность</v>
          </cell>
          <cell r="B273" t="str">
            <v>млн.руб.</v>
          </cell>
          <cell r="F273">
            <v>0</v>
          </cell>
          <cell r="G273">
            <v>0</v>
          </cell>
          <cell r="H273" t="e">
            <v>#DIV/0!</v>
          </cell>
          <cell r="I273" t="e">
            <v>#DIV/0!</v>
          </cell>
          <cell r="O273">
            <v>0</v>
          </cell>
          <cell r="P273">
            <v>0</v>
          </cell>
          <cell r="Q273" t="e">
            <v>#DIV/0!</v>
          </cell>
          <cell r="R273" t="e">
            <v>#DIV/0!</v>
          </cell>
        </row>
        <row r="279">
          <cell r="A279" t="str">
            <v>Максимум нагрузки</v>
          </cell>
          <cell r="B279" t="str">
            <v>квт.</v>
          </cell>
          <cell r="F279">
            <v>0</v>
          </cell>
          <cell r="G279">
            <v>0</v>
          </cell>
          <cell r="H279" t="e">
            <v>#DIV/0!</v>
          </cell>
          <cell r="I279" t="e">
            <v>#DIV/0!</v>
          </cell>
          <cell r="O279">
            <v>0</v>
          </cell>
          <cell r="P279">
            <v>0</v>
          </cell>
          <cell r="Q279" t="e">
            <v>#DIV/0!</v>
          </cell>
          <cell r="R279" t="e">
            <v>#DIV/0!</v>
          </cell>
        </row>
        <row r="280">
          <cell r="A280" t="str">
            <v>Сумма</v>
          </cell>
          <cell r="B280" t="str">
            <v>млн.руб.</v>
          </cell>
          <cell r="F280">
            <v>0</v>
          </cell>
          <cell r="G280">
            <v>0</v>
          </cell>
          <cell r="H280" t="e">
            <v>#DIV/0!</v>
          </cell>
          <cell r="I280" t="e">
            <v>#DIV/0!</v>
          </cell>
          <cell r="O280">
            <v>0</v>
          </cell>
          <cell r="P280">
            <v>0</v>
          </cell>
          <cell r="Q280" t="e">
            <v>#DIV/0!</v>
          </cell>
          <cell r="R280" t="e">
            <v>#DIV/0!</v>
          </cell>
        </row>
        <row r="281">
          <cell r="A281" t="str">
            <v>ИТОГО затрат</v>
          </cell>
          <cell r="B281" t="str">
            <v>млн.руб.</v>
          </cell>
          <cell r="F281">
            <v>0</v>
          </cell>
          <cell r="G281">
            <v>0</v>
          </cell>
          <cell r="H281" t="e">
            <v>#DIV/0!</v>
          </cell>
          <cell r="I281" t="e">
            <v>#DIV/0!</v>
          </cell>
          <cell r="O281">
            <v>0</v>
          </cell>
          <cell r="P281">
            <v>0</v>
          </cell>
          <cell r="Q281" t="e">
            <v>#DIV/0!</v>
          </cell>
          <cell r="R281" t="e">
            <v>#DIV/0!</v>
          </cell>
        </row>
        <row r="283">
          <cell r="A283" t="str">
            <v>Реактивная мощность</v>
          </cell>
          <cell r="B283" t="str">
            <v>млн.руб.</v>
          </cell>
          <cell r="F283">
            <v>0</v>
          </cell>
          <cell r="G283">
            <v>0</v>
          </cell>
          <cell r="H283" t="e">
            <v>#DIV/0!</v>
          </cell>
          <cell r="I283" t="e">
            <v>#DIV/0!</v>
          </cell>
          <cell r="O283">
            <v>0</v>
          </cell>
          <cell r="P283">
            <v>0</v>
          </cell>
          <cell r="Q283" t="e">
            <v>#DIV/0!</v>
          </cell>
          <cell r="R283" t="e">
            <v>#DIV/0!</v>
          </cell>
        </row>
        <row r="290">
          <cell r="A290" t="str">
            <v>Максимум нагрузки</v>
          </cell>
          <cell r="B290" t="str">
            <v>квт.</v>
          </cell>
          <cell r="F290">
            <v>0</v>
          </cell>
          <cell r="G290">
            <v>0</v>
          </cell>
          <cell r="H290" t="e">
            <v>#DIV/0!</v>
          </cell>
          <cell r="I290" t="e">
            <v>#DIV/0!</v>
          </cell>
          <cell r="O290">
            <v>0</v>
          </cell>
          <cell r="P290">
            <v>0</v>
          </cell>
          <cell r="Q290" t="e">
            <v>#DIV/0!</v>
          </cell>
          <cell r="R290" t="e">
            <v>#DIV/0!</v>
          </cell>
        </row>
        <row r="291">
          <cell r="A291" t="str">
            <v>Сумма</v>
          </cell>
          <cell r="B291" t="str">
            <v>тыс.руб.</v>
          </cell>
          <cell r="F291">
            <v>0</v>
          </cell>
          <cell r="G291">
            <v>0</v>
          </cell>
          <cell r="H291" t="e">
            <v>#DIV/0!</v>
          </cell>
          <cell r="I291" t="e">
            <v>#DIV/0!</v>
          </cell>
          <cell r="O291">
            <v>0</v>
          </cell>
          <cell r="P291">
            <v>0</v>
          </cell>
          <cell r="Q291" t="e">
            <v>#DIV/0!</v>
          </cell>
          <cell r="R291" t="e">
            <v>#DIV/0!</v>
          </cell>
        </row>
        <row r="292">
          <cell r="A292" t="str">
            <v>ИТОГО затрат</v>
          </cell>
          <cell r="B292" t="str">
            <v>"-"</v>
          </cell>
          <cell r="F292">
            <v>0</v>
          </cell>
          <cell r="G292">
            <v>0</v>
          </cell>
          <cell r="H292" t="e">
            <v>#DIV/0!</v>
          </cell>
          <cell r="I292" t="e">
            <v>#DIV/0!</v>
          </cell>
          <cell r="O292">
            <v>0</v>
          </cell>
          <cell r="P292">
            <v>0</v>
          </cell>
          <cell r="Q292" t="e">
            <v>#DIV/0!</v>
          </cell>
          <cell r="R292" t="e">
            <v>#DIV/0!</v>
          </cell>
        </row>
        <row r="293">
          <cell r="A293" t="str">
            <v>Реактивная мощность</v>
          </cell>
          <cell r="B293" t="str">
            <v>"-"</v>
          </cell>
          <cell r="F293">
            <v>0</v>
          </cell>
          <cell r="G293">
            <v>0</v>
          </cell>
          <cell r="H293" t="e">
            <v>#DIV/0!</v>
          </cell>
          <cell r="I293" t="e">
            <v>#DIV/0!</v>
          </cell>
          <cell r="O293">
            <v>0</v>
          </cell>
          <cell r="P293">
            <v>0</v>
          </cell>
          <cell r="Q293" t="e">
            <v>#DIV/0!</v>
          </cell>
          <cell r="R293" t="e">
            <v>#DIV/0!</v>
          </cell>
        </row>
        <row r="297">
          <cell r="A297" t="str">
            <v>Максимум нагрузки</v>
          </cell>
          <cell r="B297" t="str">
            <v>квт.</v>
          </cell>
          <cell r="F297">
            <v>0</v>
          </cell>
          <cell r="G297">
            <v>0</v>
          </cell>
          <cell r="H297" t="e">
            <v>#DIV/0!</v>
          </cell>
          <cell r="I297" t="e">
            <v>#DIV/0!</v>
          </cell>
          <cell r="O297">
            <v>0</v>
          </cell>
          <cell r="P297">
            <v>0</v>
          </cell>
          <cell r="Q297" t="e">
            <v>#DIV/0!</v>
          </cell>
          <cell r="R297" t="e">
            <v>#DIV/0!</v>
          </cell>
        </row>
        <row r="298">
          <cell r="A298" t="str">
            <v>Сумма</v>
          </cell>
          <cell r="B298" t="str">
            <v>тыс.руб.</v>
          </cell>
          <cell r="F298">
            <v>0</v>
          </cell>
          <cell r="G298">
            <v>0</v>
          </cell>
          <cell r="H298" t="e">
            <v>#DIV/0!</v>
          </cell>
          <cell r="I298" t="e">
            <v>#DIV/0!</v>
          </cell>
          <cell r="O298">
            <v>0</v>
          </cell>
          <cell r="P298">
            <v>0</v>
          </cell>
          <cell r="Q298" t="e">
            <v>#DIV/0!</v>
          </cell>
          <cell r="R298" t="e">
            <v>#DIV/0!</v>
          </cell>
        </row>
        <row r="299">
          <cell r="A299" t="str">
            <v>ИТОГО затрат</v>
          </cell>
          <cell r="B299" t="str">
            <v>"-"</v>
          </cell>
          <cell r="F299">
            <v>0</v>
          </cell>
          <cell r="G299">
            <v>0</v>
          </cell>
          <cell r="H299" t="e">
            <v>#DIV/0!</v>
          </cell>
          <cell r="I299" t="e">
            <v>#DIV/0!</v>
          </cell>
          <cell r="O299">
            <v>0</v>
          </cell>
          <cell r="P299">
            <v>0</v>
          </cell>
          <cell r="Q299" t="e">
            <v>#DIV/0!</v>
          </cell>
          <cell r="R299" t="e">
            <v>#DIV/0!</v>
          </cell>
        </row>
        <row r="300">
          <cell r="A300" t="str">
            <v>Реактивная мощность</v>
          </cell>
          <cell r="B300" t="str">
            <v>"-"</v>
          </cell>
          <cell r="F300">
            <v>0</v>
          </cell>
          <cell r="G300">
            <v>0</v>
          </cell>
          <cell r="H300" t="e">
            <v>#DIV/0!</v>
          </cell>
          <cell r="I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PBC-Final Kmod8-December-2001"/>
      <sheetName val="DATA"/>
      <sheetName val="2008"/>
      <sheetName val="Production_Ref Q-1-3"/>
      <sheetName val="F-2.1"/>
      <sheetName val="R-40"/>
      <sheetName val="R-50"/>
      <sheetName val="LME_prices"/>
      <sheetName val="группа"/>
      <sheetName val="Analytics"/>
      <sheetName val="Tickmark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Key ratios"/>
      <sheetName val="Budget2004-preliminary"/>
      <sheetName val="Budget2004-monthly"/>
      <sheetName val="F 26"/>
      <sheetName val="ROCE"/>
      <sheetName val="Financial Summary"/>
      <sheetName val="Actual 2004"/>
      <sheetName val="Forecast 2004"/>
      <sheetName val="F 40"/>
      <sheetName val="Year End 1"/>
      <sheetName val="Year End 2"/>
      <sheetName val="Budget 2004"/>
      <sheetName val="TB"/>
      <sheetName val="Info"/>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Lead"/>
      <sheetName val="admin 04"/>
      <sheetName val="BS-KAS"/>
      <sheetName val="IS-KAS"/>
      <sheetName val="opened BS"/>
      <sheetName val="opened IS"/>
      <sheetName val="F-100"/>
      <sheetName val="F-110"/>
      <sheetName val="F-120"/>
      <sheetName val="SUAD"/>
      <sheetName val="F-130 "/>
      <sheetName val="F-140 "/>
      <sheetName val="F-150"/>
      <sheetName val="J-1"/>
      <sheetName val="ф.1"/>
      <sheetName val="ф.2"/>
      <sheetName val="ф.3"/>
      <sheetName val="ф.4"/>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Cost 99v98"/>
      <sheetName val="т7"/>
      <sheetName val="т7 (2)"/>
      <sheetName val="т7 (3)"/>
      <sheetName val="т1 "/>
      <sheetName val="т1  (2)"/>
      <sheetName val="т1  (3)"/>
      <sheetName val="отч о доходах2002г "/>
      <sheetName val="т1  "/>
      <sheetName val="2002г "/>
      <sheetName val="G-40"/>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Svodka"/>
      <sheetName val="Daily Report -26 (2)"/>
      <sheetName val="#REF!"/>
      <sheetName val="Sample KS-5008"/>
      <sheetName val="Форма"/>
      <sheetName val="ОТЧЕТ ПО ЛИМИТАМ"/>
      <sheetName val="Расчетный файл LimitsBanks"/>
      <sheetName val="FinStat"/>
      <sheetName val="K_fin"/>
      <sheetName val="Приложение №2"/>
      <sheetName val="Ratings"/>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J002"/>
      <sheetName val="6月 "/>
      <sheetName val="TDSheet"/>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表1-2 方案1：分油田合同期产量部署"/>
      <sheetName val="表1-2 方案1"/>
      <sheetName val="分油田合同期产量部署"/>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4、销售费用表"/>
      <sheetName val="5、管理费用表"/>
      <sheetName val="6、财务费用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REMIER"/>
      <sheetName val="PT.INDOPRIMA"/>
      <sheetName val="PT.KONAN"/>
      <sheetName val="SLS"/>
      <sheetName val="TBJ"/>
      <sheetName val="THAI CAPITAL"/>
      <sheetName val="THAI NKK"/>
      <sheetName val="THAI POLY"/>
      <sheetName val="VALFLON"/>
      <sheetName val="NIPPON"/>
      <sheetName val="ZIP INT'L"/>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Variables"/>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Отчет (лист 1) (2)"/>
      <sheetName val="2204"/>
      <sheetName val="ДЕПОЗИТЫ ЮРИДИЧЕСКИХ ЛИЦ"/>
      <sheetName val=" ДЕПОЗИТЫ ФИЗИЧЕСКИХ  ЛИЦ"/>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Бюджет доходов "/>
      <sheetName val="Памятка"/>
      <sheetName val="Форма1"/>
      <sheetName val="Форма3"/>
      <sheetName val="Форма4"/>
      <sheetName val="Форма5"/>
      <sheetName val="Форма6"/>
      <sheetName val="Форма7"/>
      <sheetName val="Форма8"/>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ow r="1">
          <cell r="A1" t="str">
            <v>KUMTOR GOLD COMPANY</v>
          </cell>
        </row>
      </sheetData>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5">
          <cell r="B5" t="str">
            <v>Генеральный список вопросов экспертов в целях подготовки к IPO: Стадия 1</v>
          </cell>
        </row>
      </sheetData>
      <sheetData sheetId="435">
        <row r="8">
          <cell r="D8">
            <v>0</v>
          </cell>
        </row>
      </sheetData>
      <sheetData sheetId="436">
        <row r="1">
          <cell r="Z1" t="str">
            <v>EXHIBIT 3</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sheetData sheetId="453">
        <row r="1">
          <cell r="A1" t="str">
            <v>Kumtor Gold Company</v>
          </cell>
        </row>
      </sheetData>
      <sheetData sheetId="454">
        <row r="5">
          <cell r="B5" t="str">
            <v>Генеральный список вопросов экспертов в целях подготовки к IPO: Стадия 1</v>
          </cell>
        </row>
      </sheetData>
      <sheetData sheetId="455" refreshError="1"/>
      <sheetData sheetId="456">
        <row r="5">
          <cell r="B5" t="str">
            <v>Генеральный список вопросов экспертов в целях подготовки к IPO: Стадия 1</v>
          </cell>
        </row>
      </sheetData>
      <sheetData sheetId="457"/>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sheetData sheetId="463" refreshError="1"/>
      <sheetData sheetId="464"/>
      <sheetData sheetId="465" refreshError="1"/>
      <sheetData sheetId="466">
        <row r="10">
          <cell r="C10">
            <v>1</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sheetData sheetId="473">
        <row r="10">
          <cell r="C10">
            <v>1</v>
          </cell>
        </row>
      </sheetData>
      <sheetData sheetId="474">
        <row r="10">
          <cell r="C10">
            <v>1</v>
          </cell>
        </row>
      </sheetData>
      <sheetData sheetId="475">
        <row r="1">
          <cell r="A1" t="str">
            <v>KUMTOR OPERATING COMPANY</v>
          </cell>
        </row>
      </sheetData>
      <sheetData sheetId="476">
        <row r="5">
          <cell r="B5" t="str">
            <v>Генеральный список вопросов экспертов в целях подготовки к IPO: Стадия 1</v>
          </cell>
        </row>
      </sheetData>
      <sheetData sheetId="477">
        <row r="1">
          <cell r="A1" t="str">
            <v>KUMTOR OPERATING COMPANY</v>
          </cell>
        </row>
      </sheetData>
      <sheetData sheetId="478">
        <row r="1">
          <cell r="A1" t="str">
            <v>KUMTOR OPERATING COMPANY</v>
          </cell>
        </row>
      </sheetData>
      <sheetData sheetId="479">
        <row r="3">
          <cell r="A3">
            <v>101</v>
          </cell>
        </row>
      </sheetData>
      <sheetData sheetId="480">
        <row r="3">
          <cell r="A3">
            <v>101</v>
          </cell>
        </row>
      </sheetData>
      <sheetData sheetId="481"/>
      <sheetData sheetId="482">
        <row r="1">
          <cell r="A1" t="str">
            <v>KUMTOR OPERATING COMPANY</v>
          </cell>
        </row>
      </sheetData>
      <sheetData sheetId="483"/>
      <sheetData sheetId="484">
        <row r="8">
          <cell r="D8">
            <v>0</v>
          </cell>
        </row>
      </sheetData>
      <sheetData sheetId="485"/>
      <sheetData sheetId="486"/>
      <sheetData sheetId="487">
        <row r="3">
          <cell r="A3">
            <v>101</v>
          </cell>
        </row>
      </sheetData>
      <sheetData sheetId="488"/>
      <sheetData sheetId="489">
        <row r="1">
          <cell r="A1" t="str">
            <v>KUMTOR OPERATING COMPANY</v>
          </cell>
        </row>
      </sheetData>
      <sheetData sheetId="490">
        <row r="1">
          <cell r="A1" t="str">
            <v>Investments</v>
          </cell>
        </row>
      </sheetData>
      <sheetData sheetId="491"/>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sheetData sheetId="528"/>
      <sheetData sheetId="529">
        <row r="3">
          <cell r="A3">
            <v>101</v>
          </cell>
        </row>
      </sheetData>
      <sheetData sheetId="530"/>
      <sheetData sheetId="531"/>
      <sheetData sheetId="532">
        <row r="1">
          <cell r="A1" t="str">
            <v>Investments</v>
          </cell>
        </row>
      </sheetData>
      <sheetData sheetId="533">
        <row r="1">
          <cell r="A1" t="str">
            <v>Investments</v>
          </cell>
        </row>
      </sheetData>
      <sheetData sheetId="534">
        <row r="3">
          <cell r="A3">
            <v>101</v>
          </cell>
        </row>
      </sheetData>
      <sheetData sheetId="535">
        <row r="1">
          <cell r="A1" t="str">
            <v>KUMTOR OPERATING COMPANY</v>
          </cell>
        </row>
      </sheetData>
      <sheetData sheetId="536">
        <row r="1">
          <cell r="A1" t="str">
            <v>KUMTOR GOLD COMPANY</v>
          </cell>
        </row>
      </sheetData>
      <sheetData sheetId="537">
        <row r="10">
          <cell r="C10">
            <v>1</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Z1" t="str">
            <v>EXHIBIT 3</v>
          </cell>
        </row>
      </sheetData>
      <sheetData sheetId="553">
        <row r="1">
          <cell r="A1" t="str">
            <v>Kumtor Operating Company</v>
          </cell>
        </row>
      </sheetData>
      <sheetData sheetId="554"/>
      <sheetData sheetId="555"/>
      <sheetData sheetId="556"/>
      <sheetData sheetId="557">
        <row r="3">
          <cell r="A3">
            <v>101</v>
          </cell>
        </row>
      </sheetData>
      <sheetData sheetId="558"/>
      <sheetData sheetId="559"/>
      <sheetData sheetId="560">
        <row r="12">
          <cell r="D12" t="str">
            <v>December</v>
          </cell>
        </row>
      </sheetData>
      <sheetData sheetId="561">
        <row r="1">
          <cell r="A1" t="str">
            <v>KUMTOR OPERATING COMPANY</v>
          </cell>
        </row>
      </sheetData>
      <sheetData sheetId="562">
        <row r="1">
          <cell r="A1" t="str">
            <v>Kumtor Operating Company</v>
          </cell>
        </row>
      </sheetData>
      <sheetData sheetId="563"/>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Z1" t="str">
            <v>EXHIBIT 3</v>
          </cell>
        </row>
      </sheetData>
      <sheetData sheetId="1570">
        <row r="1">
          <cell r="A1" t="str">
            <v>Kumtor Operating Company</v>
          </cell>
        </row>
      </sheetData>
      <sheetData sheetId="1571">
        <row r="3">
          <cell r="AH3">
            <v>148.09</v>
          </cell>
        </row>
      </sheetData>
      <sheetData sheetId="1572"/>
      <sheetData sheetId="1573"/>
      <sheetData sheetId="1574"/>
      <sheetData sheetId="1575"/>
      <sheetData sheetId="1576"/>
      <sheetData sheetId="1577"/>
      <sheetData sheetId="1578">
        <row r="3">
          <cell r="AH3">
            <v>148.09</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5">
          <cell r="B5" t="str">
            <v>Генеральный список вопросов экспертов в целях подготовки к IPO: Стадия 1</v>
          </cell>
        </row>
      </sheetData>
      <sheetData sheetId="1590"/>
      <sheetData sheetId="1591" refreshError="1"/>
      <sheetData sheetId="1592"/>
      <sheetData sheetId="1593"/>
      <sheetData sheetId="1594"/>
      <sheetData sheetId="1595"/>
      <sheetData sheetId="1596"/>
      <sheetData sheetId="1597"/>
      <sheetData sheetId="1598"/>
      <sheetData sheetId="1599"/>
      <sheetData sheetId="1600">
        <row r="3">
          <cell r="AH3">
            <v>148.09</v>
          </cell>
        </row>
      </sheetData>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sheetData sheetId="1666"/>
      <sheetData sheetId="1667"/>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sheetData sheetId="1733">
        <row r="9">
          <cell r="K9" t="str">
            <v>ОсОО "Темир Тулпар"</v>
          </cell>
        </row>
      </sheetData>
      <sheetData sheetId="1734"/>
      <sheetData sheetId="1735"/>
      <sheetData sheetId="1736"/>
      <sheetData sheetId="1737"/>
      <sheetData sheetId="1738"/>
      <sheetData sheetId="1739"/>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sheetData sheetId="2146">
        <row r="18">
          <cell r="M18">
            <v>641.554574</v>
          </cell>
        </row>
      </sheetData>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14">
          <cell r="B14" t="str">
            <v>Hydraulic Shovel 20m³</v>
          </cell>
        </row>
      </sheetData>
      <sheetData sheetId="2406">
        <row r="2">
          <cell r="D2">
            <v>12</v>
          </cell>
        </row>
      </sheetData>
      <sheetData sheetId="2407"/>
      <sheetData sheetId="2408">
        <row r="18">
          <cell r="M18">
            <v>641.554574</v>
          </cell>
        </row>
      </sheetData>
      <sheetData sheetId="2409"/>
      <sheetData sheetId="2410"/>
      <sheetData sheetId="2411"/>
      <sheetData sheetId="2412">
        <row r="14">
          <cell r="B14" t="str">
            <v>Hydraulic Shovel 20m³</v>
          </cell>
        </row>
      </sheetData>
      <sheetData sheetId="2413">
        <row r="2">
          <cell r="D2">
            <v>12</v>
          </cell>
        </row>
      </sheetData>
      <sheetData sheetId="2414"/>
      <sheetData sheetId="2415">
        <row r="18">
          <cell r="M18">
            <v>641.554574</v>
          </cell>
        </row>
      </sheetData>
      <sheetData sheetId="2416"/>
      <sheetData sheetId="2417"/>
      <sheetData sheetId="2418"/>
      <sheetData sheetId="2419"/>
      <sheetData sheetId="2420">
        <row r="5">
          <cell r="A5" t="str">
            <v>AFGHANISTAN</v>
          </cell>
        </row>
      </sheetData>
      <sheetData sheetId="2421"/>
      <sheetData sheetId="2422"/>
      <sheetData sheetId="2423"/>
      <sheetData sheetId="2424"/>
      <sheetData sheetId="2425"/>
      <sheetData sheetId="2426"/>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efreshError="1"/>
      <sheetData sheetId="2523">
        <row r="1">
          <cell r="A1" t="str">
            <v>Kumtor Gold Company</v>
          </cell>
        </row>
      </sheetData>
      <sheetData sheetId="2524">
        <row r="1">
          <cell r="A1" t="str">
            <v>Kant Cement</v>
          </cell>
        </row>
      </sheetData>
      <sheetData sheetId="2525">
        <row r="1">
          <cell r="A1" t="str">
            <v>Investments</v>
          </cell>
        </row>
      </sheetData>
      <sheetData sheetId="2526">
        <row r="1">
          <cell r="A1" t="str">
            <v>Kumtor Gold Company</v>
          </cell>
        </row>
      </sheetData>
      <sheetData sheetId="2527">
        <row r="1">
          <cell r="A1" t="str">
            <v>Kumtor Gold Company</v>
          </cell>
        </row>
      </sheetData>
      <sheetData sheetId="2528">
        <row r="1">
          <cell r="A1" t="str">
            <v>Kumtor Operating Company</v>
          </cell>
        </row>
      </sheetData>
      <sheetData sheetId="2529">
        <row r="1">
          <cell r="A1" t="str">
            <v>Investments</v>
          </cell>
        </row>
      </sheetData>
      <sheetData sheetId="2530">
        <row r="1">
          <cell r="A1" t="str">
            <v>KUMTOR OPERATING COMPANY</v>
          </cell>
        </row>
      </sheetData>
      <sheetData sheetId="2531">
        <row r="1">
          <cell r="A1" t="str">
            <v>Investments</v>
          </cell>
        </row>
      </sheetData>
      <sheetData sheetId="2532">
        <row r="1">
          <cell r="A1" t="str">
            <v>KUMTOR OPERATING COMPANY</v>
          </cell>
        </row>
      </sheetData>
      <sheetData sheetId="2533">
        <row r="1">
          <cell r="A1" t="str">
            <v>KUMTOR OPERATING COMPANY</v>
          </cell>
        </row>
      </sheetData>
      <sheetData sheetId="2534">
        <row r="1">
          <cell r="A1" t="str">
            <v>Kumtor Gold Company</v>
          </cell>
        </row>
      </sheetData>
      <sheetData sheetId="2535">
        <row r="1">
          <cell r="A1" t="str">
            <v>Kumtor Gold Company</v>
          </cell>
        </row>
      </sheetData>
      <sheetData sheetId="2536">
        <row r="1">
          <cell r="A1" t="str">
            <v>Kant Cement</v>
          </cell>
        </row>
      </sheetData>
      <sheetData sheetId="2537">
        <row r="1">
          <cell r="A1" t="str">
            <v>Investments</v>
          </cell>
        </row>
      </sheetData>
      <sheetData sheetId="2538" refreshError="1"/>
      <sheetData sheetId="2539">
        <row r="1">
          <cell r="A1" t="str">
            <v>Kumtor Gold Company</v>
          </cell>
        </row>
      </sheetData>
      <sheetData sheetId="2540" refreshError="1"/>
      <sheetData sheetId="2541" refreshError="1"/>
      <sheetData sheetId="2542">
        <row r="6">
          <cell r="C6" t="str">
            <v>АО «АТФБанк»</v>
          </cell>
        </row>
      </sheetData>
      <sheetData sheetId="2543"/>
      <sheetData sheetId="2544" refreshError="1"/>
      <sheetData sheetId="2545" refreshError="1"/>
      <sheetData sheetId="2546" refreshError="1"/>
      <sheetData sheetId="2547">
        <row r="1">
          <cell r="A1" t="str">
            <v>科目代码</v>
          </cell>
        </row>
      </sheetData>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ow r="1">
          <cell r="A1" t="str">
            <v>Investments</v>
          </cell>
        </row>
      </sheetData>
      <sheetData sheetId="2568">
        <row r="1">
          <cell r="A1" t="str">
            <v>KUMTOR OPERATING COMPANY</v>
          </cell>
        </row>
      </sheetData>
      <sheetData sheetId="2569">
        <row r="1">
          <cell r="A1" t="str">
            <v>Kumtor Operating Company</v>
          </cell>
        </row>
      </sheetData>
      <sheetData sheetId="2570">
        <row r="1">
          <cell r="A1" t="str">
            <v>Investments</v>
          </cell>
        </row>
      </sheetData>
      <sheetData sheetId="2571">
        <row r="1">
          <cell r="A1" t="str">
            <v>Investments</v>
          </cell>
        </row>
      </sheetData>
      <sheetData sheetId="2572">
        <row r="1">
          <cell r="A1" t="str">
            <v>Investments</v>
          </cell>
        </row>
      </sheetData>
      <sheetData sheetId="2573">
        <row r="1">
          <cell r="A1" t="str">
            <v>KUMTOR OPERATING COMPANY</v>
          </cell>
        </row>
      </sheetData>
      <sheetData sheetId="2574">
        <row r="1">
          <cell r="A1" t="str">
            <v>Investments</v>
          </cell>
        </row>
      </sheetData>
      <sheetData sheetId="2575">
        <row r="1">
          <cell r="A1" t="str">
            <v>Investments</v>
          </cell>
        </row>
      </sheetData>
      <sheetData sheetId="2576">
        <row r="1">
          <cell r="A1" t="str">
            <v>KUMTOR OPERATING COMPANY</v>
          </cell>
        </row>
      </sheetData>
      <sheetData sheetId="2577">
        <row r="1">
          <cell r="A1" t="str">
            <v>Kant Cement</v>
          </cell>
        </row>
      </sheetData>
      <sheetData sheetId="2578">
        <row r="1">
          <cell r="A1" t="str">
            <v>Investments</v>
          </cell>
        </row>
      </sheetData>
      <sheetData sheetId="2579">
        <row r="1">
          <cell r="A1" t="str">
            <v>Kant Cement</v>
          </cell>
        </row>
      </sheetData>
      <sheetData sheetId="2580"/>
      <sheetData sheetId="2581">
        <row r="1">
          <cell r="A1" t="str">
            <v>KUMTOR OPERATING COMPANY</v>
          </cell>
        </row>
      </sheetData>
      <sheetData sheetId="2582">
        <row r="1">
          <cell r="A1" t="str">
            <v>KUMTOR GOLD COMPANY</v>
          </cell>
        </row>
      </sheetData>
      <sheetData sheetId="2583">
        <row r="1">
          <cell r="A1" t="str">
            <v>Kumtor Operating Company</v>
          </cell>
        </row>
      </sheetData>
      <sheetData sheetId="2584">
        <row r="1">
          <cell r="A1" t="str">
            <v>KUMTOR OPERATING COMPANY</v>
          </cell>
        </row>
      </sheetData>
      <sheetData sheetId="2585">
        <row r="1">
          <cell r="A1" t="str">
            <v>Investments</v>
          </cell>
        </row>
      </sheetData>
      <sheetData sheetId="2586">
        <row r="1">
          <cell r="A1" t="str">
            <v>Kumtor Operating Company</v>
          </cell>
        </row>
      </sheetData>
      <sheetData sheetId="2587">
        <row r="1">
          <cell r="A1" t="str">
            <v>Investments</v>
          </cell>
        </row>
      </sheetData>
      <sheetData sheetId="2588">
        <row r="1">
          <cell r="A1" t="str">
            <v>KUMTOR OPERATING COMPANY</v>
          </cell>
        </row>
      </sheetData>
      <sheetData sheetId="2589">
        <row r="1">
          <cell r="A1" t="str">
            <v>KUMTOR OPERATING COMPANY</v>
          </cell>
        </row>
      </sheetData>
      <sheetData sheetId="2590">
        <row r="1">
          <cell r="A1" t="str">
            <v>KUMTOR OPERATING COMPANY</v>
          </cell>
        </row>
      </sheetData>
      <sheetData sheetId="2591">
        <row r="1">
          <cell r="A1" t="str">
            <v>KUMTOR GOLD COMPANY</v>
          </cell>
        </row>
      </sheetData>
      <sheetData sheetId="2592">
        <row r="1">
          <cell r="A1" t="str">
            <v>Kumtor Operating Company</v>
          </cell>
        </row>
      </sheetData>
      <sheetData sheetId="2593">
        <row r="1">
          <cell r="A1" t="str">
            <v>Investments</v>
          </cell>
        </row>
      </sheetData>
      <sheetData sheetId="2594">
        <row r="1">
          <cell r="A1" t="str">
            <v>KUMTOR OPERATING COMPANY</v>
          </cell>
        </row>
      </sheetData>
      <sheetData sheetId="2595">
        <row r="1">
          <cell r="A1" t="str">
            <v>Investments</v>
          </cell>
        </row>
      </sheetData>
      <sheetData sheetId="2596">
        <row r="1">
          <cell r="A1" t="str">
            <v>Investments</v>
          </cell>
        </row>
      </sheetData>
      <sheetData sheetId="2597">
        <row r="1">
          <cell r="A1" t="str">
            <v>Investments</v>
          </cell>
        </row>
      </sheetData>
      <sheetData sheetId="2598">
        <row r="1">
          <cell r="A1" t="str">
            <v>Investments</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KUMTOR OPERATING COMPANY</v>
          </cell>
        </row>
      </sheetData>
      <sheetData sheetId="2605">
        <row r="1">
          <cell r="A1" t="str">
            <v>KUMTOR OPERATING COMPANY</v>
          </cell>
        </row>
      </sheetData>
      <sheetData sheetId="2606">
        <row r="1">
          <cell r="A1" t="str">
            <v>Investments</v>
          </cell>
        </row>
      </sheetData>
      <sheetData sheetId="2607"/>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ow r="1">
          <cell r="A1" t="str">
            <v>Investments</v>
          </cell>
        </row>
      </sheetData>
      <sheetData sheetId="2624">
        <row r="1">
          <cell r="A1" t="str">
            <v>Investments</v>
          </cell>
        </row>
      </sheetData>
      <sheetData sheetId="2625">
        <row r="1">
          <cell r="A1" t="str">
            <v>Investments</v>
          </cell>
        </row>
      </sheetData>
      <sheetData sheetId="2626">
        <row r="1">
          <cell r="A1" t="str">
            <v>Investments</v>
          </cell>
        </row>
      </sheetData>
      <sheetData sheetId="2627">
        <row r="1">
          <cell r="A1" t="str">
            <v>Investments</v>
          </cell>
        </row>
      </sheetData>
      <sheetData sheetId="2628">
        <row r="1">
          <cell r="A1" t="str">
            <v>Investments</v>
          </cell>
        </row>
      </sheetData>
      <sheetData sheetId="2629">
        <row r="1">
          <cell r="A1" t="str">
            <v>Investments</v>
          </cell>
        </row>
      </sheetData>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ow r="3">
          <cell r="B3" t="str">
            <v>水泥</v>
          </cell>
        </row>
      </sheetData>
      <sheetData sheetId="2677" refreshError="1"/>
      <sheetData sheetId="2678" refreshError="1"/>
      <sheetData sheetId="2679" refreshError="1"/>
      <sheetData sheetId="2680" refreshError="1"/>
      <sheetData sheetId="268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ow r="8">
          <cell r="J8">
            <v>57440343.740000002</v>
          </cell>
        </row>
      </sheetData>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ow r="3">
          <cell r="B3" t="str">
            <v>水泥</v>
          </cell>
        </row>
      </sheetData>
      <sheetData sheetId="2702" refreshError="1"/>
      <sheetData sheetId="2703" refreshError="1"/>
      <sheetData sheetId="2704" refreshError="1"/>
      <sheetData sheetId="2705" refreshError="1"/>
      <sheetData sheetId="2706">
        <row r="1">
          <cell r="A1" t="str">
            <v>KUMTOR GOLD COMPANY</v>
          </cell>
        </row>
      </sheetData>
      <sheetData sheetId="2707" refreshError="1"/>
      <sheetData sheetId="2708" refreshError="1"/>
      <sheetData sheetId="2709" refreshError="1"/>
      <sheetData sheetId="2710" refreshError="1"/>
      <sheetData sheetId="2711" refreshError="1"/>
      <sheetData sheetId="2712" refreshError="1"/>
      <sheetData sheetId="2713">
        <row r="1">
          <cell r="A1" t="str">
            <v>Kant Cement</v>
          </cell>
        </row>
      </sheetData>
      <sheetData sheetId="2714">
        <row r="1">
          <cell r="A1" t="str">
            <v>Investments</v>
          </cell>
        </row>
      </sheetData>
      <sheetData sheetId="2715">
        <row r="1">
          <cell r="A1" t="str">
            <v>Investments</v>
          </cell>
        </row>
      </sheetData>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ow r="1">
          <cell r="A1" t="str">
            <v>Investments</v>
          </cell>
        </row>
      </sheetData>
      <sheetData sheetId="2738">
        <row r="1">
          <cell r="A1" t="str">
            <v>Investments</v>
          </cell>
        </row>
      </sheetData>
      <sheetData sheetId="2739">
        <row r="1">
          <cell r="A1" t="str">
            <v>KUMTOR OPERATING COMPANY</v>
          </cell>
        </row>
      </sheetData>
      <sheetData sheetId="2740">
        <row r="1">
          <cell r="A1" t="str">
            <v>KUMTOR OPERATING COMPANY</v>
          </cell>
        </row>
      </sheetData>
      <sheetData sheetId="2741"/>
      <sheetData sheetId="2742" refreshError="1"/>
      <sheetData sheetId="2743" refreshError="1"/>
      <sheetData sheetId="2744" refreshError="1"/>
      <sheetData sheetId="2745"/>
      <sheetData sheetId="2746">
        <row r="47">
          <cell r="A47">
            <v>2003</v>
          </cell>
        </row>
      </sheetData>
      <sheetData sheetId="2747"/>
      <sheetData sheetId="2748">
        <row r="1">
          <cell r="A1" t="str">
            <v>VALQUA SINGAPORE LTD</v>
          </cell>
        </row>
      </sheetData>
      <sheetData sheetId="2749">
        <row r="5">
          <cell r="C5" t="str">
            <v>Stat2002</v>
          </cell>
        </row>
      </sheetData>
      <sheetData sheetId="2750">
        <row r="9">
          <cell r="E9">
            <v>11237101</v>
          </cell>
        </row>
      </sheetData>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row r="47">
          <cell r="A47">
            <v>2003</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sheetData sheetId="2878" refreshError="1"/>
      <sheetData sheetId="2879" refreshError="1"/>
      <sheetData sheetId="2880" refreshError="1"/>
      <sheetData sheetId="2881" refreshError="1"/>
      <sheetData sheetId="2882" refreshError="1"/>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row r="5">
          <cell r="C5" t="str">
            <v>Stat2002</v>
          </cell>
        </row>
      </sheetData>
      <sheetData sheetId="2919">
        <row r="9">
          <cell r="E9">
            <v>11237101</v>
          </cell>
        </row>
      </sheetData>
      <sheetData sheetId="2920"/>
      <sheetData sheetId="292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sheetData sheetId="2961"/>
      <sheetData sheetId="2962" refreshError="1"/>
      <sheetData sheetId="2963"/>
      <sheetData sheetId="2964"/>
      <sheetData sheetId="2965"/>
      <sheetData sheetId="2966"/>
      <sheetData sheetId="2967"/>
      <sheetData sheetId="2968"/>
      <sheetData sheetId="2969"/>
      <sheetData sheetId="2970"/>
      <sheetData sheetId="2971"/>
      <sheetData sheetId="2972"/>
      <sheetData sheetId="2973"/>
      <sheetData sheetId="2974" refreshError="1"/>
      <sheetData sheetId="2975"/>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sheetData sheetId="3009" refreshError="1"/>
      <sheetData sheetId="3010"/>
      <sheetData sheetId="3011"/>
      <sheetData sheetId="3012" refreshError="1"/>
      <sheetData sheetId="3013" refreshError="1"/>
      <sheetData sheetId="3014"/>
      <sheetData sheetId="3015"/>
      <sheetData sheetId="3016"/>
      <sheetData sheetId="3017"/>
      <sheetData sheetId="3018"/>
      <sheetData sheetId="3019"/>
      <sheetData sheetId="3020"/>
      <sheetData sheetId="3021" refreshError="1"/>
      <sheetData sheetId="3022"/>
      <sheetData sheetId="3023"/>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refreshError="1"/>
      <sheetData sheetId="3087"/>
      <sheetData sheetId="3088"/>
      <sheetData sheetId="3089"/>
      <sheetData sheetId="3090"/>
      <sheetData sheetId="3091"/>
      <sheetData sheetId="3092"/>
      <sheetData sheetId="3093"/>
      <sheetData sheetId="3094"/>
      <sheetData sheetId="3095"/>
      <sheetData sheetId="3096" refreshError="1"/>
      <sheetData sheetId="3097" refreshError="1"/>
      <sheetData sheetId="3098" refreshError="1"/>
      <sheetData sheetId="3099" refreshError="1"/>
      <sheetData sheetId="3100" refreshError="1"/>
      <sheetData sheetId="3101" refreshError="1"/>
      <sheetData sheetId="3102" refreshError="1"/>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efreshError="1"/>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refreshError="1"/>
      <sheetData sheetId="3163"/>
      <sheetData sheetId="3164"/>
      <sheetData sheetId="3165"/>
      <sheetData sheetId="3166"/>
      <sheetData sheetId="3167" refreshError="1"/>
      <sheetData sheetId="3168" refreshError="1"/>
      <sheetData sheetId="3169" refreshError="1"/>
      <sheetData sheetId="3170"/>
      <sheetData sheetId="3171"/>
      <sheetData sheetId="3172" refreshError="1"/>
      <sheetData sheetId="3173" refreshError="1"/>
      <sheetData sheetId="3174" refreshError="1"/>
      <sheetData sheetId="3175"/>
      <sheetData sheetId="3176" refreshError="1"/>
      <sheetData sheetId="3177" refreshError="1"/>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refreshError="1"/>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sheetData sheetId="3209"/>
      <sheetData sheetId="3210"/>
      <sheetData sheetId="3211"/>
      <sheetData sheetId="3212"/>
      <sheetData sheetId="3213" refreshError="1"/>
      <sheetData sheetId="3214"/>
      <sheetData sheetId="3215"/>
      <sheetData sheetId="3216"/>
      <sheetData sheetId="3217"/>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sheetData sheetId="3297"/>
      <sheetData sheetId="3298" refreshError="1"/>
      <sheetData sheetId="3299" refreshError="1"/>
      <sheetData sheetId="3300" refreshError="1"/>
      <sheetData sheetId="3301" refreshError="1"/>
      <sheetData sheetId="3302" refreshError="1"/>
      <sheetData sheetId="3303" refreshError="1"/>
      <sheetData sheetId="3304"/>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sheetData sheetId="3328"/>
      <sheetData sheetId="3329"/>
      <sheetData sheetId="3330"/>
      <sheetData sheetId="3331"/>
      <sheetData sheetId="3332"/>
      <sheetData sheetId="3333"/>
      <sheetData sheetId="3334" refreshError="1"/>
      <sheetData sheetId="3335" refreshError="1"/>
      <sheetData sheetId="3336"/>
      <sheetData sheetId="3337"/>
      <sheetData sheetId="3338" refreshError="1"/>
      <sheetData sheetId="3339"/>
      <sheetData sheetId="3340"/>
      <sheetData sheetId="3341"/>
      <sheetData sheetId="3342" refreshError="1"/>
      <sheetData sheetId="3343" refreshError="1"/>
      <sheetData sheetId="3344" refreshError="1"/>
      <sheetData sheetId="3345"/>
      <sheetData sheetId="3346"/>
      <sheetData sheetId="3347" refreshError="1"/>
      <sheetData sheetId="3348"/>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sheetData sheetId="3359"/>
      <sheetData sheetId="3360"/>
      <sheetData sheetId="3361"/>
      <sheetData sheetId="3362" refreshError="1"/>
      <sheetData sheetId="3363"/>
      <sheetData sheetId="3364"/>
      <sheetData sheetId="3365"/>
      <sheetData sheetId="3366"/>
      <sheetData sheetId="3367"/>
      <sheetData sheetId="3368"/>
      <sheetData sheetId="3369"/>
      <sheetData sheetId="3370"/>
      <sheetData sheetId="3371"/>
      <sheetData sheetId="3372"/>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refreshError="1"/>
      <sheetData sheetId="3401" refreshError="1"/>
      <sheetData sheetId="3402" refreshError="1"/>
      <sheetData sheetId="3403" refreshError="1"/>
      <sheetData sheetId="3404" refreshError="1"/>
      <sheetData sheetId="3405" refreshError="1"/>
      <sheetData sheetId="3406"/>
      <sheetData sheetId="3407"/>
      <sheetData sheetId="3408" refreshError="1"/>
      <sheetData sheetId="3409" refreshError="1"/>
      <sheetData sheetId="3410" refreshError="1"/>
      <sheetData sheetId="3411" refreshError="1"/>
      <sheetData sheetId="3412" refreshError="1"/>
      <sheetData sheetId="3413" refreshError="1"/>
      <sheetData sheetId="3414"/>
      <sheetData sheetId="3415"/>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efreshError="1"/>
      <sheetData sheetId="3445"/>
      <sheetData sheetId="3446"/>
      <sheetData sheetId="3447"/>
      <sheetData sheetId="3448"/>
      <sheetData sheetId="3449"/>
      <sheetData sheetId="3450"/>
      <sheetData sheetId="3451"/>
      <sheetData sheetId="3452"/>
      <sheetData sheetId="3453" refreshError="1"/>
      <sheetData sheetId="3454"/>
      <sheetData sheetId="3455"/>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sheetData sheetId="3465" refreshError="1"/>
      <sheetData sheetId="3466" refreshError="1"/>
      <sheetData sheetId="3467" refreshError="1"/>
      <sheetData sheetId="3468"/>
      <sheetData sheetId="3469" refreshError="1"/>
      <sheetData sheetId="3470"/>
      <sheetData sheetId="347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sheetData sheetId="3486" refreshError="1"/>
      <sheetData sheetId="3487"/>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sheetData sheetId="3498"/>
      <sheetData sheetId="3499" refreshError="1"/>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sheetData sheetId="3545" refreshError="1"/>
      <sheetData sheetId="3546" refreshError="1"/>
      <sheetData sheetId="3547" refreshError="1"/>
      <sheetData sheetId="3548" refreshError="1"/>
      <sheetData sheetId="3549" refreshError="1"/>
      <sheetData sheetId="3550" refreshError="1"/>
      <sheetData sheetId="355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sheetData sheetId="3566"/>
      <sheetData sheetId="3567"/>
      <sheetData sheetId="3568"/>
      <sheetData sheetId="3569"/>
      <sheetData sheetId="3570"/>
      <sheetData sheetId="3571"/>
      <sheetData sheetId="3572"/>
      <sheetData sheetId="3573"/>
      <sheetData sheetId="3574"/>
      <sheetData sheetId="3575"/>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sheetData sheetId="3607"/>
      <sheetData sheetId="3608"/>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sheetData sheetId="3625" refreshError="1"/>
      <sheetData sheetId="3626" refreshError="1"/>
      <sheetData sheetId="3627" refreshError="1"/>
      <sheetData sheetId="3628" refreshError="1"/>
      <sheetData sheetId="3629" refreshError="1"/>
      <sheetData sheetId="3630"/>
      <sheetData sheetId="3631" refreshError="1"/>
      <sheetData sheetId="3632" refreshError="1"/>
      <sheetData sheetId="3633" refreshError="1"/>
      <sheetData sheetId="3634" refreshError="1"/>
      <sheetData sheetId="3635" refreshError="1"/>
      <sheetData sheetId="3636" refreshError="1"/>
      <sheetData sheetId="3637"/>
      <sheetData sheetId="3638" refreshError="1"/>
      <sheetData sheetId="3639"/>
      <sheetData sheetId="3640" refreshError="1"/>
      <sheetData sheetId="3641" refreshError="1"/>
      <sheetData sheetId="3642"/>
      <sheetData sheetId="3643"/>
      <sheetData sheetId="3644"/>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sheetData sheetId="3840"/>
      <sheetData sheetId="3841"/>
      <sheetData sheetId="3842" refreshError="1"/>
      <sheetData sheetId="3843" refreshError="1"/>
      <sheetData sheetId="3844" refreshError="1"/>
      <sheetData sheetId="3845" refreshError="1"/>
      <sheetData sheetId="3846"/>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sheetData sheetId="3872" refreshError="1"/>
      <sheetData sheetId="3873" refreshError="1"/>
      <sheetData sheetId="3874" refreshError="1"/>
      <sheetData sheetId="3875" refreshError="1"/>
      <sheetData sheetId="3876" refreshError="1"/>
      <sheetData sheetId="3877" refreshError="1"/>
      <sheetData sheetId="3878" refreshError="1"/>
      <sheetData sheetId="3879"/>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sheetData sheetId="3896"/>
      <sheetData sheetId="3897"/>
      <sheetData sheetId="3898"/>
      <sheetData sheetId="3899"/>
      <sheetData sheetId="3900"/>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sheetData sheetId="3910" refreshError="1"/>
      <sheetData sheetId="391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sheetData sheetId="3942" refreshError="1"/>
      <sheetData sheetId="3943" refreshError="1"/>
      <sheetData sheetId="3944"/>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sheetData sheetId="3977"/>
      <sheetData sheetId="3978"/>
      <sheetData sheetId="3979"/>
      <sheetData sheetId="3980"/>
      <sheetData sheetId="3981"/>
      <sheetData sheetId="3982" refreshError="1"/>
      <sheetData sheetId="3983" refreshError="1"/>
      <sheetData sheetId="3984"/>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sheetData sheetId="4003"/>
      <sheetData sheetId="4004"/>
      <sheetData sheetId="4005"/>
      <sheetData sheetId="4006"/>
      <sheetData sheetId="4007"/>
      <sheetData sheetId="4008"/>
      <sheetData sheetId="4009" refreshError="1"/>
      <sheetData sheetId="4010" refreshError="1"/>
      <sheetData sheetId="4011" refreshError="1"/>
      <sheetData sheetId="4012" refreshError="1"/>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refreshError="1"/>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refreshError="1"/>
      <sheetData sheetId="4111"/>
      <sheetData sheetId="4112"/>
      <sheetData sheetId="4113"/>
      <sheetData sheetId="4114"/>
      <sheetData sheetId="4115" refreshError="1"/>
      <sheetData sheetId="4116" refreshError="1"/>
      <sheetData sheetId="4117" refreshError="1"/>
      <sheetData sheetId="4118" refreshError="1"/>
      <sheetData sheetId="4119"/>
      <sheetData sheetId="4120"/>
      <sheetData sheetId="412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sheetData sheetId="4131" refreshError="1"/>
      <sheetData sheetId="4132" refreshError="1"/>
      <sheetData sheetId="4133" refreshError="1"/>
      <sheetData sheetId="4134" refreshError="1"/>
      <sheetData sheetId="4135" refreshError="1"/>
      <sheetData sheetId="4136" refreshError="1"/>
      <sheetData sheetId="4137"/>
      <sheetData sheetId="4138"/>
      <sheetData sheetId="4139"/>
      <sheetData sheetId="4140"/>
      <sheetData sheetId="4141"/>
      <sheetData sheetId="4142"/>
      <sheetData sheetId="4143"/>
      <sheetData sheetId="4144" refreshError="1"/>
      <sheetData sheetId="4145" refreshError="1"/>
      <sheetData sheetId="4146" refreshError="1"/>
      <sheetData sheetId="4147"/>
      <sheetData sheetId="4148" refreshError="1"/>
      <sheetData sheetId="4149" refreshError="1"/>
      <sheetData sheetId="4150" refreshError="1"/>
      <sheetData sheetId="4151" refreshError="1"/>
      <sheetData sheetId="4152" refreshError="1"/>
      <sheetData sheetId="4153"/>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sheetData sheetId="4185"/>
      <sheetData sheetId="4186"/>
      <sheetData sheetId="4187"/>
      <sheetData sheetId="4188"/>
      <sheetData sheetId="4189"/>
      <sheetData sheetId="4190"/>
      <sheetData sheetId="4191"/>
      <sheetData sheetId="4192">
        <row r="106">
          <cell r="A106" t="str">
            <v>Audit Fees</v>
          </cell>
        </row>
      </sheetData>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refreshError="1"/>
      <sheetData sheetId="4222" refreshError="1"/>
      <sheetData sheetId="4223" refreshError="1"/>
      <sheetData sheetId="4224"/>
      <sheetData sheetId="4225"/>
      <sheetData sheetId="4226"/>
      <sheetData sheetId="4227"/>
      <sheetData sheetId="4228"/>
      <sheetData sheetId="4229" refreshError="1"/>
      <sheetData sheetId="4230"/>
      <sheetData sheetId="4231"/>
      <sheetData sheetId="4232"/>
      <sheetData sheetId="4233"/>
      <sheetData sheetId="4234"/>
      <sheetData sheetId="4235"/>
      <sheetData sheetId="4236" refreshError="1"/>
      <sheetData sheetId="4237" refreshError="1"/>
      <sheetData sheetId="4238"/>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sheetData sheetId="4259" refreshError="1"/>
      <sheetData sheetId="4260" refreshError="1"/>
      <sheetData sheetId="4261" refreshError="1"/>
      <sheetData sheetId="4262" refreshError="1"/>
      <sheetData sheetId="4263" refreshError="1"/>
      <sheetData sheetId="4264"/>
      <sheetData sheetId="4265" refreshError="1"/>
      <sheetData sheetId="4266"/>
      <sheetData sheetId="4267"/>
      <sheetData sheetId="4268" refreshError="1"/>
      <sheetData sheetId="4269" refreshError="1"/>
      <sheetData sheetId="4270" refreshError="1"/>
      <sheetData sheetId="4271"/>
      <sheetData sheetId="4272"/>
      <sheetData sheetId="4273" refreshError="1"/>
      <sheetData sheetId="4274" refreshError="1"/>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sheetData sheetId="4293" refreshError="1"/>
      <sheetData sheetId="4294" refreshError="1"/>
      <sheetData sheetId="4295" refreshError="1"/>
      <sheetData sheetId="4296"/>
      <sheetData sheetId="4297"/>
      <sheetData sheetId="4298"/>
      <sheetData sheetId="4299" refreshError="1"/>
      <sheetData sheetId="4300"/>
      <sheetData sheetId="4301" refreshError="1"/>
      <sheetData sheetId="4302"/>
      <sheetData sheetId="4303"/>
      <sheetData sheetId="4304" refreshError="1"/>
      <sheetData sheetId="4305"/>
      <sheetData sheetId="4306"/>
      <sheetData sheetId="4307"/>
      <sheetData sheetId="4308"/>
      <sheetData sheetId="4309"/>
      <sheetData sheetId="4310"/>
      <sheetData sheetId="4311"/>
      <sheetData sheetId="4312"/>
      <sheetData sheetId="4313" refreshError="1"/>
      <sheetData sheetId="4314"/>
      <sheetData sheetId="4315"/>
      <sheetData sheetId="4316"/>
      <sheetData sheetId="4317"/>
      <sheetData sheetId="4318"/>
      <sheetData sheetId="4319"/>
      <sheetData sheetId="4320" refreshError="1"/>
      <sheetData sheetId="4321"/>
      <sheetData sheetId="4322"/>
      <sheetData sheetId="4323"/>
      <sheetData sheetId="4324"/>
      <sheetData sheetId="4325"/>
      <sheetData sheetId="4326"/>
      <sheetData sheetId="4327"/>
      <sheetData sheetId="4328"/>
      <sheetData sheetId="4329"/>
      <sheetData sheetId="4330"/>
      <sheetData sheetId="4331"/>
      <sheetData sheetId="4332" refreshError="1"/>
      <sheetData sheetId="4333"/>
      <sheetData sheetId="4334"/>
      <sheetData sheetId="4335"/>
      <sheetData sheetId="4336"/>
      <sheetData sheetId="4337" refreshError="1"/>
      <sheetData sheetId="4338" refreshError="1"/>
      <sheetData sheetId="4339" refreshError="1"/>
      <sheetData sheetId="4340" refreshError="1"/>
      <sheetData sheetId="4341" refreshError="1"/>
      <sheetData sheetId="4342" refreshError="1"/>
      <sheetData sheetId="4343" refreshError="1"/>
      <sheetData sheetId="4344"/>
      <sheetData sheetId="4345"/>
      <sheetData sheetId="4346" refreshError="1"/>
      <sheetData sheetId="4347" refreshError="1"/>
      <sheetData sheetId="4348" refreshError="1"/>
      <sheetData sheetId="4349"/>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refreshError="1"/>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sheetData sheetId="4474" refreshError="1"/>
      <sheetData sheetId="4475"/>
      <sheetData sheetId="4476" refreshError="1"/>
      <sheetData sheetId="4477"/>
      <sheetData sheetId="4478"/>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sheetData sheetId="4499"/>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sheetData sheetId="4546" refreshError="1"/>
      <sheetData sheetId="4547" refreshError="1"/>
      <sheetData sheetId="4548"/>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sheetData sheetId="477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sheetData sheetId="4788"/>
      <sheetData sheetId="4789"/>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sheetData sheetId="4803" refreshError="1"/>
      <sheetData sheetId="4804" refreshError="1"/>
      <sheetData sheetId="4805" refreshError="1"/>
      <sheetData sheetId="4806" refreshError="1"/>
      <sheetData sheetId="4807">
        <row r="7">
          <cell r="C7" t="str">
            <v/>
          </cell>
        </row>
      </sheetData>
      <sheetData sheetId="4808">
        <row r="1">
          <cell r="A1" t="str">
            <v>SOON SOON TRADING (HONG KONG) LIMITED</v>
          </cell>
        </row>
      </sheetData>
      <sheetData sheetId="4809">
        <row r="1">
          <cell r="K1" t="str">
            <v>Extrapolated</v>
          </cell>
        </row>
      </sheetData>
      <sheetData sheetId="4810">
        <row r="1">
          <cell r="I1" t="str">
            <v>RJE</v>
          </cell>
        </row>
      </sheetData>
      <sheetData sheetId="4811">
        <row r="32">
          <cell r="A32" t="str">
            <v xml:space="preserve">   Bonus</v>
          </cell>
        </row>
      </sheetData>
      <sheetData sheetId="4812">
        <row r="1">
          <cell r="A1" t="str">
            <v>SOON SOON TRADING (HONG KONG) LIMITED</v>
          </cell>
        </row>
      </sheetData>
      <sheetData sheetId="4813"/>
      <sheetData sheetId="4814">
        <row r="3">
          <cell r="H3" t="str">
            <v>Adjustment</v>
          </cell>
        </row>
      </sheetData>
      <sheetData sheetId="4815">
        <row r="1">
          <cell r="A1" t="str">
            <v>SOON SOON TRADING (HONG KONG) LIMITED</v>
          </cell>
        </row>
      </sheetData>
      <sheetData sheetId="4816">
        <row r="32">
          <cell r="A32" t="str">
            <v xml:space="preserve">   Bonus</v>
          </cell>
        </row>
      </sheetData>
      <sheetData sheetId="4817"/>
      <sheetData sheetId="4818">
        <row r="1">
          <cell r="A1" t="str">
            <v>SOON SOON TRADING (HONG KONG) LIMITED</v>
          </cell>
        </row>
      </sheetData>
      <sheetData sheetId="4819"/>
      <sheetData sheetId="4820"/>
      <sheetData sheetId="4821">
        <row r="5">
          <cell r="F5">
            <v>15757102</v>
          </cell>
        </row>
      </sheetData>
      <sheetData sheetId="4822"/>
      <sheetData sheetId="4823">
        <row r="8">
          <cell r="B8" t="str">
            <v>JP Printers</v>
          </cell>
        </row>
      </sheetData>
      <sheetData sheetId="4824"/>
      <sheetData sheetId="4825">
        <row r="1">
          <cell r="A1" t="str">
            <v>SOON SOON TRADING (HONG KONG) LIMITED</v>
          </cell>
        </row>
      </sheetData>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refreshError="1"/>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row r="5">
          <cell r="A5">
            <v>588881</v>
          </cell>
        </row>
      </sheetData>
      <sheetData sheetId="4886">
        <row r="5">
          <cell r="A5">
            <v>788881</v>
          </cell>
        </row>
      </sheetData>
      <sheetData sheetId="4887"/>
      <sheetData sheetId="4888"/>
      <sheetData sheetId="4889"/>
      <sheetData sheetId="4890"/>
      <sheetData sheetId="4891"/>
      <sheetData sheetId="4892">
        <row r="106">
          <cell r="A106" t="str">
            <v>Audit Fees</v>
          </cell>
        </row>
      </sheetData>
      <sheetData sheetId="4893"/>
      <sheetData sheetId="4894"/>
      <sheetData sheetId="4895">
        <row r="5">
          <cell r="F5">
            <v>15757102</v>
          </cell>
        </row>
      </sheetData>
      <sheetData sheetId="4896"/>
      <sheetData sheetId="4897"/>
      <sheetData sheetId="4898"/>
      <sheetData sheetId="4899" refreshError="1"/>
      <sheetData sheetId="4900" refreshError="1"/>
      <sheetData sheetId="4901" refreshError="1"/>
      <sheetData sheetId="4902" refreshError="1"/>
      <sheetData sheetId="4903" refreshError="1"/>
      <sheetData sheetId="4904" refreshError="1"/>
      <sheetData sheetId="4905">
        <row r="106">
          <cell r="A106" t="str">
            <v>Audit Fees</v>
          </cell>
        </row>
      </sheetData>
      <sheetData sheetId="4906" refreshError="1"/>
      <sheetData sheetId="4907" refreshError="1"/>
      <sheetData sheetId="4908"/>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refreshError="1"/>
      <sheetData sheetId="4990" refreshError="1"/>
      <sheetData sheetId="4991" refreshError="1"/>
      <sheetData sheetId="4992" refreshError="1"/>
      <sheetData sheetId="4993" refreshError="1"/>
      <sheetData sheetId="4994"/>
      <sheetData sheetId="4995" refreshError="1"/>
      <sheetData sheetId="4996" refreshError="1"/>
      <sheetData sheetId="4997"/>
      <sheetData sheetId="4998"/>
      <sheetData sheetId="4999"/>
      <sheetData sheetId="5000"/>
      <sheetData sheetId="5001"/>
      <sheetData sheetId="5002"/>
      <sheetData sheetId="5003"/>
      <sheetData sheetId="5004"/>
      <sheetData sheetId="5005"/>
      <sheetData sheetId="5006">
        <row r="6">
          <cell r="K6" t="str">
            <v>A199</v>
          </cell>
        </row>
      </sheetData>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refreshError="1"/>
      <sheetData sheetId="5035" refreshError="1"/>
      <sheetData sheetId="5036">
        <row r="1">
          <cell r="B1" t="str">
            <v xml:space="preserve">Sales Term </v>
          </cell>
        </row>
      </sheetData>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sheetData sheetId="5049"/>
      <sheetData sheetId="5050"/>
      <sheetData sheetId="5051"/>
      <sheetData sheetId="5052" refreshError="1"/>
      <sheetData sheetId="5053"/>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sheetData sheetId="5079"/>
      <sheetData sheetId="5080" refreshError="1"/>
      <sheetData sheetId="5081" refreshError="1"/>
      <sheetData sheetId="5082" refreshError="1"/>
      <sheetData sheetId="5083" refreshError="1"/>
      <sheetData sheetId="5084" refreshError="1"/>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sheetData sheetId="5134"/>
      <sheetData sheetId="5135"/>
      <sheetData sheetId="5136"/>
      <sheetData sheetId="5137"/>
      <sheetData sheetId="5138"/>
      <sheetData sheetId="5139"/>
      <sheetData sheetId="5140"/>
      <sheetData sheetId="5141"/>
      <sheetData sheetId="5142"/>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refreshError="1"/>
      <sheetData sheetId="6807"/>
      <sheetData sheetId="6808"/>
      <sheetData sheetId="6809"/>
      <sheetData sheetId="6810" refreshError="1"/>
      <sheetData sheetId="6811" refreshError="1"/>
      <sheetData sheetId="6812"/>
      <sheetData sheetId="6813"/>
      <sheetData sheetId="6814" refreshError="1"/>
      <sheetData sheetId="6815" refreshError="1"/>
      <sheetData sheetId="6816"/>
      <sheetData sheetId="6817" refreshError="1"/>
      <sheetData sheetId="6818" refreshError="1"/>
      <sheetData sheetId="6819" refreshError="1"/>
      <sheetData sheetId="6820" refreshError="1"/>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sheetData sheetId="6873"/>
      <sheetData sheetId="6874"/>
      <sheetData sheetId="6875"/>
      <sheetData sheetId="6876"/>
      <sheetData sheetId="6877" refreshError="1"/>
      <sheetData sheetId="6878"/>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sheetData sheetId="6922" refreshError="1"/>
      <sheetData sheetId="6923"/>
      <sheetData sheetId="6924"/>
      <sheetData sheetId="6925"/>
      <sheetData sheetId="6926"/>
      <sheetData sheetId="6927"/>
      <sheetData sheetId="6928" refreshError="1"/>
      <sheetData sheetId="6929" refreshError="1"/>
      <sheetData sheetId="6930" refreshError="1"/>
      <sheetData sheetId="6931" refreshError="1"/>
      <sheetData sheetId="6932" refreshError="1"/>
      <sheetData sheetId="6933" refreshError="1"/>
      <sheetData sheetId="6934"/>
      <sheetData sheetId="6935"/>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sheetData sheetId="7017" refreshError="1"/>
      <sheetData sheetId="7018" refreshError="1"/>
      <sheetData sheetId="7019" refreshError="1"/>
      <sheetData sheetId="7020" refreshError="1"/>
      <sheetData sheetId="7021" refreshError="1"/>
      <sheetData sheetId="7022" refreshError="1"/>
      <sheetData sheetId="7023"/>
      <sheetData sheetId="7024" refreshError="1"/>
      <sheetData sheetId="7025" refreshError="1"/>
      <sheetData sheetId="7026" refreshError="1"/>
      <sheetData sheetId="7027" refreshError="1"/>
      <sheetData sheetId="7028" refreshError="1"/>
      <sheetData sheetId="7029" refreshError="1"/>
      <sheetData sheetId="7030" refreshError="1"/>
      <sheetData sheetId="7031"/>
      <sheetData sheetId="7032" refreshError="1"/>
      <sheetData sheetId="7033" refreshError="1"/>
      <sheetData sheetId="7034" refreshError="1"/>
      <sheetData sheetId="7035"/>
      <sheetData sheetId="7036"/>
      <sheetData sheetId="7037" refreshError="1"/>
      <sheetData sheetId="7038"/>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sheetData sheetId="7048"/>
      <sheetData sheetId="7049" refreshError="1"/>
      <sheetData sheetId="7050" refreshError="1"/>
      <sheetData sheetId="7051"/>
      <sheetData sheetId="7052" refreshError="1"/>
      <sheetData sheetId="7053" refreshError="1"/>
      <sheetData sheetId="7054" refreshError="1"/>
      <sheetData sheetId="7055"/>
      <sheetData sheetId="7056" refreshError="1"/>
      <sheetData sheetId="7057" refreshError="1"/>
      <sheetData sheetId="7058" refreshError="1"/>
      <sheetData sheetId="7059" refreshError="1"/>
      <sheetData sheetId="7060" refreshError="1"/>
      <sheetData sheetId="7061" refreshError="1"/>
      <sheetData sheetId="7062"/>
      <sheetData sheetId="7063"/>
      <sheetData sheetId="7064"/>
      <sheetData sheetId="7065"/>
      <sheetData sheetId="7066"/>
      <sheetData sheetId="7067"/>
      <sheetData sheetId="7068"/>
      <sheetData sheetId="7069"/>
      <sheetData sheetId="7070" refreshError="1"/>
      <sheetData sheetId="7071"/>
      <sheetData sheetId="7072"/>
      <sheetData sheetId="7073"/>
      <sheetData sheetId="7074"/>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sheetData sheetId="7095"/>
      <sheetData sheetId="7096" refreshError="1"/>
      <sheetData sheetId="7097"/>
      <sheetData sheetId="7098"/>
      <sheetData sheetId="7099"/>
      <sheetData sheetId="7100" refreshError="1"/>
      <sheetData sheetId="7101"/>
      <sheetData sheetId="7102" refreshError="1"/>
      <sheetData sheetId="7103" refreshError="1"/>
      <sheetData sheetId="7104" refreshError="1"/>
      <sheetData sheetId="7105" refreshError="1"/>
      <sheetData sheetId="7106" refreshError="1"/>
      <sheetData sheetId="7107" refreshError="1"/>
      <sheetData sheetId="7108"/>
      <sheetData sheetId="7109" refreshError="1"/>
      <sheetData sheetId="7110" refreshError="1"/>
      <sheetData sheetId="7111"/>
      <sheetData sheetId="7112"/>
      <sheetData sheetId="7113" refreshError="1"/>
      <sheetData sheetId="7114" refreshError="1"/>
      <sheetData sheetId="7115" refreshError="1"/>
      <sheetData sheetId="7116"/>
      <sheetData sheetId="7117"/>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sheetData sheetId="7144"/>
      <sheetData sheetId="7145"/>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sheetData sheetId="716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sheetData sheetId="7176" refreshError="1"/>
      <sheetData sheetId="7177"/>
      <sheetData sheetId="7178"/>
      <sheetData sheetId="7179" refreshError="1"/>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refreshError="1"/>
      <sheetData sheetId="7206" refreshError="1"/>
      <sheetData sheetId="7207" refreshError="1"/>
      <sheetData sheetId="7208"/>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sheetData sheetId="7225"/>
      <sheetData sheetId="7226"/>
      <sheetData sheetId="7227"/>
      <sheetData sheetId="7228"/>
      <sheetData sheetId="7229"/>
      <sheetData sheetId="7230" refreshError="1"/>
      <sheetData sheetId="723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sheetData sheetId="7321"/>
      <sheetData sheetId="7322"/>
      <sheetData sheetId="7323"/>
      <sheetData sheetId="7324" refreshError="1"/>
      <sheetData sheetId="7325" refreshError="1"/>
      <sheetData sheetId="7326" refreshError="1"/>
      <sheetData sheetId="7327" refreshError="1"/>
      <sheetData sheetId="7328" refreshError="1"/>
      <sheetData sheetId="7329"/>
      <sheetData sheetId="7330"/>
      <sheetData sheetId="7331"/>
      <sheetData sheetId="7332"/>
      <sheetData sheetId="7333"/>
      <sheetData sheetId="7334"/>
      <sheetData sheetId="7335"/>
      <sheetData sheetId="7336"/>
      <sheetData sheetId="7337"/>
      <sheetData sheetId="7338"/>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sheetData sheetId="7416"/>
      <sheetData sheetId="7417"/>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sheetData sheetId="7438"/>
      <sheetData sheetId="7439"/>
      <sheetData sheetId="7440"/>
      <sheetData sheetId="7441"/>
      <sheetData sheetId="7442"/>
      <sheetData sheetId="7443"/>
      <sheetData sheetId="7444"/>
      <sheetData sheetId="7445"/>
      <sheetData sheetId="7446"/>
      <sheetData sheetId="7447"/>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refreshError="1"/>
      <sheetData sheetId="7524"/>
      <sheetData sheetId="7525" refreshError="1"/>
      <sheetData sheetId="7526"/>
      <sheetData sheetId="7527"/>
      <sheetData sheetId="7528" refreshError="1"/>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refreshError="1"/>
      <sheetData sheetId="7550" refreshError="1"/>
      <sheetData sheetId="7551" refreshError="1"/>
      <sheetData sheetId="7552"/>
      <sheetData sheetId="7553"/>
      <sheetData sheetId="7554"/>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refreshError="1"/>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refreshError="1"/>
      <sheetData sheetId="7651" refreshError="1"/>
      <sheetData sheetId="7652" refreshError="1"/>
      <sheetData sheetId="7653" refreshError="1"/>
      <sheetData sheetId="7654" refreshError="1"/>
      <sheetData sheetId="7655" refreshError="1"/>
      <sheetData sheetId="7656" refreshError="1"/>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ow r="1">
          <cell r="A1" t="str">
            <v>Account No</v>
          </cell>
        </row>
      </sheetData>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row r="1">
          <cell r="D1" t="str">
            <v xml:space="preserve"> ДЕПОЗИТЫ ФИЗИЧЕСКИХ  ЛИЦ по состоянию на 01.01.2019</v>
          </cell>
        </row>
      </sheetData>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sheetData sheetId="7749" refreshError="1"/>
      <sheetData sheetId="7750" refreshError="1"/>
      <sheetData sheetId="7751" refreshError="1"/>
      <sheetData sheetId="7752" refreshError="1"/>
      <sheetData sheetId="7753" refreshError="1"/>
      <sheetData sheetId="77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I-Index"/>
      <sheetName val="DATA"/>
      <sheetName val="G-183"/>
      <sheetName val="2008"/>
      <sheetName val="тип шпал"/>
      <sheetName val="Г анализ"/>
      <sheetName val="Production_Ref Q-1-3"/>
      <sheetName val="F-2.1"/>
      <sheetName val="R-40"/>
      <sheetName val="R-50"/>
      <sheetName val="LME_prices"/>
      <sheetName val="группа"/>
      <sheetName val="Статьи"/>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modaj"/>
      <sheetName val="Paramètres"/>
      <sheetName val="Securities"/>
      <sheetName val="Sheet4"/>
      <sheetName val="Dropdown"/>
      <sheetName val="types"/>
      <sheetName val="Sheet3"/>
      <sheetName val="T_T"/>
      <sheetName val="CNOBARI"/>
      <sheetName val="Inputs"/>
      <sheetName val="FES"/>
      <sheetName val="Codes"/>
      <sheetName val="KCC"/>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A-20"/>
      <sheetName val="ЯНВАРЬ"/>
      <sheetName val="Index list"/>
      <sheetName val="справка"/>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R-40"/>
      <sheetName val="R-50"/>
      <sheetName val="LME_prices"/>
      <sheetName val="группа"/>
      <sheetName val="std tabel"/>
      <sheetName val="I-Index"/>
      <sheetName val="DATA"/>
      <sheetName val="G-183"/>
      <sheetName val="2008"/>
      <sheetName val="Production_Ref Q-1-3"/>
      <sheetName val="F-2.1"/>
      <sheetName val="тип шпал"/>
      <sheetName val="Г анализ"/>
      <sheetName val="Info"/>
      <sheetName val="D2 DCF"/>
      <sheetName val="Статьи"/>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Pilo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ССЫЛКА"/>
      <sheetName val="EGLNG SC Model asof0831"/>
      <sheetName val="ФОТ"/>
      <sheetName val="shedule of delivery"/>
      <sheetName val="11.1"/>
      <sheetName val="09"/>
      <sheetName val="10"/>
      <sheetName val="09.1"/>
      <sheetName val="бюджет Пр1"/>
      <sheetName val="Y-100 (IS)"/>
      <sheetName val="Y-300_12m"/>
      <sheetName val="Форма2"/>
      <sheetName val="I-Index"/>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s>
    <sheetDataSet>
      <sheetData sheetId="0" refreshError="1"/>
      <sheetData sheetId="1">
        <row r="6">
          <cell r="C6" t="str">
            <v>*</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s>
    <sheetDataSet>
      <sheetData sheetId="0"/>
      <sheetData sheetId="1">
        <row r="6">
          <cell r="B6" t="str">
            <v xml:space="preserve"> За период с 01.01.2008 по 31.03.2008</v>
          </cell>
        </row>
      </sheetData>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п 15"/>
      <sheetName val="name"/>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татьи"/>
      <sheetName val="31.12.03"/>
      <sheetName val="DATA"/>
      <sheetName val="PBC-Final Kmod8-December-2001"/>
      <sheetName val="std tabel"/>
      <sheetName val="I-Index"/>
      <sheetName val="G-183"/>
      <sheetName val="2008"/>
      <sheetName val="Production_Ref Q-1-3"/>
      <sheetName val="F-2.1"/>
      <sheetName val="8"/>
      <sheetName val="IS"/>
      <sheetName val="BS"/>
      <sheetName val="Securities"/>
      <sheetName val="тип шпал"/>
      <sheetName val="Г анализ"/>
      <sheetName val="R-40"/>
      <sheetName val="R-50"/>
      <sheetName val="LME_prices"/>
      <sheetName val="группа"/>
      <sheetName val="D2 DCF"/>
      <sheetName val="Info"/>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modaj"/>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s>
    <sheetDataSet>
      <sheetData sheetId="0">
        <row r="5">
          <cell r="T5">
            <v>9100501</v>
          </cell>
        </row>
      </sheetData>
      <sheetData sheetId="1" refreshError="1">
        <row r="5">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по связ карточки"/>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ow r="5">
          <cell r="G5">
            <v>16503137.241579933</v>
          </cell>
        </row>
      </sheetData>
      <sheetData sheetId="36" refreshError="1"/>
      <sheetData sheetId="37" refreshError="1"/>
      <sheetData sheetId="38" refreshError="1"/>
      <sheetData sheetId="39" refreshError="1"/>
      <sheetData sheetId="40" refreshError="1"/>
      <sheetData sheetId="41" refreshError="1"/>
      <sheetData sheetId="42">
        <row r="5">
          <cell r="G5">
            <v>16503137.241579933</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AC23">
            <v>1.5</v>
          </cell>
        </row>
        <row r="25">
          <cell r="AC25">
            <v>1488.06</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Форма2"/>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5"/>
  <sheetViews>
    <sheetView zoomScale="80" zoomScaleNormal="80" zoomScalePageLayoutView="85" workbookViewId="0">
      <selection activeCell="D7" sqref="D7:D16"/>
    </sheetView>
  </sheetViews>
  <sheetFormatPr defaultColWidth="11.33203125" defaultRowHeight="11.25" x14ac:dyDescent="0.2"/>
  <cols>
    <col min="1" max="1" width="13.6640625" style="4" customWidth="1"/>
    <col min="2" max="2" width="42" style="4" customWidth="1"/>
    <col min="3" max="3" width="19" style="4" customWidth="1"/>
    <col min="4" max="4" width="15.83203125" style="4" customWidth="1"/>
    <col min="5" max="5" width="11" style="4" customWidth="1"/>
    <col min="6" max="7" width="15.33203125" style="4" customWidth="1"/>
    <col min="8" max="8" width="17.1640625" style="4" customWidth="1"/>
    <col min="9" max="16384" width="11.33203125" style="4"/>
  </cols>
  <sheetData>
    <row r="1" spans="2:7" x14ac:dyDescent="0.2">
      <c r="B1" s="1"/>
      <c r="C1" s="2"/>
      <c r="D1" s="3"/>
    </row>
    <row r="2" spans="2:7" x14ac:dyDescent="0.2">
      <c r="C2" s="5"/>
    </row>
    <row r="3" spans="2:7" x14ac:dyDescent="0.2">
      <c r="D3" s="6"/>
      <c r="F3" s="6"/>
    </row>
    <row r="4" spans="2:7" x14ac:dyDescent="0.2">
      <c r="C4" s="172" t="s">
        <v>134</v>
      </c>
      <c r="D4" s="7">
        <v>44012</v>
      </c>
      <c r="F4" s="7">
        <v>43830</v>
      </c>
    </row>
    <row r="5" spans="2:7" x14ac:dyDescent="0.2">
      <c r="C5" s="173"/>
      <c r="D5" s="8" t="s">
        <v>0</v>
      </c>
      <c r="F5" s="8" t="s">
        <v>0</v>
      </c>
    </row>
    <row r="6" spans="2:7" ht="12.75" x14ac:dyDescent="0.2">
      <c r="B6" s="89" t="s">
        <v>42</v>
      </c>
      <c r="C6" s="9"/>
    </row>
    <row r="7" spans="2:7" ht="12.75" x14ac:dyDescent="0.2">
      <c r="B7" s="88" t="s">
        <v>33</v>
      </c>
      <c r="C7" s="9">
        <v>3</v>
      </c>
      <c r="D7" s="67">
        <v>656714</v>
      </c>
      <c r="F7" s="5">
        <v>78273</v>
      </c>
      <c r="G7" s="171"/>
    </row>
    <row r="8" spans="2:7" ht="25.5" x14ac:dyDescent="0.2">
      <c r="B8" s="92" t="s">
        <v>34</v>
      </c>
      <c r="C8" s="9">
        <v>5</v>
      </c>
      <c r="D8" s="67">
        <v>3217068</v>
      </c>
      <c r="F8" s="5">
        <v>2603699</v>
      </c>
      <c r="G8" s="171"/>
    </row>
    <row r="9" spans="2:7" ht="51" x14ac:dyDescent="0.2">
      <c r="B9" s="92" t="s">
        <v>145</v>
      </c>
      <c r="C9" s="9"/>
      <c r="D9" s="67">
        <v>11630</v>
      </c>
      <c r="F9" s="5">
        <v>0</v>
      </c>
    </row>
    <row r="10" spans="2:7" ht="25.5" x14ac:dyDescent="0.2">
      <c r="B10" s="92" t="s">
        <v>35</v>
      </c>
      <c r="C10" s="9">
        <v>6</v>
      </c>
      <c r="D10" s="67">
        <v>430377</v>
      </c>
      <c r="F10" s="5">
        <v>114971</v>
      </c>
      <c r="G10" s="171"/>
    </row>
    <row r="11" spans="2:7" ht="25.5" x14ac:dyDescent="0.2">
      <c r="B11" s="92" t="s">
        <v>36</v>
      </c>
      <c r="C11" s="9">
        <v>7</v>
      </c>
      <c r="D11" s="67">
        <v>889163</v>
      </c>
      <c r="F11" s="5">
        <v>619883</v>
      </c>
      <c r="G11" s="171"/>
    </row>
    <row r="12" spans="2:7" ht="25.5" x14ac:dyDescent="0.2">
      <c r="B12" s="92" t="s">
        <v>37</v>
      </c>
      <c r="C12" s="9"/>
      <c r="D12" s="67">
        <v>41656</v>
      </c>
      <c r="F12" s="5">
        <v>78610</v>
      </c>
    </row>
    <row r="13" spans="2:7" ht="25.5" x14ac:dyDescent="0.2">
      <c r="B13" s="92" t="s">
        <v>38</v>
      </c>
      <c r="C13" s="9"/>
      <c r="D13" s="67">
        <v>34808</v>
      </c>
      <c r="F13" s="5">
        <v>17404</v>
      </c>
    </row>
    <row r="14" spans="2:7" ht="12.75" x14ac:dyDescent="0.2">
      <c r="B14" s="88" t="s">
        <v>39</v>
      </c>
      <c r="C14" s="9"/>
      <c r="D14" s="67">
        <v>43760</v>
      </c>
      <c r="F14" s="5">
        <v>37802</v>
      </c>
      <c r="G14" s="5"/>
    </row>
    <row r="15" spans="2:7" ht="12.75" x14ac:dyDescent="0.2">
      <c r="B15" s="88" t="s">
        <v>40</v>
      </c>
      <c r="C15" s="9"/>
      <c r="D15" s="67">
        <v>6017</v>
      </c>
      <c r="F15" s="5">
        <v>6017</v>
      </c>
    </row>
    <row r="16" spans="2:7" ht="12.75" x14ac:dyDescent="0.2">
      <c r="B16" s="90" t="s">
        <v>41</v>
      </c>
      <c r="C16" s="9"/>
      <c r="D16" s="67">
        <v>5686</v>
      </c>
      <c r="F16" s="5">
        <v>5747</v>
      </c>
    </row>
    <row r="17" spans="2:18" ht="13.5" thickBot="1" x14ac:dyDescent="0.25">
      <c r="B17" s="89" t="s">
        <v>43</v>
      </c>
      <c r="C17" s="9"/>
      <c r="D17" s="10">
        <f>SUM(D7:D16)</f>
        <v>5336879</v>
      </c>
      <c r="E17" s="11"/>
      <c r="F17" s="10">
        <f>SUM(F7:F16)</f>
        <v>3562406</v>
      </c>
      <c r="G17" s="170"/>
    </row>
    <row r="18" spans="2:18" ht="12" thickTop="1" x14ac:dyDescent="0.2">
      <c r="C18" s="9"/>
    </row>
    <row r="19" spans="2:18" ht="12.75" x14ac:dyDescent="0.2">
      <c r="B19" s="89" t="s">
        <v>44</v>
      </c>
      <c r="C19" s="9"/>
    </row>
    <row r="20" spans="2:18" ht="12.75" x14ac:dyDescent="0.2">
      <c r="B20" s="89" t="s">
        <v>45</v>
      </c>
      <c r="C20" s="9"/>
    </row>
    <row r="21" spans="2:18" ht="12.75" x14ac:dyDescent="0.2">
      <c r="B21" s="88" t="s">
        <v>46</v>
      </c>
      <c r="C21" s="9">
        <v>7</v>
      </c>
      <c r="D21" s="5">
        <v>2385670</v>
      </c>
      <c r="F21" s="5">
        <v>1239407</v>
      </c>
      <c r="G21" s="171"/>
      <c r="H21" s="5"/>
    </row>
    <row r="22" spans="2:18" ht="12.75" x14ac:dyDescent="0.2">
      <c r="B22" s="88" t="s">
        <v>47</v>
      </c>
      <c r="C22" s="9">
        <v>8</v>
      </c>
      <c r="D22" s="5">
        <v>131066</v>
      </c>
      <c r="F22" s="5">
        <v>91666</v>
      </c>
      <c r="G22" s="171"/>
      <c r="H22" s="5"/>
    </row>
    <row r="23" spans="2:18" ht="12.75" x14ac:dyDescent="0.2">
      <c r="B23" s="90" t="s">
        <v>48</v>
      </c>
      <c r="C23" s="9"/>
      <c r="D23" s="5">
        <v>98301</v>
      </c>
      <c r="F23" s="5">
        <v>87797</v>
      </c>
      <c r="G23" s="93"/>
      <c r="H23" s="94"/>
      <c r="I23" s="93"/>
      <c r="J23" s="93"/>
      <c r="K23" s="93"/>
      <c r="L23" s="93"/>
      <c r="M23" s="93"/>
      <c r="N23" s="93"/>
      <c r="O23" s="93"/>
      <c r="P23" s="93"/>
      <c r="Q23" s="93"/>
      <c r="R23" s="93"/>
    </row>
    <row r="24" spans="2:18" ht="12.75" x14ac:dyDescent="0.2">
      <c r="B24" s="89" t="s">
        <v>49</v>
      </c>
      <c r="C24" s="9"/>
      <c r="D24" s="12">
        <f>SUM(D21:D23)</f>
        <v>2615037</v>
      </c>
      <c r="E24" s="11"/>
      <c r="F24" s="12">
        <f>SUM(F21:F23)</f>
        <v>1418870</v>
      </c>
      <c r="G24" s="95"/>
      <c r="H24" s="96"/>
      <c r="I24" s="93"/>
      <c r="J24" s="93"/>
      <c r="K24" s="93"/>
      <c r="L24" s="93"/>
      <c r="M24" s="93"/>
      <c r="N24" s="93"/>
      <c r="O24" s="93"/>
      <c r="P24" s="93"/>
      <c r="Q24" s="93"/>
      <c r="R24" s="93"/>
    </row>
    <row r="25" spans="2:18" x14ac:dyDescent="0.2">
      <c r="C25" s="9"/>
      <c r="D25" s="5"/>
      <c r="F25" s="5"/>
      <c r="G25" s="93"/>
      <c r="H25" s="94"/>
      <c r="I25" s="93"/>
      <c r="J25" s="93"/>
      <c r="K25" s="93"/>
      <c r="L25" s="93"/>
      <c r="M25" s="93"/>
      <c r="N25" s="93"/>
      <c r="O25" s="93"/>
      <c r="P25" s="93"/>
      <c r="Q25" s="93"/>
      <c r="R25" s="93"/>
    </row>
    <row r="26" spans="2:18" ht="12.75" x14ac:dyDescent="0.2">
      <c r="B26" s="91" t="s">
        <v>50</v>
      </c>
      <c r="C26" s="9"/>
      <c r="D26" s="5"/>
      <c r="F26" s="5"/>
      <c r="G26" s="93"/>
      <c r="H26" s="94"/>
      <c r="I26" s="93"/>
      <c r="J26" s="93"/>
      <c r="K26" s="93"/>
      <c r="L26" s="93"/>
      <c r="M26" s="93"/>
      <c r="N26" s="93"/>
      <c r="O26" s="93"/>
      <c r="P26" s="93"/>
      <c r="Q26" s="93"/>
      <c r="R26" s="93"/>
    </row>
    <row r="27" spans="2:18" ht="12.75" x14ac:dyDescent="0.2">
      <c r="B27" s="88" t="s">
        <v>51</v>
      </c>
      <c r="C27" s="9">
        <v>9</v>
      </c>
      <c r="D27" s="5">
        <v>1680000</v>
      </c>
      <c r="F27" s="5">
        <v>1460000</v>
      </c>
      <c r="G27" s="93"/>
      <c r="H27" s="94"/>
      <c r="I27" s="93"/>
      <c r="J27" s="93"/>
      <c r="K27" s="93"/>
      <c r="L27" s="93"/>
      <c r="M27" s="93"/>
      <c r="N27" s="93"/>
      <c r="O27" s="93"/>
      <c r="P27" s="93"/>
      <c r="Q27" s="93"/>
      <c r="R27" s="93"/>
    </row>
    <row r="28" spans="2:18" ht="27.6" customHeight="1" x14ac:dyDescent="0.2">
      <c r="B28" s="88" t="s">
        <v>52</v>
      </c>
      <c r="C28" s="9">
        <v>9</v>
      </c>
      <c r="D28" s="5">
        <v>148311</v>
      </c>
      <c r="F28" s="5">
        <v>62511</v>
      </c>
      <c r="G28" s="93"/>
      <c r="H28" s="94"/>
      <c r="I28" s="93"/>
      <c r="J28" s="93"/>
      <c r="K28" s="93"/>
      <c r="L28" s="93"/>
      <c r="M28" s="93"/>
      <c r="N28" s="97"/>
      <c r="O28" s="93"/>
      <c r="P28" s="93"/>
      <c r="Q28" s="97"/>
      <c r="R28" s="93"/>
    </row>
    <row r="29" spans="2:18" ht="38.25" x14ac:dyDescent="0.2">
      <c r="B29" s="92" t="s">
        <v>53</v>
      </c>
      <c r="C29" s="9"/>
      <c r="D29" s="67">
        <v>-16070</v>
      </c>
      <c r="F29" s="5">
        <v>15904</v>
      </c>
      <c r="G29" s="93"/>
      <c r="H29" s="94"/>
      <c r="I29" s="93"/>
      <c r="J29" s="93"/>
      <c r="K29" s="93"/>
      <c r="L29" s="93"/>
      <c r="M29" s="93"/>
      <c r="N29" s="97"/>
      <c r="O29" s="93"/>
      <c r="P29" s="93"/>
      <c r="Q29" s="97"/>
      <c r="R29" s="93"/>
    </row>
    <row r="30" spans="2:18" ht="12.75" x14ac:dyDescent="0.2">
      <c r="B30" s="88" t="s">
        <v>54</v>
      </c>
      <c r="C30" s="9"/>
      <c r="D30" s="5">
        <v>0</v>
      </c>
      <c r="F30" s="5">
        <v>0</v>
      </c>
      <c r="G30" s="93"/>
      <c r="H30" s="94"/>
      <c r="I30" s="93"/>
      <c r="J30" s="93"/>
      <c r="K30" s="93"/>
      <c r="L30" s="93"/>
      <c r="M30" s="93"/>
      <c r="N30" s="97"/>
      <c r="O30" s="93"/>
      <c r="P30" s="93"/>
      <c r="Q30" s="97"/>
      <c r="R30" s="93"/>
    </row>
    <row r="31" spans="2:18" ht="27.6" customHeight="1" x14ac:dyDescent="0.2">
      <c r="B31" s="88" t="s">
        <v>55</v>
      </c>
      <c r="C31" s="9"/>
      <c r="D31" s="5">
        <v>909601</v>
      </c>
      <c r="F31" s="5">
        <v>605121</v>
      </c>
      <c r="G31" s="94"/>
      <c r="H31" s="94"/>
      <c r="I31" s="93"/>
      <c r="J31" s="93"/>
      <c r="K31" s="93"/>
      <c r="L31" s="93"/>
      <c r="M31" s="93"/>
      <c r="N31" s="98"/>
      <c r="O31" s="93"/>
      <c r="P31" s="93"/>
      <c r="Q31" s="98"/>
      <c r="R31" s="93"/>
    </row>
    <row r="32" spans="2:18" ht="27.6" customHeight="1" x14ac:dyDescent="0.2">
      <c r="B32" s="91" t="s">
        <v>56</v>
      </c>
      <c r="C32" s="9"/>
      <c r="D32" s="12">
        <f>SUM(D27:D31)</f>
        <v>2721842</v>
      </c>
      <c r="E32" s="11"/>
      <c r="F32" s="12">
        <f>SUM(F27:F31)</f>
        <v>2143536</v>
      </c>
      <c r="G32" s="95"/>
      <c r="H32" s="94"/>
      <c r="I32" s="93"/>
      <c r="J32" s="93"/>
      <c r="K32" s="93"/>
      <c r="L32" s="93"/>
      <c r="M32" s="93"/>
      <c r="N32" s="97"/>
      <c r="O32" s="93"/>
      <c r="P32" s="93"/>
      <c r="Q32" s="97"/>
      <c r="R32" s="93"/>
    </row>
    <row r="33" spans="2:18" ht="13.5" thickBot="1" x14ac:dyDescent="0.25">
      <c r="B33" s="91" t="s">
        <v>57</v>
      </c>
      <c r="C33" s="9"/>
      <c r="D33" s="10">
        <f>D24+D32</f>
        <v>5336879</v>
      </c>
      <c r="F33" s="10">
        <f>F24+F32</f>
        <v>3562406</v>
      </c>
      <c r="G33" s="93"/>
      <c r="H33" s="94"/>
      <c r="I33" s="93"/>
      <c r="J33" s="93"/>
      <c r="K33" s="93"/>
      <c r="L33" s="93"/>
      <c r="M33" s="93"/>
      <c r="N33" s="97"/>
      <c r="O33" s="93"/>
      <c r="P33" s="93"/>
      <c r="Q33" s="97"/>
      <c r="R33" s="93"/>
    </row>
    <row r="34" spans="2:18" ht="13.5" thickTop="1" x14ac:dyDescent="0.2">
      <c r="B34" s="13" t="s">
        <v>3</v>
      </c>
      <c r="C34" s="9"/>
      <c r="D34" s="14">
        <f>D17-D33</f>
        <v>0</v>
      </c>
      <c r="F34" s="14">
        <f>F17-F33</f>
        <v>0</v>
      </c>
      <c r="G34" s="93"/>
      <c r="H34" s="94"/>
      <c r="I34" s="93"/>
      <c r="J34" s="93"/>
      <c r="K34" s="93"/>
      <c r="L34" s="93"/>
      <c r="M34" s="93"/>
      <c r="N34" s="97"/>
      <c r="O34" s="93"/>
      <c r="P34" s="93"/>
      <c r="Q34" s="99"/>
      <c r="R34" s="93"/>
    </row>
    <row r="35" spans="2:18" ht="12.75" x14ac:dyDescent="0.2">
      <c r="B35" s="13"/>
      <c r="C35" s="9"/>
      <c r="D35" s="14"/>
      <c r="F35" s="14"/>
      <c r="G35" s="93"/>
      <c r="H35" s="94"/>
      <c r="I35" s="93"/>
      <c r="J35" s="93"/>
      <c r="K35" s="93"/>
      <c r="L35" s="93"/>
      <c r="M35" s="93"/>
      <c r="N35" s="97"/>
      <c r="O35" s="93"/>
      <c r="P35" s="93"/>
      <c r="Q35" s="99"/>
      <c r="R35" s="93"/>
    </row>
    <row r="36" spans="2:18" ht="12.75" x14ac:dyDescent="0.2">
      <c r="B36" s="128" t="s">
        <v>136</v>
      </c>
      <c r="C36" s="9"/>
      <c r="D36" s="14"/>
      <c r="F36" s="14"/>
      <c r="G36" s="93"/>
      <c r="H36" s="94"/>
      <c r="I36" s="93"/>
      <c r="J36" s="93"/>
      <c r="K36" s="93"/>
      <c r="L36" s="93"/>
      <c r="M36" s="93"/>
      <c r="N36" s="97"/>
      <c r="O36" s="93"/>
      <c r="P36" s="93"/>
      <c r="Q36" s="99"/>
      <c r="R36" s="93"/>
    </row>
    <row r="37" spans="2:18" ht="12.75" x14ac:dyDescent="0.2">
      <c r="B37" s="129" t="s">
        <v>135</v>
      </c>
      <c r="G37" s="93"/>
      <c r="H37" s="93"/>
      <c r="I37" s="93"/>
      <c r="J37" s="93"/>
      <c r="K37" s="93"/>
      <c r="L37" s="93"/>
      <c r="M37" s="93"/>
      <c r="N37" s="98"/>
      <c r="O37" s="93"/>
      <c r="P37" s="93"/>
      <c r="Q37" s="98"/>
      <c r="R37" s="93"/>
    </row>
    <row r="38" spans="2:18" ht="12.75" x14ac:dyDescent="0.2">
      <c r="F38" s="5"/>
      <c r="G38" s="94"/>
      <c r="H38" s="93"/>
      <c r="I38" s="93"/>
      <c r="J38" s="93"/>
      <c r="K38" s="93"/>
      <c r="L38" s="93"/>
      <c r="M38" s="93"/>
      <c r="N38" s="98"/>
      <c r="O38" s="93"/>
      <c r="P38" s="93"/>
      <c r="Q38" s="98"/>
      <c r="R38" s="93"/>
    </row>
    <row r="39" spans="2:18" ht="12.75" x14ac:dyDescent="0.2">
      <c r="B39" s="124" t="s">
        <v>131</v>
      </c>
      <c r="C39" s="123"/>
      <c r="D39" s="123"/>
      <c r="E39" s="123"/>
      <c r="F39" s="123"/>
      <c r="G39" s="123"/>
      <c r="H39" s="123"/>
      <c r="I39" s="93"/>
      <c r="J39" s="93"/>
      <c r="K39" s="93"/>
      <c r="L39" s="93"/>
      <c r="M39" s="93"/>
      <c r="N39" s="93"/>
      <c r="O39" s="93"/>
      <c r="P39" s="93"/>
      <c r="Q39" s="93"/>
      <c r="R39" s="93"/>
    </row>
    <row r="40" spans="2:18" ht="12.75" x14ac:dyDescent="0.2">
      <c r="B40" s="123" t="s">
        <v>130</v>
      </c>
      <c r="C40" s="123" t="s">
        <v>132</v>
      </c>
      <c r="D40" s="123"/>
      <c r="E40" s="123"/>
      <c r="F40" s="123"/>
      <c r="G40" s="123"/>
      <c r="H40" s="123"/>
      <c r="I40" s="93"/>
      <c r="J40" s="93"/>
      <c r="K40" s="93"/>
      <c r="L40" s="93"/>
      <c r="M40" s="93"/>
      <c r="N40" s="93"/>
      <c r="O40" s="93"/>
      <c r="P40" s="93"/>
      <c r="Q40" s="93"/>
      <c r="R40" s="93"/>
    </row>
    <row r="41" spans="2:18" x14ac:dyDescent="0.2">
      <c r="F41" s="5"/>
      <c r="G41" s="93"/>
      <c r="H41" s="93"/>
      <c r="I41" s="93"/>
      <c r="J41" s="93"/>
      <c r="K41" s="93"/>
      <c r="L41" s="93"/>
      <c r="M41" s="93"/>
      <c r="N41" s="93"/>
      <c r="O41" s="93"/>
      <c r="P41" s="93"/>
      <c r="Q41" s="93"/>
      <c r="R41" s="93"/>
    </row>
    <row r="42" spans="2:18" x14ac:dyDescent="0.2">
      <c r="G42" s="93"/>
      <c r="H42" s="93"/>
      <c r="I42" s="93"/>
      <c r="J42" s="93"/>
      <c r="K42" s="93"/>
      <c r="L42" s="93"/>
      <c r="M42" s="93"/>
      <c r="N42" s="93"/>
      <c r="O42" s="93"/>
      <c r="P42" s="93"/>
      <c r="Q42" s="93"/>
      <c r="R42" s="93"/>
    </row>
    <row r="43" spans="2:18" ht="12.75" x14ac:dyDescent="0.2">
      <c r="B43" s="123"/>
      <c r="C43" s="123"/>
      <c r="D43" s="123"/>
      <c r="E43" s="123"/>
      <c r="F43" s="123"/>
      <c r="G43" s="123"/>
      <c r="H43" s="123"/>
      <c r="I43" s="93"/>
      <c r="J43" s="93"/>
      <c r="K43" s="93"/>
      <c r="L43" s="93"/>
      <c r="M43" s="93"/>
      <c r="N43" s="93"/>
      <c r="O43" s="93"/>
      <c r="P43" s="93"/>
      <c r="Q43" s="93"/>
      <c r="R43" s="93"/>
    </row>
    <row r="44" spans="2:18" ht="12.75" x14ac:dyDescent="0.2">
      <c r="B44" s="123"/>
      <c r="C44" s="123"/>
      <c r="D44" s="123"/>
      <c r="E44" s="123"/>
      <c r="F44" s="123"/>
      <c r="G44" s="123"/>
      <c r="H44" s="123"/>
      <c r="I44" s="93"/>
      <c r="J44" s="93"/>
      <c r="K44" s="93"/>
      <c r="L44" s="93"/>
      <c r="M44" s="93"/>
      <c r="N44" s="93"/>
      <c r="O44" s="93"/>
      <c r="P44" s="93"/>
      <c r="Q44" s="93"/>
      <c r="R44" s="93"/>
    </row>
    <row r="45" spans="2:18" ht="12.75" x14ac:dyDescent="0.2">
      <c r="G45" s="93"/>
      <c r="H45" s="93"/>
      <c r="I45" s="97"/>
      <c r="J45" s="93"/>
      <c r="K45" s="93"/>
      <c r="L45" s="93"/>
      <c r="M45" s="93"/>
      <c r="N45" s="93"/>
      <c r="O45" s="93"/>
      <c r="P45" s="93"/>
      <c r="Q45" s="93"/>
      <c r="R45" s="93"/>
    </row>
    <row r="46" spans="2:18" ht="12.75" x14ac:dyDescent="0.2">
      <c r="G46" s="93"/>
      <c r="H46" s="93"/>
      <c r="I46" s="97"/>
      <c r="J46" s="93"/>
      <c r="K46" s="93"/>
      <c r="L46" s="93"/>
      <c r="M46" s="93"/>
      <c r="N46" s="93"/>
      <c r="O46" s="93"/>
      <c r="P46" s="93"/>
      <c r="Q46" s="93"/>
      <c r="R46" s="93"/>
    </row>
    <row r="47" spans="2:18" ht="12.75" x14ac:dyDescent="0.2">
      <c r="G47" s="93"/>
      <c r="H47" s="93"/>
      <c r="I47" s="97"/>
      <c r="J47" s="93"/>
      <c r="K47" s="93"/>
      <c r="L47" s="93"/>
      <c r="M47" s="93"/>
      <c r="N47" s="93"/>
      <c r="O47" s="93"/>
      <c r="P47" s="93"/>
      <c r="Q47" s="93"/>
      <c r="R47" s="93"/>
    </row>
    <row r="48" spans="2:18" x14ac:dyDescent="0.2">
      <c r="G48" s="93"/>
      <c r="H48" s="93"/>
      <c r="I48" s="93"/>
      <c r="J48" s="93"/>
      <c r="K48" s="93"/>
      <c r="L48" s="93"/>
      <c r="M48" s="93"/>
      <c r="N48" s="93"/>
      <c r="O48" s="93"/>
      <c r="P48" s="93"/>
      <c r="Q48" s="93"/>
      <c r="R48" s="93"/>
    </row>
    <row r="49" spans="7:18" x14ac:dyDescent="0.2">
      <c r="G49" s="93"/>
      <c r="H49" s="93"/>
      <c r="I49" s="93"/>
      <c r="J49" s="93"/>
      <c r="K49" s="93"/>
      <c r="L49" s="93"/>
      <c r="M49" s="93"/>
      <c r="N49" s="93"/>
      <c r="O49" s="93"/>
      <c r="P49" s="93"/>
      <c r="Q49" s="93"/>
      <c r="R49" s="93"/>
    </row>
    <row r="50" spans="7:18" x14ac:dyDescent="0.2">
      <c r="G50" s="93"/>
      <c r="H50" s="93"/>
      <c r="I50" s="93"/>
      <c r="J50" s="93"/>
      <c r="K50" s="93"/>
      <c r="L50" s="93"/>
      <c r="M50" s="93"/>
      <c r="N50" s="93"/>
      <c r="O50" s="93"/>
      <c r="P50" s="93"/>
      <c r="Q50" s="93"/>
      <c r="R50" s="93"/>
    </row>
    <row r="51" spans="7:18" x14ac:dyDescent="0.2">
      <c r="G51" s="93"/>
      <c r="H51" s="93"/>
      <c r="I51" s="93"/>
      <c r="J51" s="93"/>
      <c r="K51" s="93"/>
      <c r="L51" s="93"/>
      <c r="M51" s="93"/>
      <c r="N51" s="93"/>
      <c r="O51" s="93"/>
      <c r="P51" s="93"/>
      <c r="Q51" s="93"/>
      <c r="R51" s="93"/>
    </row>
    <row r="52" spans="7:18" x14ac:dyDescent="0.2">
      <c r="G52" s="93"/>
      <c r="H52" s="93"/>
      <c r="I52" s="93"/>
      <c r="J52" s="93"/>
      <c r="K52" s="93"/>
      <c r="L52" s="93"/>
      <c r="M52" s="93"/>
      <c r="N52" s="93"/>
      <c r="O52" s="93"/>
      <c r="P52" s="93"/>
      <c r="Q52" s="93"/>
      <c r="R52" s="93"/>
    </row>
    <row r="53" spans="7:18" x14ac:dyDescent="0.2">
      <c r="G53" s="93"/>
      <c r="H53" s="93"/>
      <c r="I53" s="93"/>
      <c r="J53" s="93"/>
      <c r="K53" s="93"/>
      <c r="L53" s="93"/>
      <c r="M53" s="93"/>
      <c r="N53" s="93"/>
      <c r="O53" s="93"/>
      <c r="P53" s="93"/>
      <c r="Q53" s="93"/>
      <c r="R53" s="93"/>
    </row>
    <row r="54" spans="7:18" x14ac:dyDescent="0.2">
      <c r="G54" s="93"/>
      <c r="H54" s="93"/>
      <c r="I54" s="93"/>
      <c r="J54" s="93"/>
      <c r="K54" s="93"/>
      <c r="L54" s="93"/>
      <c r="M54" s="93"/>
      <c r="N54" s="93"/>
      <c r="O54" s="93"/>
      <c r="P54" s="93"/>
      <c r="Q54" s="93"/>
      <c r="R54" s="93"/>
    </row>
    <row r="55" spans="7:18" x14ac:dyDescent="0.2">
      <c r="G55" s="93"/>
      <c r="H55" s="93"/>
      <c r="I55" s="93"/>
      <c r="J55" s="93"/>
      <c r="K55" s="93"/>
      <c r="L55" s="93"/>
      <c r="M55" s="93"/>
      <c r="N55" s="93"/>
      <c r="O55" s="93"/>
      <c r="P55" s="93"/>
      <c r="Q55" s="93"/>
      <c r="R55" s="93"/>
    </row>
  </sheetData>
  <mergeCells count="1">
    <mergeCell ref="C4:C5"/>
  </mergeCells>
  <pageMargins left="0.75" right="0.25" top="0.75" bottom="0.75" header="0.25" footer="0.25"/>
  <pageSetup orientation="portrait" r:id="rId1"/>
  <headerFooter>
    <oddHeader xml:space="preserve">&amp;C&amp;"Times New Roman,полужирный"&amp;11Отчет о финансовом положении по состоянию на 30 июня 2020 года&amp;R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1"/>
  <sheetViews>
    <sheetView zoomScale="80" zoomScaleNormal="80" workbookViewId="0">
      <selection activeCell="D22" sqref="D22"/>
    </sheetView>
  </sheetViews>
  <sheetFormatPr defaultColWidth="10.33203125" defaultRowHeight="12.75" x14ac:dyDescent="0.2"/>
  <cols>
    <col min="1" max="1" width="15.1640625" style="15" customWidth="1"/>
    <col min="2" max="2" width="46.83203125" style="147" customWidth="1"/>
    <col min="3" max="3" width="12.83203125" style="15" customWidth="1"/>
    <col min="4" max="4" width="14.5" style="15" customWidth="1"/>
    <col min="5" max="5" width="7.6640625" style="15" customWidth="1"/>
    <col min="6" max="6" width="14.83203125" style="15" customWidth="1"/>
    <col min="7" max="7" width="10.33203125" style="15"/>
    <col min="8" max="8" width="11.1640625" style="15" bestFit="1" customWidth="1"/>
    <col min="9" max="16384" width="10.33203125" style="15"/>
  </cols>
  <sheetData>
    <row r="1" spans="2:8" x14ac:dyDescent="0.2">
      <c r="B1" s="146" t="s">
        <v>138</v>
      </c>
    </row>
    <row r="2" spans="2:8" x14ac:dyDescent="0.2">
      <c r="B2" s="146" t="s">
        <v>137</v>
      </c>
    </row>
    <row r="3" spans="2:8" x14ac:dyDescent="0.2">
      <c r="C3" s="174" t="s">
        <v>134</v>
      </c>
      <c r="D3" s="127">
        <v>44012</v>
      </c>
      <c r="F3" s="127">
        <v>43646</v>
      </c>
    </row>
    <row r="4" spans="2:8" x14ac:dyDescent="0.2">
      <c r="C4" s="175"/>
      <c r="D4" s="16" t="s">
        <v>0</v>
      </c>
      <c r="F4" s="16" t="s">
        <v>0</v>
      </c>
    </row>
    <row r="6" spans="2:8" x14ac:dyDescent="0.2">
      <c r="B6" s="92" t="s">
        <v>58</v>
      </c>
      <c r="C6" s="17">
        <v>10</v>
      </c>
      <c r="D6" s="18">
        <v>2682624</v>
      </c>
      <c r="F6" s="18">
        <v>1518231</v>
      </c>
      <c r="G6" s="18"/>
      <c r="H6" s="18"/>
    </row>
    <row r="7" spans="2:8" ht="25.5" x14ac:dyDescent="0.2">
      <c r="B7" s="92" t="s">
        <v>59</v>
      </c>
      <c r="C7" s="17">
        <v>10</v>
      </c>
      <c r="D7" s="18">
        <v>-789301</v>
      </c>
      <c r="F7" s="18">
        <v>-377494</v>
      </c>
      <c r="G7" s="18"/>
      <c r="H7" s="18"/>
    </row>
    <row r="8" spans="2:8" s="19" customFormat="1" x14ac:dyDescent="0.2">
      <c r="B8" s="100" t="s">
        <v>60</v>
      </c>
      <c r="C8" s="17"/>
      <c r="D8" s="20">
        <f>SUM(D6:D7)</f>
        <v>1893323</v>
      </c>
      <c r="F8" s="20">
        <f>SUM(F6:F7)</f>
        <v>1140737</v>
      </c>
      <c r="G8" s="21"/>
      <c r="H8" s="21"/>
    </row>
    <row r="9" spans="2:8" ht="25.5" x14ac:dyDescent="0.2">
      <c r="B9" s="92" t="s">
        <v>61</v>
      </c>
      <c r="C9" s="17">
        <v>10</v>
      </c>
      <c r="D9" s="18">
        <v>-928297</v>
      </c>
      <c r="F9" s="18">
        <v>-202535</v>
      </c>
      <c r="G9" s="18"/>
      <c r="H9" s="18"/>
    </row>
    <row r="10" spans="2:8" s="19" customFormat="1" x14ac:dyDescent="0.2">
      <c r="B10" s="100" t="s">
        <v>62</v>
      </c>
      <c r="C10" s="17"/>
      <c r="D10" s="68">
        <f>SUM(D8:D9)</f>
        <v>965026</v>
      </c>
      <c r="F10" s="20">
        <f>SUM(F8:F9)</f>
        <v>938202</v>
      </c>
      <c r="G10" s="21"/>
      <c r="H10" s="21"/>
    </row>
    <row r="11" spans="2:8" x14ac:dyDescent="0.2">
      <c r="B11" s="92" t="s">
        <v>63</v>
      </c>
      <c r="C11" s="17">
        <v>4</v>
      </c>
      <c r="D11" s="69">
        <v>258003</v>
      </c>
      <c r="F11" s="18">
        <v>110262</v>
      </c>
      <c r="G11" s="18"/>
      <c r="H11" s="18"/>
    </row>
    <row r="12" spans="2:8" x14ac:dyDescent="0.2">
      <c r="B12" s="92" t="s">
        <v>64</v>
      </c>
      <c r="C12" s="17">
        <v>4</v>
      </c>
      <c r="D12" s="69">
        <v>0</v>
      </c>
      <c r="F12" s="18">
        <v>-13987</v>
      </c>
      <c r="G12" s="18"/>
      <c r="H12" s="18"/>
    </row>
    <row r="13" spans="2:8" ht="25.5" x14ac:dyDescent="0.2">
      <c r="B13" s="92" t="s">
        <v>65</v>
      </c>
      <c r="C13" s="17"/>
      <c r="D13" s="18">
        <v>51564</v>
      </c>
      <c r="F13" s="18">
        <v>20168</v>
      </c>
      <c r="G13" s="18"/>
      <c r="H13" s="18"/>
    </row>
    <row r="14" spans="2:8" x14ac:dyDescent="0.2">
      <c r="B14" s="92" t="s">
        <v>66</v>
      </c>
      <c r="C14" s="17"/>
      <c r="D14" s="18">
        <v>18318</v>
      </c>
      <c r="F14" s="18">
        <v>16299</v>
      </c>
      <c r="G14" s="18"/>
      <c r="H14" s="18"/>
    </row>
    <row r="15" spans="2:8" x14ac:dyDescent="0.2">
      <c r="B15" s="100" t="s">
        <v>67</v>
      </c>
      <c r="C15" s="17"/>
      <c r="D15" s="20">
        <f>SUM(D10:D14)</f>
        <v>1292911</v>
      </c>
      <c r="E15" s="19"/>
      <c r="F15" s="20">
        <f>SUM(F10:F14)</f>
        <v>1070944</v>
      </c>
      <c r="G15" s="21"/>
      <c r="H15" s="21"/>
    </row>
    <row r="16" spans="2:8" ht="25.5" x14ac:dyDescent="0.2">
      <c r="B16" s="92" t="s">
        <v>68</v>
      </c>
      <c r="C16" s="17">
        <v>11</v>
      </c>
      <c r="D16" s="18">
        <v>-838067</v>
      </c>
      <c r="F16" s="18">
        <v>-854043</v>
      </c>
      <c r="G16" s="18"/>
      <c r="H16" s="18"/>
    </row>
    <row r="17" spans="2:8" ht="25.5" x14ac:dyDescent="0.2">
      <c r="B17" s="92" t="s">
        <v>69</v>
      </c>
      <c r="C17" s="17">
        <v>11</v>
      </c>
      <c r="D17" s="18">
        <v>51314</v>
      </c>
      <c r="F17" s="18">
        <v>-46880</v>
      </c>
      <c r="G17" s="18"/>
      <c r="H17" s="18"/>
    </row>
    <row r="18" spans="2:8" x14ac:dyDescent="0.2">
      <c r="B18" s="100" t="s">
        <v>70</v>
      </c>
      <c r="C18" s="17">
        <v>11</v>
      </c>
      <c r="D18" s="20">
        <f>SUM(D16:D17)</f>
        <v>-786753</v>
      </c>
      <c r="E18" s="19"/>
      <c r="F18" s="20">
        <f>SUM(F16:F17)</f>
        <v>-900923</v>
      </c>
      <c r="G18" s="21"/>
      <c r="H18" s="21"/>
    </row>
    <row r="19" spans="2:8" ht="38.25" x14ac:dyDescent="0.2">
      <c r="B19" s="101" t="s">
        <v>77</v>
      </c>
      <c r="C19" s="17"/>
      <c r="D19" s="18">
        <v>0</v>
      </c>
      <c r="F19" s="18">
        <v>0</v>
      </c>
      <c r="G19" s="18"/>
      <c r="H19" s="18"/>
    </row>
    <row r="20" spans="2:8" ht="25.5" x14ac:dyDescent="0.2">
      <c r="B20" s="101" t="s">
        <v>71</v>
      </c>
      <c r="C20" s="17">
        <v>12</v>
      </c>
      <c r="D20" s="18">
        <v>-63798</v>
      </c>
      <c r="F20" s="18">
        <v>-12140</v>
      </c>
      <c r="G20" s="18"/>
      <c r="H20" s="18"/>
    </row>
    <row r="21" spans="2:8" x14ac:dyDescent="0.2">
      <c r="B21" s="90" t="s">
        <v>72</v>
      </c>
      <c r="C21" s="17"/>
      <c r="D21" s="69">
        <v>0</v>
      </c>
      <c r="F21" s="18">
        <v>0</v>
      </c>
      <c r="G21" s="18"/>
      <c r="H21" s="18"/>
    </row>
    <row r="22" spans="2:8" x14ac:dyDescent="0.2">
      <c r="B22" s="88" t="s">
        <v>73</v>
      </c>
      <c r="C22" s="17">
        <v>13</v>
      </c>
      <c r="D22" s="18">
        <v>-137880</v>
      </c>
      <c r="F22" s="18">
        <v>-150792</v>
      </c>
      <c r="G22" s="18"/>
      <c r="H22" s="18"/>
    </row>
    <row r="23" spans="2:8" x14ac:dyDescent="0.2">
      <c r="B23" s="89" t="s">
        <v>74</v>
      </c>
      <c r="C23" s="17"/>
      <c r="D23" s="20">
        <f>SUM(D15,D18:D22)</f>
        <v>304480</v>
      </c>
      <c r="E23" s="19"/>
      <c r="F23" s="20">
        <f>SUM(F15,F18:F22)</f>
        <v>7089</v>
      </c>
      <c r="G23" s="21"/>
      <c r="H23" s="21"/>
    </row>
    <row r="24" spans="2:8" x14ac:dyDescent="0.2">
      <c r="B24" s="88" t="s">
        <v>75</v>
      </c>
      <c r="C24" s="17"/>
      <c r="D24" s="18">
        <v>0</v>
      </c>
      <c r="F24" s="18">
        <v>0</v>
      </c>
      <c r="G24" s="18"/>
      <c r="H24" s="18"/>
    </row>
    <row r="25" spans="2:8" x14ac:dyDescent="0.2">
      <c r="B25" s="91" t="s">
        <v>76</v>
      </c>
      <c r="C25" s="17"/>
      <c r="D25" s="20">
        <f>SUM(D23:D24)</f>
        <v>304480</v>
      </c>
      <c r="E25" s="19"/>
      <c r="F25" s="20">
        <f>SUM(F23:F24)</f>
        <v>7089</v>
      </c>
      <c r="G25" s="21"/>
      <c r="H25" s="21"/>
    </row>
    <row r="26" spans="2:8" x14ac:dyDescent="0.2">
      <c r="B26" s="91" t="s">
        <v>78</v>
      </c>
      <c r="C26" s="19"/>
      <c r="D26" s="22">
        <f>BS!D31-SUM(BS!F30:F31)-D25</f>
        <v>0</v>
      </c>
      <c r="E26" s="19"/>
      <c r="F26" s="21"/>
      <c r="G26" s="21"/>
      <c r="H26" s="21"/>
    </row>
    <row r="27" spans="2:8" ht="51" x14ac:dyDescent="0.2">
      <c r="B27" s="102" t="s">
        <v>79</v>
      </c>
      <c r="F27" s="18"/>
      <c r="G27" s="18"/>
      <c r="H27" s="18"/>
    </row>
    <row r="28" spans="2:8" ht="25.5" x14ac:dyDescent="0.2">
      <c r="B28" s="92" t="s">
        <v>80</v>
      </c>
      <c r="F28" s="18"/>
      <c r="G28" s="18"/>
      <c r="H28" s="18"/>
    </row>
    <row r="29" spans="2:8" ht="38.25" x14ac:dyDescent="0.2">
      <c r="B29" s="103" t="s">
        <v>81</v>
      </c>
      <c r="D29" s="18">
        <f>ROUND(BS!D29-BS!F29-D30,0)</f>
        <v>-21530</v>
      </c>
      <c r="E29" s="18"/>
      <c r="F29" s="18">
        <v>170293</v>
      </c>
      <c r="G29" s="18"/>
      <c r="H29" s="18"/>
    </row>
    <row r="30" spans="2:8" ht="51" x14ac:dyDescent="0.2">
      <c r="B30" s="103" t="s">
        <v>82</v>
      </c>
      <c r="D30" s="18">
        <v>-10444</v>
      </c>
      <c r="F30" s="18">
        <v>-43217</v>
      </c>
      <c r="G30" s="18"/>
      <c r="H30" s="18"/>
    </row>
    <row r="31" spans="2:8" ht="38.25" x14ac:dyDescent="0.2">
      <c r="B31" s="104" t="s">
        <v>83</v>
      </c>
      <c r="D31" s="24">
        <f>SUM(D29:D30)</f>
        <v>-31974</v>
      </c>
      <c r="F31" s="24">
        <f>SUM(F29:F30)</f>
        <v>127076</v>
      </c>
      <c r="G31" s="18"/>
      <c r="H31" s="18"/>
    </row>
    <row r="32" spans="2:8" x14ac:dyDescent="0.2">
      <c r="B32" s="91" t="s">
        <v>84</v>
      </c>
      <c r="C32" s="19"/>
      <c r="D32" s="20">
        <f>D31</f>
        <v>-31974</v>
      </c>
      <c r="E32" s="19"/>
      <c r="F32" s="20">
        <f>F31</f>
        <v>127076</v>
      </c>
      <c r="G32" s="21"/>
      <c r="H32" s="21"/>
    </row>
    <row r="33" spans="2:8" ht="13.5" thickBot="1" x14ac:dyDescent="0.25">
      <c r="B33" s="91" t="s">
        <v>85</v>
      </c>
      <c r="C33" s="19"/>
      <c r="D33" s="25">
        <f>D25+D32</f>
        <v>272506</v>
      </c>
      <c r="E33" s="19"/>
      <c r="F33" s="25">
        <f>F25+F32</f>
        <v>134165</v>
      </c>
      <c r="G33" s="21"/>
      <c r="H33" s="21"/>
    </row>
    <row r="34" spans="2:8" ht="13.5" thickTop="1" x14ac:dyDescent="0.2"/>
    <row r="35" spans="2:8" x14ac:dyDescent="0.2">
      <c r="B35" s="128" t="s">
        <v>136</v>
      </c>
    </row>
    <row r="36" spans="2:8" x14ac:dyDescent="0.2">
      <c r="B36" s="129" t="s">
        <v>135</v>
      </c>
      <c r="C36" s="123"/>
    </row>
    <row r="37" spans="2:8" x14ac:dyDescent="0.2">
      <c r="B37" s="123"/>
      <c r="C37" s="123"/>
    </row>
    <row r="38" spans="2:8" x14ac:dyDescent="0.2">
      <c r="B38" s="148"/>
      <c r="E38" s="23"/>
    </row>
    <row r="39" spans="2:8" x14ac:dyDescent="0.2">
      <c r="B39" s="124" t="s">
        <v>131</v>
      </c>
    </row>
    <row r="40" spans="2:8" x14ac:dyDescent="0.2">
      <c r="B40" s="123" t="s">
        <v>130</v>
      </c>
      <c r="C40" s="123" t="s">
        <v>132</v>
      </c>
    </row>
    <row r="41" spans="2:8" x14ac:dyDescent="0.2">
      <c r="B41" s="123"/>
    </row>
  </sheetData>
  <mergeCells count="1">
    <mergeCell ref="C3:C4"/>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topLeftCell="A26" zoomScale="80" zoomScaleNormal="80" workbookViewId="0">
      <selection activeCell="C41" sqref="C41"/>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25" t="s">
        <v>139</v>
      </c>
      <c r="C1" s="125"/>
    </row>
    <row r="2" spans="2:16" ht="14.25" x14ac:dyDescent="0.2">
      <c r="B2" s="125"/>
      <c r="C2" s="125"/>
    </row>
    <row r="5" spans="2:16" ht="12.75" x14ac:dyDescent="0.2">
      <c r="D5" s="180" t="s">
        <v>51</v>
      </c>
      <c r="E5" s="118"/>
      <c r="F5" s="180" t="s">
        <v>97</v>
      </c>
      <c r="G5" s="118"/>
      <c r="H5" s="180" t="s">
        <v>53</v>
      </c>
      <c r="I5" s="118"/>
      <c r="J5" s="180" t="s">
        <v>88</v>
      </c>
      <c r="K5" s="118"/>
      <c r="L5" s="180" t="s">
        <v>98</v>
      </c>
      <c r="M5" s="118"/>
      <c r="N5" s="180" t="s">
        <v>56</v>
      </c>
    </row>
    <row r="6" spans="2:16" ht="72.599999999999994" customHeight="1" x14ac:dyDescent="0.2">
      <c r="B6" s="26" t="s">
        <v>133</v>
      </c>
      <c r="C6" s="176" t="s">
        <v>134</v>
      </c>
      <c r="D6" s="181"/>
      <c r="E6" s="118"/>
      <c r="F6" s="181"/>
      <c r="G6" s="118"/>
      <c r="H6" s="181"/>
      <c r="I6" s="118"/>
      <c r="J6" s="181"/>
      <c r="K6" s="118"/>
      <c r="L6" s="181"/>
      <c r="M6" s="118"/>
      <c r="N6" s="181"/>
    </row>
    <row r="7" spans="2:16" ht="12" x14ac:dyDescent="0.2">
      <c r="B7" s="105" t="s">
        <v>86</v>
      </c>
      <c r="C7" s="177"/>
      <c r="D7" s="27">
        <v>937000</v>
      </c>
      <c r="E7" s="28"/>
      <c r="F7" s="27">
        <v>7911</v>
      </c>
      <c r="G7" s="28"/>
      <c r="H7" s="27">
        <v>-124358</v>
      </c>
      <c r="I7" s="28"/>
      <c r="J7" s="27">
        <v>570</v>
      </c>
      <c r="K7" s="28"/>
      <c r="L7" s="27">
        <v>499070</v>
      </c>
      <c r="M7" s="28"/>
      <c r="N7" s="27">
        <f>SUM(D7:M7)</f>
        <v>1320193</v>
      </c>
      <c r="P7" s="29" t="s">
        <v>3</v>
      </c>
    </row>
    <row r="8" spans="2:16" ht="12" x14ac:dyDescent="0.2">
      <c r="B8" s="107" t="s">
        <v>87</v>
      </c>
      <c r="C8" s="107"/>
      <c r="D8" s="28"/>
      <c r="E8" s="28"/>
      <c r="F8" s="28"/>
      <c r="G8" s="28"/>
      <c r="H8" s="28"/>
      <c r="I8" s="28"/>
      <c r="J8" s="28"/>
      <c r="K8" s="28"/>
      <c r="L8" s="28"/>
      <c r="M8" s="28"/>
      <c r="N8" s="28"/>
    </row>
    <row r="9" spans="2:16" ht="12" x14ac:dyDescent="0.2">
      <c r="B9" s="108" t="s">
        <v>141</v>
      </c>
      <c r="C9" s="108"/>
      <c r="D9" s="28">
        <v>0</v>
      </c>
      <c r="E9" s="28"/>
      <c r="F9" s="28">
        <v>0</v>
      </c>
      <c r="G9" s="28"/>
      <c r="H9" s="28">
        <v>0</v>
      </c>
      <c r="I9" s="28"/>
      <c r="J9" s="28">
        <v>0</v>
      </c>
      <c r="K9" s="28"/>
      <c r="L9" s="28">
        <v>7089</v>
      </c>
      <c r="M9" s="28"/>
      <c r="N9" s="28">
        <f>SUM(D9:M9)</f>
        <v>7089</v>
      </c>
      <c r="O9" s="30"/>
      <c r="P9" s="31">
        <f>IS!F25-SCE!N9</f>
        <v>0</v>
      </c>
    </row>
    <row r="10" spans="2:16" ht="12" x14ac:dyDescent="0.2">
      <c r="B10" s="107" t="s">
        <v>78</v>
      </c>
      <c r="C10" s="107"/>
      <c r="D10" s="32"/>
      <c r="E10" s="32"/>
      <c r="F10" s="32"/>
      <c r="G10" s="32"/>
      <c r="H10" s="32"/>
      <c r="I10" s="32"/>
      <c r="J10" s="32"/>
      <c r="K10" s="32"/>
      <c r="L10" s="32"/>
      <c r="M10" s="32"/>
      <c r="N10" s="32"/>
    </row>
    <row r="11" spans="2:16" ht="52.15" customHeight="1" x14ac:dyDescent="0.2">
      <c r="B11" s="109" t="s">
        <v>79</v>
      </c>
      <c r="C11" s="109"/>
      <c r="D11" s="28"/>
      <c r="E11" s="28"/>
      <c r="F11" s="28"/>
      <c r="G11" s="28"/>
      <c r="H11" s="28"/>
      <c r="I11" s="28"/>
      <c r="J11" s="28"/>
      <c r="K11" s="28"/>
      <c r="L11" s="28"/>
      <c r="M11" s="28"/>
      <c r="N11" s="28"/>
    </row>
    <row r="12" spans="2:16" ht="12" x14ac:dyDescent="0.2">
      <c r="B12" s="109" t="s">
        <v>88</v>
      </c>
      <c r="C12" s="109"/>
      <c r="D12" s="28"/>
      <c r="E12" s="28"/>
      <c r="F12" s="28"/>
      <c r="G12" s="28"/>
      <c r="H12" s="28"/>
      <c r="I12" s="28"/>
      <c r="J12" s="28">
        <v>-570</v>
      </c>
      <c r="K12" s="28"/>
      <c r="L12" s="28">
        <v>570</v>
      </c>
      <c r="M12" s="28"/>
      <c r="N12" s="28">
        <f t="shared" ref="N12:N14" si="0">SUM(D12:M12)</f>
        <v>0</v>
      </c>
    </row>
    <row r="13" spans="2:16" ht="36" x14ac:dyDescent="0.2">
      <c r="B13" s="108" t="s">
        <v>89</v>
      </c>
      <c r="C13" s="108"/>
      <c r="D13" s="28"/>
      <c r="E13" s="28"/>
      <c r="F13" s="28"/>
      <c r="G13" s="28"/>
      <c r="H13" s="28">
        <v>170293</v>
      </c>
      <c r="I13" s="28"/>
      <c r="J13" s="28"/>
      <c r="K13" s="28"/>
      <c r="L13" s="28"/>
      <c r="M13" s="28"/>
      <c r="N13" s="28">
        <f t="shared" si="0"/>
        <v>170293</v>
      </c>
      <c r="O13" s="30"/>
      <c r="P13" s="31">
        <f>IS!F29-N13</f>
        <v>0</v>
      </c>
    </row>
    <row r="14" spans="2:16" ht="52.15" customHeight="1" x14ac:dyDescent="0.2">
      <c r="B14" s="108" t="s">
        <v>90</v>
      </c>
      <c r="C14" s="108"/>
      <c r="D14" s="28"/>
      <c r="E14" s="28"/>
      <c r="F14" s="28"/>
      <c r="G14" s="28"/>
      <c r="H14" s="28">
        <v>-43217</v>
      </c>
      <c r="I14" s="28"/>
      <c r="J14" s="28"/>
      <c r="K14" s="28"/>
      <c r="L14" s="28"/>
      <c r="M14" s="28"/>
      <c r="N14" s="28">
        <f t="shared" si="0"/>
        <v>-43217</v>
      </c>
      <c r="O14" s="30"/>
      <c r="P14" s="31">
        <f>IS!F30-N14</f>
        <v>0</v>
      </c>
    </row>
    <row r="15" spans="2:16" ht="36" x14ac:dyDescent="0.2">
      <c r="B15" s="109" t="s">
        <v>91</v>
      </c>
      <c r="C15" s="109"/>
      <c r="D15" s="34">
        <f>SUM(D12:D14)</f>
        <v>0</v>
      </c>
      <c r="E15" s="28"/>
      <c r="F15" s="34">
        <f>SUM(F12:F14)</f>
        <v>0</v>
      </c>
      <c r="G15" s="28"/>
      <c r="H15" s="34">
        <f>SUM(H12:H14)</f>
        <v>127076</v>
      </c>
      <c r="I15" s="28"/>
      <c r="J15" s="34">
        <f>SUM(J12:J14)</f>
        <v>-570</v>
      </c>
      <c r="K15" s="28"/>
      <c r="L15" s="34">
        <f>SUM(L12:L14)</f>
        <v>570</v>
      </c>
      <c r="M15" s="28"/>
      <c r="N15" s="34">
        <f>SUM(N12:N14)</f>
        <v>127076</v>
      </c>
    </row>
    <row r="16" spans="2:16" ht="12" x14ac:dyDescent="0.2">
      <c r="B16" s="105" t="s">
        <v>92</v>
      </c>
      <c r="C16" s="105"/>
      <c r="D16" s="27">
        <f>D9+D15</f>
        <v>0</v>
      </c>
      <c r="E16" s="32"/>
      <c r="F16" s="27">
        <f>F9+F15</f>
        <v>0</v>
      </c>
      <c r="G16" s="32"/>
      <c r="H16" s="27">
        <f>H9+H15</f>
        <v>127076</v>
      </c>
      <c r="I16" s="32"/>
      <c r="J16" s="27">
        <f>J9+J15</f>
        <v>-570</v>
      </c>
      <c r="K16" s="32"/>
      <c r="L16" s="27">
        <f>L9+L15</f>
        <v>7659</v>
      </c>
      <c r="M16" s="32"/>
      <c r="N16" s="27">
        <f>N9+N15</f>
        <v>134165</v>
      </c>
    </row>
    <row r="17" spans="2:16" ht="48" x14ac:dyDescent="0.2">
      <c r="B17" s="111" t="s">
        <v>93</v>
      </c>
      <c r="C17" s="111"/>
      <c r="D17" s="28"/>
      <c r="E17" s="28"/>
      <c r="F17" s="28"/>
      <c r="G17" s="28"/>
      <c r="H17" s="28"/>
      <c r="I17" s="28"/>
      <c r="J17" s="28"/>
      <c r="K17" s="28"/>
      <c r="L17" s="28"/>
      <c r="M17" s="28"/>
      <c r="N17" s="28"/>
    </row>
    <row r="18" spans="2:16" x14ac:dyDescent="0.2">
      <c r="B18" s="36" t="s">
        <v>94</v>
      </c>
      <c r="C18" s="36"/>
      <c r="D18" s="28"/>
      <c r="E18" s="28"/>
      <c r="F18" s="28"/>
      <c r="G18" s="28"/>
      <c r="H18" s="28"/>
      <c r="I18" s="28"/>
      <c r="J18" s="28"/>
      <c r="K18" s="28"/>
      <c r="L18" s="28"/>
      <c r="M18" s="28"/>
      <c r="N18" s="28">
        <v>0</v>
      </c>
    </row>
    <row r="19" spans="2:16" ht="12" x14ac:dyDescent="0.2">
      <c r="B19" s="106" t="s">
        <v>95</v>
      </c>
      <c r="C19" s="17"/>
      <c r="D19" s="28">
        <v>383000</v>
      </c>
      <c r="E19" s="28"/>
      <c r="F19" s="28"/>
      <c r="G19" s="28"/>
      <c r="H19" s="28"/>
      <c r="I19" s="28"/>
      <c r="J19" s="28"/>
      <c r="K19" s="28"/>
      <c r="L19" s="28"/>
      <c r="M19" s="28"/>
      <c r="N19" s="28">
        <f>SUM(D19:L19)</f>
        <v>383000</v>
      </c>
    </row>
    <row r="20" spans="2:16" ht="12" x14ac:dyDescent="0.2">
      <c r="B20" s="105" t="s">
        <v>143</v>
      </c>
      <c r="C20" s="105"/>
      <c r="D20" s="28">
        <f>SUM(D18:D19)</f>
        <v>383000</v>
      </c>
      <c r="E20" s="28"/>
      <c r="F20" s="28">
        <f>SUM(F18:F19)</f>
        <v>0</v>
      </c>
      <c r="G20" s="28"/>
      <c r="H20" s="28"/>
      <c r="I20" s="28"/>
      <c r="J20" s="28"/>
      <c r="K20" s="28"/>
      <c r="L20" s="28"/>
      <c r="M20" s="28"/>
      <c r="N20" s="28">
        <f>SUM(N18:N19)</f>
        <v>383000</v>
      </c>
    </row>
    <row r="21" spans="2:16" ht="12.75" thickBot="1" x14ac:dyDescent="0.25">
      <c r="B21" s="110" t="s">
        <v>140</v>
      </c>
      <c r="C21" s="110"/>
      <c r="D21" s="37">
        <f>SUM(D7,D16,D20)</f>
        <v>1320000</v>
      </c>
      <c r="E21" s="30"/>
      <c r="F21" s="37">
        <f>SUM(F7,F16,F20)</f>
        <v>7911</v>
      </c>
      <c r="G21" s="30"/>
      <c r="H21" s="37">
        <f>SUM(H7,H16,H20)</f>
        <v>2718</v>
      </c>
      <c r="I21" s="30"/>
      <c r="J21" s="37">
        <f>SUM(J7,J16,J20)</f>
        <v>0</v>
      </c>
      <c r="K21" s="30"/>
      <c r="L21" s="37">
        <f>SUM(L7,L16,L20)</f>
        <v>506729</v>
      </c>
      <c r="M21" s="30"/>
      <c r="N21" s="37">
        <f>SUM(N7,N16,N20)</f>
        <v>1837358</v>
      </c>
      <c r="O21" s="30"/>
    </row>
    <row r="22" spans="2:16" ht="12" hidden="1" thickTop="1" x14ac:dyDescent="0.2">
      <c r="B22" s="29" t="s">
        <v>3</v>
      </c>
      <c r="C22" s="29"/>
      <c r="D22" s="31">
        <f>BS!F27-D21</f>
        <v>140000</v>
      </c>
      <c r="E22" s="28"/>
      <c r="F22" s="31">
        <f>BS!F28-F21</f>
        <v>54600</v>
      </c>
      <c r="G22" s="28"/>
      <c r="H22" s="31">
        <f>BS!F29-H21</f>
        <v>13186</v>
      </c>
      <c r="I22" s="28"/>
      <c r="J22" s="31">
        <f>BS!F30-J21</f>
        <v>0</v>
      </c>
      <c r="K22" s="28"/>
      <c r="L22" s="31">
        <f>BS!F31-L21</f>
        <v>98392</v>
      </c>
      <c r="M22" s="28"/>
      <c r="N22" s="31">
        <f>BS!F32-N21</f>
        <v>306178</v>
      </c>
    </row>
    <row r="23" spans="2:16" ht="12" thickTop="1" x14ac:dyDescent="0.2">
      <c r="B23" s="29"/>
      <c r="C23" s="29"/>
      <c r="D23" s="31"/>
      <c r="E23" s="28"/>
      <c r="F23" s="31"/>
      <c r="G23" s="28"/>
      <c r="H23" s="31"/>
      <c r="I23" s="28"/>
      <c r="J23" s="31"/>
      <c r="K23" s="28"/>
      <c r="L23" s="31"/>
      <c r="M23" s="28"/>
      <c r="N23" s="31"/>
    </row>
    <row r="24" spans="2:16" x14ac:dyDescent="0.2">
      <c r="B24" s="29"/>
      <c r="C24" s="29"/>
      <c r="D24" s="31"/>
      <c r="E24" s="28"/>
      <c r="F24" s="31"/>
      <c r="G24" s="28"/>
      <c r="H24" s="31"/>
      <c r="I24" s="28"/>
      <c r="J24" s="31"/>
      <c r="K24" s="28"/>
      <c r="L24" s="31"/>
      <c r="M24" s="28"/>
      <c r="N24" s="31"/>
    </row>
    <row r="25" spans="2:16" x14ac:dyDescent="0.2">
      <c r="B25" s="29"/>
      <c r="C25" s="29"/>
      <c r="D25" s="31"/>
      <c r="E25" s="28"/>
      <c r="F25" s="31"/>
      <c r="G25" s="28"/>
      <c r="H25" s="31"/>
      <c r="I25" s="28"/>
      <c r="J25" s="31"/>
      <c r="K25" s="28"/>
      <c r="L25" s="31"/>
      <c r="M25" s="28"/>
      <c r="N25" s="31"/>
    </row>
    <row r="27" spans="2:16" ht="16.5" customHeight="1" x14ac:dyDescent="0.2">
      <c r="D27" s="178" t="s">
        <v>51</v>
      </c>
      <c r="E27" s="126"/>
      <c r="F27" s="178" t="s">
        <v>97</v>
      </c>
      <c r="G27" s="126"/>
      <c r="H27" s="178" t="s">
        <v>53</v>
      </c>
      <c r="I27" s="126"/>
      <c r="J27" s="178" t="s">
        <v>88</v>
      </c>
      <c r="K27" s="126"/>
      <c r="L27" s="178" t="s">
        <v>98</v>
      </c>
      <c r="M27" s="126"/>
      <c r="N27" s="178" t="s">
        <v>56</v>
      </c>
    </row>
    <row r="28" spans="2:16" ht="67.900000000000006" customHeight="1" x14ac:dyDescent="0.2">
      <c r="D28" s="179"/>
      <c r="E28" s="126"/>
      <c r="F28" s="179"/>
      <c r="G28" s="126"/>
      <c r="H28" s="179"/>
      <c r="I28" s="126"/>
      <c r="J28" s="179"/>
      <c r="K28" s="126"/>
      <c r="L28" s="179"/>
      <c r="M28" s="126"/>
      <c r="N28" s="179"/>
    </row>
    <row r="29" spans="2:16" ht="12" x14ac:dyDescent="0.2">
      <c r="B29" s="105" t="s">
        <v>96</v>
      </c>
      <c r="C29" s="105"/>
      <c r="D29" s="27">
        <v>1460000</v>
      </c>
      <c r="E29" s="28"/>
      <c r="F29" s="27">
        <v>62511</v>
      </c>
      <c r="G29" s="28"/>
      <c r="H29" s="27">
        <v>15904</v>
      </c>
      <c r="I29" s="28"/>
      <c r="J29" s="27">
        <f>J21</f>
        <v>0</v>
      </c>
      <c r="K29" s="28"/>
      <c r="L29" s="27">
        <v>605121</v>
      </c>
      <c r="M29" s="28"/>
      <c r="N29" s="27">
        <v>2143536</v>
      </c>
      <c r="O29" s="30"/>
      <c r="P29" s="31">
        <f>BS!F32-N29</f>
        <v>0</v>
      </c>
    </row>
    <row r="30" spans="2:16" ht="12" x14ac:dyDescent="0.2">
      <c r="B30" s="107" t="s">
        <v>87</v>
      </c>
      <c r="C30" s="107"/>
      <c r="D30" s="28"/>
      <c r="E30" s="28"/>
      <c r="F30" s="28"/>
      <c r="G30" s="28"/>
      <c r="H30" s="28"/>
      <c r="I30" s="28"/>
      <c r="J30" s="28"/>
      <c r="K30" s="28"/>
      <c r="L30" s="28"/>
      <c r="M30" s="28"/>
      <c r="N30" s="28"/>
    </row>
    <row r="31" spans="2:16" ht="12" x14ac:dyDescent="0.2">
      <c r="B31" s="108" t="s">
        <v>141</v>
      </c>
      <c r="C31" s="108"/>
      <c r="D31" s="28">
        <v>0</v>
      </c>
      <c r="E31" s="28"/>
      <c r="F31" s="28">
        <v>0</v>
      </c>
      <c r="G31" s="28"/>
      <c r="H31" s="28">
        <v>0</v>
      </c>
      <c r="I31" s="28"/>
      <c r="J31" s="28">
        <v>0</v>
      </c>
      <c r="K31" s="28"/>
      <c r="L31" s="28">
        <f>IS!D25</f>
        <v>304480</v>
      </c>
      <c r="M31" s="28"/>
      <c r="N31" s="28">
        <f>SUM(D31:M31)</f>
        <v>304480</v>
      </c>
      <c r="O31" s="30"/>
      <c r="P31" s="31">
        <f>IS!D25-N31</f>
        <v>0</v>
      </c>
    </row>
    <row r="32" spans="2:16" ht="12" x14ac:dyDescent="0.2">
      <c r="B32" s="107" t="s">
        <v>78</v>
      </c>
      <c r="C32" s="107"/>
      <c r="D32" s="32"/>
      <c r="E32" s="32"/>
      <c r="F32" s="32"/>
      <c r="G32" s="32"/>
      <c r="H32" s="32"/>
      <c r="I32" s="32"/>
      <c r="J32" s="32"/>
      <c r="K32" s="32"/>
      <c r="L32" s="32"/>
      <c r="M32" s="32"/>
      <c r="N32" s="32"/>
      <c r="O32" s="26"/>
    </row>
    <row r="33" spans="2:16" ht="48" x14ac:dyDescent="0.2">
      <c r="B33" s="109" t="s">
        <v>79</v>
      </c>
      <c r="C33" s="109"/>
      <c r="D33" s="28"/>
      <c r="E33" s="28"/>
      <c r="F33" s="28"/>
      <c r="G33" s="28"/>
      <c r="H33" s="28"/>
      <c r="I33" s="28"/>
      <c r="J33" s="28"/>
      <c r="K33" s="28"/>
      <c r="L33" s="28"/>
      <c r="M33" s="28"/>
      <c r="N33" s="28"/>
    </row>
    <row r="34" spans="2:16" ht="12" x14ac:dyDescent="0.2">
      <c r="B34" s="109" t="s">
        <v>88</v>
      </c>
      <c r="C34" s="109"/>
      <c r="D34" s="28"/>
      <c r="E34" s="28"/>
      <c r="F34" s="28"/>
      <c r="G34" s="28"/>
      <c r="H34" s="28"/>
      <c r="I34" s="28"/>
      <c r="J34" s="28">
        <v>0</v>
      </c>
      <c r="K34" s="28"/>
      <c r="L34" s="28">
        <f>-J34</f>
        <v>0</v>
      </c>
      <c r="M34" s="28"/>
      <c r="N34" s="28">
        <f t="shared" ref="N34:N36" si="1">SUM(D34:M34)</f>
        <v>0</v>
      </c>
    </row>
    <row r="35" spans="2:16" ht="36" x14ac:dyDescent="0.2">
      <c r="B35" s="108" t="s">
        <v>89</v>
      </c>
      <c r="C35" s="108"/>
      <c r="D35" s="28"/>
      <c r="E35" s="28"/>
      <c r="F35" s="28"/>
      <c r="G35" s="28"/>
      <c r="H35" s="28">
        <f>IS!D29</f>
        <v>-21530</v>
      </c>
      <c r="I35" s="28"/>
      <c r="J35" s="28"/>
      <c r="K35" s="28"/>
      <c r="L35" s="28"/>
      <c r="M35" s="28"/>
      <c r="N35" s="28">
        <f t="shared" si="1"/>
        <v>-21530</v>
      </c>
      <c r="O35" s="30"/>
      <c r="P35" s="31">
        <f>IS!D29-SCE!N35</f>
        <v>0</v>
      </c>
    </row>
    <row r="36" spans="2:16" ht="48" x14ac:dyDescent="0.2">
      <c r="B36" s="108" t="s">
        <v>90</v>
      </c>
      <c r="C36" s="108"/>
      <c r="D36" s="28"/>
      <c r="E36" s="28"/>
      <c r="F36" s="28"/>
      <c r="G36" s="28"/>
      <c r="H36" s="28">
        <f>IS!D30</f>
        <v>-10444</v>
      </c>
      <c r="I36" s="28"/>
      <c r="J36" s="28"/>
      <c r="K36" s="28"/>
      <c r="L36" s="28"/>
      <c r="M36" s="28"/>
      <c r="N36" s="28">
        <f t="shared" si="1"/>
        <v>-10444</v>
      </c>
      <c r="O36" s="30"/>
      <c r="P36" s="31">
        <f>IS!D30-SCE!N36</f>
        <v>0</v>
      </c>
    </row>
    <row r="37" spans="2:16" ht="36" x14ac:dyDescent="0.2">
      <c r="B37" s="109" t="s">
        <v>91</v>
      </c>
      <c r="C37" s="109"/>
      <c r="D37" s="34">
        <f>SUM(D34:D36)</f>
        <v>0</v>
      </c>
      <c r="E37" s="28"/>
      <c r="F37" s="34">
        <f>SUM(F34:F36)</f>
        <v>0</v>
      </c>
      <c r="G37" s="28"/>
      <c r="H37" s="34">
        <f>SUM(H34:H36)</f>
        <v>-31974</v>
      </c>
      <c r="I37" s="28"/>
      <c r="J37" s="34">
        <f>SUM(J34:J36)</f>
        <v>0</v>
      </c>
      <c r="K37" s="28"/>
      <c r="L37" s="34">
        <f>SUM(L34:L36)</f>
        <v>0</v>
      </c>
      <c r="M37" s="28"/>
      <c r="N37" s="34">
        <f>SUM(N34:N36)</f>
        <v>-31974</v>
      </c>
    </row>
    <row r="38" spans="2:16" ht="12" x14ac:dyDescent="0.2">
      <c r="B38" s="105" t="s">
        <v>92</v>
      </c>
      <c r="C38" s="105"/>
      <c r="D38" s="27">
        <f>D31+D37</f>
        <v>0</v>
      </c>
      <c r="E38" s="32"/>
      <c r="F38" s="27">
        <f>F31+F37</f>
        <v>0</v>
      </c>
      <c r="G38" s="32"/>
      <c r="H38" s="27">
        <f>H31+H37</f>
        <v>-31974</v>
      </c>
      <c r="I38" s="32"/>
      <c r="J38" s="27">
        <f>J31+J37</f>
        <v>0</v>
      </c>
      <c r="K38" s="32"/>
      <c r="L38" s="27">
        <f>L31+L37</f>
        <v>304480</v>
      </c>
      <c r="M38" s="32"/>
      <c r="N38" s="27">
        <f>N31+N37</f>
        <v>272506</v>
      </c>
    </row>
    <row r="39" spans="2:16" ht="48" x14ac:dyDescent="0.2">
      <c r="B39" s="111" t="s">
        <v>93</v>
      </c>
      <c r="C39" s="111"/>
      <c r="D39" s="28"/>
      <c r="E39" s="28"/>
      <c r="F39" s="28"/>
      <c r="G39" s="28"/>
      <c r="H39" s="28"/>
      <c r="I39" s="28"/>
      <c r="J39" s="28"/>
      <c r="K39" s="28"/>
      <c r="L39" s="28"/>
      <c r="M39" s="28"/>
      <c r="N39" s="28"/>
    </row>
    <row r="40" spans="2:16" x14ac:dyDescent="0.2">
      <c r="B40" s="36" t="s">
        <v>94</v>
      </c>
      <c r="C40" s="36"/>
      <c r="D40" s="28"/>
      <c r="E40" s="28"/>
      <c r="F40" s="28"/>
      <c r="G40" s="28"/>
      <c r="H40" s="28"/>
      <c r="I40" s="28"/>
      <c r="J40" s="28"/>
      <c r="K40" s="28"/>
      <c r="L40" s="28"/>
      <c r="M40" s="28"/>
      <c r="N40" s="28"/>
    </row>
    <row r="41" spans="2:16" ht="12" x14ac:dyDescent="0.2">
      <c r="B41" s="106" t="s">
        <v>95</v>
      </c>
      <c r="C41" s="17"/>
      <c r="D41" s="28">
        <v>220000</v>
      </c>
      <c r="E41" s="28"/>
      <c r="F41" s="28">
        <v>85800</v>
      </c>
      <c r="G41" s="28"/>
      <c r="H41" s="28"/>
      <c r="I41" s="28"/>
      <c r="J41" s="28"/>
      <c r="K41" s="28"/>
      <c r="L41" s="28"/>
      <c r="M41" s="28"/>
      <c r="N41" s="28">
        <f>SUM(D41:L41)</f>
        <v>305800</v>
      </c>
    </row>
    <row r="42" spans="2:16" ht="12" x14ac:dyDescent="0.2">
      <c r="B42" s="105" t="s">
        <v>143</v>
      </c>
      <c r="C42" s="105"/>
      <c r="D42" s="28">
        <f>SUM(D40:D41)</f>
        <v>220000</v>
      </c>
      <c r="E42" s="28"/>
      <c r="F42" s="28">
        <f>SUM(F40:F41)</f>
        <v>85800</v>
      </c>
      <c r="G42" s="28"/>
      <c r="H42" s="28">
        <f>SUM(H40:H41)</f>
        <v>0</v>
      </c>
      <c r="I42" s="28"/>
      <c r="J42" s="28">
        <f>SUM(J40:J41)</f>
        <v>0</v>
      </c>
      <c r="K42" s="28"/>
      <c r="L42" s="28">
        <f>SUM(L40:L41)</f>
        <v>0</v>
      </c>
      <c r="M42" s="28"/>
      <c r="N42" s="28">
        <f>SUM(N40:N41)</f>
        <v>305800</v>
      </c>
    </row>
    <row r="43" spans="2:16" ht="12.75" thickBot="1" x14ac:dyDescent="0.25">
      <c r="B43" s="110" t="s">
        <v>142</v>
      </c>
      <c r="C43" s="110"/>
      <c r="D43" s="37">
        <f>SUM(D29,D38,D42)</f>
        <v>1680000</v>
      </c>
      <c r="E43" s="38"/>
      <c r="F43" s="37">
        <f>SUM(F29,F38,F42)</f>
        <v>148311</v>
      </c>
      <c r="G43" s="38"/>
      <c r="H43" s="37">
        <f>SUM(H29,H38,H42)</f>
        <v>-16070</v>
      </c>
      <c r="I43" s="38"/>
      <c r="J43" s="37">
        <f>SUM(J29,J38,J42)</f>
        <v>0</v>
      </c>
      <c r="K43" s="38"/>
      <c r="L43" s="37">
        <f>SUM(L29,L38,L42)</f>
        <v>909601</v>
      </c>
      <c r="M43" s="38"/>
      <c r="N43" s="37">
        <f>SUM(N29,N38,N42)</f>
        <v>2721842</v>
      </c>
      <c r="O43" s="39"/>
    </row>
    <row r="44" spans="2:16" ht="12" thickTop="1" x14ac:dyDescent="0.2">
      <c r="B44" s="29" t="s">
        <v>3</v>
      </c>
      <c r="C44" s="29"/>
      <c r="D44" s="31">
        <f>BS!D27-D43</f>
        <v>0</v>
      </c>
      <c r="E44" s="28"/>
      <c r="F44" s="31">
        <f>BS!D28-F43</f>
        <v>0</v>
      </c>
      <c r="G44" s="28"/>
      <c r="H44" s="31">
        <f>BS!D29-H43</f>
        <v>0</v>
      </c>
      <c r="I44" s="28"/>
      <c r="J44" s="31">
        <f>BS!D30-J43</f>
        <v>0</v>
      </c>
      <c r="K44" s="28"/>
      <c r="L44" s="31">
        <f>BS!D31-L43</f>
        <v>0</v>
      </c>
      <c r="M44" s="28"/>
      <c r="N44" s="31">
        <f>BS!D32-N43</f>
        <v>0</v>
      </c>
    </row>
    <row r="47" spans="2:16" ht="12.75" x14ac:dyDescent="0.2">
      <c r="B47" s="128" t="s">
        <v>136</v>
      </c>
      <c r="C47" s="128"/>
      <c r="D47" s="9"/>
      <c r="F47" s="28"/>
      <c r="G47" s="86"/>
      <c r="H47" s="87"/>
    </row>
    <row r="48" spans="2:16" ht="12.75" x14ac:dyDescent="0.2">
      <c r="B48" s="129" t="s">
        <v>135</v>
      </c>
      <c r="C48" s="129"/>
      <c r="D48" s="4"/>
    </row>
    <row r="49" spans="2:4" x14ac:dyDescent="0.2">
      <c r="B49" s="4"/>
      <c r="C49" s="4"/>
      <c r="D49" s="4"/>
    </row>
    <row r="50" spans="2:4" ht="12.75" x14ac:dyDescent="0.2">
      <c r="B50" s="124" t="s">
        <v>131</v>
      </c>
      <c r="C50" s="124"/>
      <c r="D50" s="123"/>
    </row>
    <row r="51" spans="2:4" ht="12.75" x14ac:dyDescent="0.2">
      <c r="B51" s="123" t="s">
        <v>130</v>
      </c>
      <c r="C51" s="123"/>
      <c r="D51" s="123" t="s">
        <v>132</v>
      </c>
    </row>
    <row r="52" spans="2:4" ht="12.75" x14ac:dyDescent="0.2">
      <c r="B52" s="123"/>
      <c r="C52" s="123"/>
      <c r="D52" s="123"/>
    </row>
    <row r="53" spans="2:4" x14ac:dyDescent="0.2">
      <c r="B53" s="4"/>
      <c r="C53" s="4"/>
    </row>
    <row r="54" spans="2:4" x14ac:dyDescent="0.2">
      <c r="B54" s="4"/>
      <c r="C54" s="4"/>
    </row>
    <row r="55" spans="2:4" ht="12.75" x14ac:dyDescent="0.2">
      <c r="B55" s="123"/>
      <c r="C55" s="123"/>
    </row>
    <row r="56" spans="2:4" ht="12.75" x14ac:dyDescent="0.2">
      <c r="B56" s="123"/>
      <c r="C56" s="123"/>
    </row>
  </sheetData>
  <mergeCells count="13">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D54"/>
  <sheetViews>
    <sheetView tabSelected="1" topLeftCell="A37" workbookViewId="0">
      <selection activeCell="B41" sqref="B41"/>
    </sheetView>
  </sheetViews>
  <sheetFormatPr defaultColWidth="10.33203125" defaultRowHeight="12" x14ac:dyDescent="0.2"/>
  <cols>
    <col min="1" max="1" width="67.33203125" style="130" bestFit="1" customWidth="1"/>
    <col min="2" max="2" width="7.5" style="130" customWidth="1"/>
    <col min="3" max="3" width="15" style="130" bestFit="1" customWidth="1"/>
    <col min="4" max="4" width="12.33203125" style="130" bestFit="1" customWidth="1"/>
    <col min="5" max="16384" width="10.33203125" style="130"/>
  </cols>
  <sheetData>
    <row r="1" spans="1:4" x14ac:dyDescent="0.2">
      <c r="A1" s="131" t="s">
        <v>144</v>
      </c>
      <c r="B1" s="131"/>
    </row>
    <row r="2" spans="1:4" x14ac:dyDescent="0.2">
      <c r="A2" s="131" t="s">
        <v>137</v>
      </c>
      <c r="B2" s="182" t="s">
        <v>134</v>
      </c>
    </row>
    <row r="3" spans="1:4" ht="9.75" customHeight="1" x14ac:dyDescent="0.2">
      <c r="B3" s="183"/>
      <c r="C3" s="7">
        <v>44012</v>
      </c>
      <c r="D3" s="7">
        <v>43646</v>
      </c>
    </row>
    <row r="4" spans="1:4" ht="22.5" customHeight="1" x14ac:dyDescent="0.2">
      <c r="A4" s="149" t="s">
        <v>99</v>
      </c>
      <c r="B4" s="132"/>
      <c r="C4" s="156" t="s">
        <v>0</v>
      </c>
      <c r="D4" s="156" t="s">
        <v>0</v>
      </c>
    </row>
    <row r="5" spans="1:4" ht="12.75" x14ac:dyDescent="0.2">
      <c r="A5" s="149" t="s">
        <v>74</v>
      </c>
      <c r="B5" s="132"/>
      <c r="C5" s="157">
        <v>304480</v>
      </c>
      <c r="D5" s="158">
        <v>7089</v>
      </c>
    </row>
    <row r="6" spans="1:4" ht="12.75" x14ac:dyDescent="0.2">
      <c r="A6" s="150" t="s">
        <v>100</v>
      </c>
      <c r="B6" s="133"/>
      <c r="C6" s="159"/>
      <c r="D6" s="160"/>
    </row>
    <row r="7" spans="1:4" ht="12.75" x14ac:dyDescent="0.2">
      <c r="A7" s="151" t="s">
        <v>101</v>
      </c>
      <c r="B7" s="134"/>
      <c r="C7" s="159">
        <v>4835</v>
      </c>
      <c r="D7" s="161">
        <v>4602</v>
      </c>
    </row>
    <row r="8" spans="1:4" ht="12.75" x14ac:dyDescent="0.2">
      <c r="A8" s="152" t="s">
        <v>102</v>
      </c>
      <c r="B8" s="135"/>
      <c r="C8" s="162">
        <v>-118534</v>
      </c>
      <c r="D8" s="163">
        <v>-110262</v>
      </c>
    </row>
    <row r="9" spans="1:4" ht="12.75" x14ac:dyDescent="0.2">
      <c r="A9" s="152" t="s">
        <v>64</v>
      </c>
      <c r="B9" s="135"/>
      <c r="C9" s="162">
        <v>-139471</v>
      </c>
      <c r="D9" s="162">
        <v>13987</v>
      </c>
    </row>
    <row r="10" spans="1:4" ht="12.75" x14ac:dyDescent="0.2">
      <c r="A10" s="152" t="s">
        <v>54</v>
      </c>
      <c r="B10" s="135"/>
      <c r="C10" s="162">
        <v>0</v>
      </c>
      <c r="D10" s="162">
        <v>0</v>
      </c>
    </row>
    <row r="11" spans="1:4" ht="12.75" x14ac:dyDescent="0.2">
      <c r="A11" s="152" t="s">
        <v>6</v>
      </c>
      <c r="B11" s="135"/>
      <c r="C11" s="162">
        <v>0</v>
      </c>
      <c r="D11" s="162">
        <v>0</v>
      </c>
    </row>
    <row r="12" spans="1:4" ht="12.75" x14ac:dyDescent="0.2">
      <c r="A12" s="152" t="s">
        <v>103</v>
      </c>
      <c r="B12" s="135"/>
      <c r="C12" s="162">
        <v>0</v>
      </c>
      <c r="D12" s="162">
        <v>0</v>
      </c>
    </row>
    <row r="13" spans="1:4" ht="25.5" x14ac:dyDescent="0.2">
      <c r="A13" s="153" t="s">
        <v>104</v>
      </c>
      <c r="B13" s="136"/>
      <c r="C13" s="164">
        <v>51310</v>
      </c>
      <c r="D13" s="164">
        <v>-84584</v>
      </c>
    </row>
    <row r="14" spans="1:4" ht="7.15" customHeight="1" x14ac:dyDescent="0.2">
      <c r="A14" s="154"/>
      <c r="B14" s="137"/>
      <c r="C14" s="162"/>
      <c r="D14" s="165"/>
    </row>
    <row r="15" spans="1:4" ht="12.75" x14ac:dyDescent="0.2">
      <c r="A15" s="153" t="s">
        <v>105</v>
      </c>
      <c r="B15" s="136"/>
      <c r="C15" s="162">
        <v>0</v>
      </c>
      <c r="D15" s="165"/>
    </row>
    <row r="16" spans="1:4" ht="12.75" x14ac:dyDescent="0.2">
      <c r="A16" s="151" t="s">
        <v>35</v>
      </c>
      <c r="B16" s="134"/>
      <c r="C16" s="162">
        <v>-315406</v>
      </c>
      <c r="D16" s="162">
        <v>-20989</v>
      </c>
    </row>
    <row r="17" spans="1:4" ht="12.75" x14ac:dyDescent="0.2">
      <c r="A17" s="151" t="s">
        <v>36</v>
      </c>
      <c r="B17" s="134"/>
      <c r="C17" s="162">
        <v>-269280</v>
      </c>
      <c r="D17" s="162">
        <v>-197663</v>
      </c>
    </row>
    <row r="18" spans="1:4" ht="12.75" x14ac:dyDescent="0.2">
      <c r="A18" s="151" t="s">
        <v>37</v>
      </c>
      <c r="B18" s="134"/>
      <c r="C18" s="162">
        <v>36954</v>
      </c>
      <c r="D18" s="162">
        <v>-12766</v>
      </c>
    </row>
    <row r="19" spans="1:4" ht="12.75" x14ac:dyDescent="0.2">
      <c r="A19" s="151" t="s">
        <v>41</v>
      </c>
      <c r="B19" s="134"/>
      <c r="C19" s="162">
        <v>61</v>
      </c>
      <c r="D19" s="162">
        <v>7438</v>
      </c>
    </row>
    <row r="20" spans="1:4" ht="12.75" x14ac:dyDescent="0.2">
      <c r="A20" s="153" t="s">
        <v>106</v>
      </c>
      <c r="B20" s="136"/>
      <c r="C20" s="162"/>
      <c r="D20" s="165"/>
    </row>
    <row r="21" spans="1:4" ht="12.75" x14ac:dyDescent="0.2">
      <c r="A21" s="151" t="s">
        <v>46</v>
      </c>
      <c r="B21" s="134"/>
      <c r="C21" s="162">
        <v>1146263</v>
      </c>
      <c r="D21" s="165">
        <v>447078</v>
      </c>
    </row>
    <row r="22" spans="1:4" ht="12.75" x14ac:dyDescent="0.2">
      <c r="A22" s="151" t="s">
        <v>47</v>
      </c>
      <c r="B22" s="134"/>
      <c r="C22" s="162">
        <v>39400</v>
      </c>
      <c r="D22" s="165">
        <v>23537</v>
      </c>
    </row>
    <row r="23" spans="1:4" ht="12.75" x14ac:dyDescent="0.2">
      <c r="A23" s="151" t="s">
        <v>48</v>
      </c>
      <c r="B23" s="134"/>
      <c r="C23" s="162">
        <v>10504</v>
      </c>
      <c r="D23" s="165">
        <v>59680</v>
      </c>
    </row>
    <row r="24" spans="1:4" ht="38.25" x14ac:dyDescent="0.2">
      <c r="A24" s="153" t="s">
        <v>107</v>
      </c>
      <c r="B24" s="136"/>
      <c r="C24" s="164">
        <v>699806</v>
      </c>
      <c r="D24" s="166">
        <v>221731</v>
      </c>
    </row>
    <row r="25" spans="1:4" ht="12.75" x14ac:dyDescent="0.2">
      <c r="A25" s="151" t="s">
        <v>108</v>
      </c>
      <c r="B25" s="134"/>
      <c r="C25" s="162">
        <v>28537</v>
      </c>
      <c r="D25" s="165">
        <v>44333</v>
      </c>
    </row>
    <row r="26" spans="1:4" ht="12.75" x14ac:dyDescent="0.2">
      <c r="A26" s="151" t="s">
        <v>109</v>
      </c>
      <c r="B26" s="134"/>
      <c r="C26" s="162">
        <v>-5958</v>
      </c>
      <c r="D26" s="165">
        <v>-23955</v>
      </c>
    </row>
    <row r="27" spans="1:4" ht="25.5" x14ac:dyDescent="0.2">
      <c r="A27" s="149" t="s">
        <v>110</v>
      </c>
      <c r="B27" s="132"/>
      <c r="C27" s="164">
        <v>722385</v>
      </c>
      <c r="D27" s="166">
        <v>242109</v>
      </c>
    </row>
    <row r="28" spans="1:4" ht="7.15" customHeight="1" x14ac:dyDescent="0.2">
      <c r="A28" s="154"/>
      <c r="B28" s="137"/>
      <c r="C28" s="162"/>
      <c r="D28" s="165"/>
    </row>
    <row r="29" spans="1:4" ht="26.25" customHeight="1" x14ac:dyDescent="0.2">
      <c r="A29" s="153" t="s">
        <v>111</v>
      </c>
      <c r="B29" s="136"/>
      <c r="C29" s="162"/>
      <c r="D29" s="165"/>
    </row>
    <row r="30" spans="1:4" ht="12.75" x14ac:dyDescent="0.2">
      <c r="A30" s="152" t="s">
        <v>117</v>
      </c>
      <c r="B30" s="135"/>
      <c r="C30" s="162">
        <v>0</v>
      </c>
      <c r="D30" s="165"/>
    </row>
    <row r="31" spans="1:4" ht="12.75" x14ac:dyDescent="0.2">
      <c r="A31" s="152" t="s">
        <v>118</v>
      </c>
      <c r="B31" s="135"/>
      <c r="C31" s="162">
        <v>0</v>
      </c>
      <c r="D31" s="165"/>
    </row>
    <row r="32" spans="1:4" ht="12.75" x14ac:dyDescent="0.2">
      <c r="A32" s="152" t="s">
        <v>112</v>
      </c>
      <c r="B32" s="135"/>
      <c r="C32" s="162">
        <v>-22239</v>
      </c>
      <c r="D32" s="165">
        <v>-4972</v>
      </c>
    </row>
    <row r="33" spans="1:4" ht="12.75" x14ac:dyDescent="0.2">
      <c r="A33" s="151" t="s">
        <v>113</v>
      </c>
      <c r="B33" s="134"/>
      <c r="C33" s="162">
        <v>0</v>
      </c>
      <c r="D33" s="165">
        <v>0</v>
      </c>
    </row>
    <row r="34" spans="1:4" ht="25.5" x14ac:dyDescent="0.2">
      <c r="A34" s="151" t="s">
        <v>114</v>
      </c>
      <c r="B34" s="134"/>
      <c r="C34" s="162">
        <v>-915925</v>
      </c>
      <c r="D34" s="165">
        <v>-1872237</v>
      </c>
    </row>
    <row r="35" spans="1:4" ht="25.5" x14ac:dyDescent="0.2">
      <c r="A35" s="151" t="s">
        <v>115</v>
      </c>
      <c r="B35" s="134"/>
      <c r="C35" s="162">
        <v>477632</v>
      </c>
      <c r="D35" s="165">
        <v>1345419</v>
      </c>
    </row>
    <row r="36" spans="1:4" ht="38.25" x14ac:dyDescent="0.2">
      <c r="A36" s="151" t="s">
        <v>146</v>
      </c>
      <c r="B36" s="134"/>
      <c r="C36" s="162">
        <v>-11630</v>
      </c>
      <c r="D36" s="165">
        <v>0</v>
      </c>
    </row>
    <row r="37" spans="1:4" ht="12.75" x14ac:dyDescent="0.2">
      <c r="A37" s="152" t="s">
        <v>116</v>
      </c>
      <c r="B37" s="135"/>
      <c r="C37" s="162">
        <v>0</v>
      </c>
      <c r="D37" s="165">
        <v>0</v>
      </c>
    </row>
    <row r="38" spans="1:4" ht="25.5" x14ac:dyDescent="0.2">
      <c r="A38" s="153" t="s">
        <v>119</v>
      </c>
      <c r="B38" s="136"/>
      <c r="C38" s="164">
        <v>-472162</v>
      </c>
      <c r="D38" s="166">
        <v>-531790</v>
      </c>
    </row>
    <row r="39" spans="1:4" ht="6" customHeight="1" x14ac:dyDescent="0.2">
      <c r="A39" s="154"/>
      <c r="B39" s="137"/>
      <c r="C39" s="162"/>
      <c r="D39" s="165"/>
    </row>
    <row r="40" spans="1:4" ht="12.75" x14ac:dyDescent="0.2">
      <c r="A40" s="153" t="s">
        <v>120</v>
      </c>
      <c r="B40" s="136"/>
      <c r="C40" s="162"/>
      <c r="D40" s="165"/>
    </row>
    <row r="41" spans="1:4" ht="12.75" x14ac:dyDescent="0.2">
      <c r="A41" s="152" t="s">
        <v>95</v>
      </c>
      <c r="B41" s="138"/>
      <c r="C41" s="162">
        <v>305800</v>
      </c>
      <c r="D41" s="165">
        <v>383000</v>
      </c>
    </row>
    <row r="42" spans="1:4" ht="12.75" x14ac:dyDescent="0.2">
      <c r="A42" s="152" t="s">
        <v>121</v>
      </c>
      <c r="B42" s="135"/>
      <c r="C42" s="162">
        <v>0</v>
      </c>
      <c r="D42" s="165"/>
    </row>
    <row r="43" spans="1:4" ht="12.75" x14ac:dyDescent="0.2">
      <c r="A43" s="153" t="s">
        <v>122</v>
      </c>
      <c r="B43" s="136"/>
      <c r="C43" s="164">
        <v>305800</v>
      </c>
      <c r="D43" s="164">
        <v>383000</v>
      </c>
    </row>
    <row r="44" spans="1:4" ht="7.15" customHeight="1" x14ac:dyDescent="0.2">
      <c r="A44" s="154"/>
      <c r="B44" s="137"/>
      <c r="C44" s="162"/>
      <c r="D44" s="165"/>
    </row>
    <row r="45" spans="1:4" ht="12.75" x14ac:dyDescent="0.2">
      <c r="A45" s="149" t="s">
        <v>123</v>
      </c>
      <c r="B45" s="132"/>
      <c r="C45" s="164">
        <v>556023</v>
      </c>
      <c r="D45" s="166">
        <v>93319</v>
      </c>
    </row>
    <row r="46" spans="1:4" ht="25.5" x14ac:dyDescent="0.2">
      <c r="A46" s="151" t="s">
        <v>124</v>
      </c>
      <c r="B46" s="134"/>
      <c r="C46" s="162">
        <v>22418</v>
      </c>
      <c r="D46" s="165">
        <v>10386</v>
      </c>
    </row>
    <row r="47" spans="1:4" ht="12" customHeight="1" x14ac:dyDescent="0.2">
      <c r="A47" s="151" t="s">
        <v>125</v>
      </c>
      <c r="B47" s="134"/>
      <c r="C47" s="162">
        <v>78273</v>
      </c>
      <c r="D47" s="165">
        <v>152954</v>
      </c>
    </row>
    <row r="48" spans="1:4" ht="23.25" customHeight="1" x14ac:dyDescent="0.2">
      <c r="A48" s="169" t="s">
        <v>147</v>
      </c>
      <c r="B48" s="139"/>
      <c r="C48" s="167">
        <v>656714</v>
      </c>
      <c r="D48" s="168">
        <v>256659</v>
      </c>
    </row>
    <row r="49" spans="1:3" ht="9.75" customHeight="1" x14ac:dyDescent="0.2">
      <c r="A49" s="155"/>
    </row>
    <row r="50" spans="1:3" ht="12.75" x14ac:dyDescent="0.2">
      <c r="A50" s="128" t="s">
        <v>136</v>
      </c>
      <c r="B50" s="140"/>
      <c r="C50" s="141"/>
    </row>
    <row r="51" spans="1:3" ht="11.25" customHeight="1" x14ac:dyDescent="0.2">
      <c r="A51" s="129" t="s">
        <v>135</v>
      </c>
      <c r="B51" s="142"/>
      <c r="C51" s="143"/>
    </row>
    <row r="52" spans="1:3" ht="6" customHeight="1" x14ac:dyDescent="0.2">
      <c r="A52" s="148"/>
      <c r="B52" s="143"/>
      <c r="C52" s="143"/>
    </row>
    <row r="53" spans="1:3" ht="12.75" x14ac:dyDescent="0.2">
      <c r="A53" s="124" t="s">
        <v>131</v>
      </c>
      <c r="B53" s="144"/>
      <c r="C53" s="145"/>
    </row>
    <row r="54" spans="1:3" ht="12.75" x14ac:dyDescent="0.2">
      <c r="A54" s="123" t="s">
        <v>130</v>
      </c>
      <c r="B54" s="145"/>
      <c r="C54" s="145" t="s">
        <v>132</v>
      </c>
    </row>
  </sheetData>
  <mergeCells count="1">
    <mergeCell ref="B2:B3"/>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40" t="s">
        <v>4</v>
      </c>
      <c r="C5" s="41"/>
      <c r="D5" s="112" t="s">
        <v>33</v>
      </c>
      <c r="E5" s="113" t="s">
        <v>34</v>
      </c>
      <c r="F5" s="113" t="s">
        <v>35</v>
      </c>
      <c r="G5" s="113" t="s">
        <v>36</v>
      </c>
      <c r="H5" s="113" t="s">
        <v>37</v>
      </c>
      <c r="I5" s="112" t="s">
        <v>38</v>
      </c>
      <c r="J5" s="112" t="s">
        <v>40</v>
      </c>
      <c r="K5" s="113" t="s">
        <v>39</v>
      </c>
      <c r="L5" s="113" t="s">
        <v>41</v>
      </c>
      <c r="M5" s="113" t="s">
        <v>46</v>
      </c>
      <c r="N5" s="113" t="s">
        <v>47</v>
      </c>
      <c r="O5" s="114" t="s">
        <v>1</v>
      </c>
      <c r="P5" s="114" t="s">
        <v>2</v>
      </c>
      <c r="Q5" s="112" t="s">
        <v>48</v>
      </c>
      <c r="R5" s="112" t="s">
        <v>51</v>
      </c>
      <c r="S5" s="112" t="s">
        <v>52</v>
      </c>
      <c r="T5" s="113" t="s">
        <v>53</v>
      </c>
      <c r="U5" s="113" t="s">
        <v>54</v>
      </c>
      <c r="V5" s="113" t="s">
        <v>55</v>
      </c>
      <c r="W5" s="42" t="s">
        <v>3</v>
      </c>
    </row>
    <row r="6" spans="2:23" x14ac:dyDescent="0.2">
      <c r="C6" s="43">
        <v>43921</v>
      </c>
      <c r="D6" s="28">
        <f>VLOOKUP(D5,BS!$B$7:$D$33,3,0)</f>
        <v>656714</v>
      </c>
      <c r="E6" s="28">
        <f>VLOOKUP(E5,BS!$B$7:$D$33,3,0)</f>
        <v>3217068</v>
      </c>
      <c r="F6" s="28">
        <f>VLOOKUP(F5,BS!$B$7:$D$33,3,0)</f>
        <v>430377</v>
      </c>
      <c r="G6" s="28">
        <f>VLOOKUP(G5,BS!$B$7:$D$33,3,0)</f>
        <v>889163</v>
      </c>
      <c r="H6" s="28">
        <f>VLOOKUP(H5,BS!$B$7:$D$33,3,0)</f>
        <v>41656</v>
      </c>
      <c r="I6" s="28">
        <f>BS!D13</f>
        <v>34808</v>
      </c>
      <c r="J6" s="28">
        <f>VLOOKUP(J5,BS!$B$7:$D$33,3,0)</f>
        <v>6017</v>
      </c>
      <c r="K6" s="28">
        <f>VLOOKUP(K5,BS!$B$7:$D$33,3,0)</f>
        <v>43760</v>
      </c>
      <c r="L6" s="28">
        <f>VLOOKUP(L5,BS!$B$7:$D$33,3,0)</f>
        <v>5686</v>
      </c>
      <c r="M6" s="28">
        <f>(VLOOKUP(M5,BS!$B$7:$D$33,3,0)) * -1</f>
        <v>-2385670</v>
      </c>
      <c r="N6" s="28">
        <f>(VLOOKUP(N5,BS!$B$7:$D$33,3,0)) * -1</f>
        <v>-131066</v>
      </c>
      <c r="O6" s="28">
        <v>0</v>
      </c>
      <c r="P6" s="28">
        <v>0</v>
      </c>
      <c r="Q6" s="28">
        <f>(VLOOKUP(Q5,BS!$B$7:$D$33,3,0)) * -1</f>
        <v>-98301</v>
      </c>
      <c r="R6" s="28">
        <f>(VLOOKUP(R5,BS!$B$7:$D$33,3,0)) * -1</f>
        <v>-1680000</v>
      </c>
      <c r="S6" s="28">
        <f>(VLOOKUP(S5,BS!$B$7:$D$33,3,0)) * -1</f>
        <v>-148311</v>
      </c>
      <c r="T6" s="28">
        <f>(VLOOKUP(T5,BS!$B$7:$D$33,3,0)) * -1</f>
        <v>16070</v>
      </c>
      <c r="U6" s="28">
        <f>(VLOOKUP(U5,BS!$B$7:$D$33,3,0)) * -1</f>
        <v>0</v>
      </c>
      <c r="V6" s="28">
        <f>(VLOOKUP(V5,BS!$B$7:$D$33,3,0)) * -1</f>
        <v>-909601</v>
      </c>
      <c r="W6" s="31">
        <f>SUM(D6:V6)</f>
        <v>-11630</v>
      </c>
    </row>
    <row r="7" spans="2:23" x14ac:dyDescent="0.2">
      <c r="C7" s="43">
        <v>43830</v>
      </c>
      <c r="D7" s="28">
        <f>VLOOKUP(D5,BS!$B$7:$F$33,5,0)</f>
        <v>78273</v>
      </c>
      <c r="E7" s="28">
        <f>VLOOKUP(E5,BS!$B$7:$F$33,5,0)</f>
        <v>2603699</v>
      </c>
      <c r="F7" s="28">
        <f>VLOOKUP(F5,BS!$B$7:$F$33,5,0)</f>
        <v>114971</v>
      </c>
      <c r="G7" s="28">
        <f>VLOOKUP(G5,BS!$B$7:$F$33,5,0)</f>
        <v>619883</v>
      </c>
      <c r="H7" s="28">
        <f>VLOOKUP(H5,BS!$B$7:$F$33,5,0)</f>
        <v>78610</v>
      </c>
      <c r="I7" s="28">
        <f>VLOOKUP(I5,BS!$B$7:$F$33,5,0)</f>
        <v>17404</v>
      </c>
      <c r="J7" s="28">
        <f>VLOOKUP(J5,BS!$B$7:$F$33,5,0)</f>
        <v>6017</v>
      </c>
      <c r="K7" s="28">
        <f>VLOOKUP(K5,BS!$B$7:$F$33,5,0)</f>
        <v>37802</v>
      </c>
      <c r="L7" s="28">
        <f>VLOOKUP(L5,BS!$B$7:$F$33,5,0)</f>
        <v>5747</v>
      </c>
      <c r="M7" s="28">
        <f>(VLOOKUP(M5,BS!$B$7:$F$33,5,0)) * -1</f>
        <v>-1239407</v>
      </c>
      <c r="N7" s="28">
        <f>(VLOOKUP(N5,BS!$B$7:$F$33,5,0)) * -1</f>
        <v>-91666</v>
      </c>
      <c r="O7" s="28">
        <v>0</v>
      </c>
      <c r="P7" s="28">
        <v>0</v>
      </c>
      <c r="Q7" s="28">
        <f>(VLOOKUP(Q5,BS!$B$7:$F$33,5,0)) * -1</f>
        <v>-87797</v>
      </c>
      <c r="R7" s="28">
        <f>(VLOOKUP(R5,BS!$B$7:$F$33,5,0)) * -1</f>
        <v>-1460000</v>
      </c>
      <c r="S7" s="28">
        <f>(VLOOKUP(S5,BS!$B$7:$F$33,5,0)) * -1</f>
        <v>-62511</v>
      </c>
      <c r="T7" s="28">
        <f>(VLOOKUP(T5,BS!$B$7:$F$33,5,0)) * -1</f>
        <v>-15904</v>
      </c>
      <c r="U7" s="28">
        <f>(VLOOKUP(U5,BS!$B$7:$F$33,5,0)) * -1</f>
        <v>0</v>
      </c>
      <c r="V7" s="28">
        <f>(VLOOKUP(V5,BS!$B$7:$F$33,5,0)) * -1</f>
        <v>-605121</v>
      </c>
      <c r="W7" s="31">
        <f>SUM(D7:V7)</f>
        <v>0</v>
      </c>
    </row>
    <row r="8" spans="2:23" x14ac:dyDescent="0.2">
      <c r="B8" s="44"/>
      <c r="C8" s="45" t="s">
        <v>5</v>
      </c>
      <c r="D8" s="27">
        <f>D6-D7</f>
        <v>578441</v>
      </c>
      <c r="E8" s="27">
        <f t="shared" ref="E8:V8" si="0">E6-E7</f>
        <v>613369</v>
      </c>
      <c r="F8" s="27">
        <f t="shared" si="0"/>
        <v>315406</v>
      </c>
      <c r="G8" s="27">
        <f t="shared" si="0"/>
        <v>269280</v>
      </c>
      <c r="H8" s="27">
        <f t="shared" si="0"/>
        <v>-36954</v>
      </c>
      <c r="I8" s="27">
        <f t="shared" si="0"/>
        <v>17404</v>
      </c>
      <c r="J8" s="27">
        <f t="shared" si="0"/>
        <v>0</v>
      </c>
      <c r="K8" s="27">
        <f t="shared" si="0"/>
        <v>5958</v>
      </c>
      <c r="L8" s="27">
        <f t="shared" si="0"/>
        <v>-61</v>
      </c>
      <c r="M8" s="27">
        <f t="shared" si="0"/>
        <v>-1146263</v>
      </c>
      <c r="N8" s="27">
        <f t="shared" si="0"/>
        <v>-39400</v>
      </c>
      <c r="O8" s="27">
        <f t="shared" si="0"/>
        <v>0</v>
      </c>
      <c r="P8" s="27">
        <f t="shared" si="0"/>
        <v>0</v>
      </c>
      <c r="Q8" s="27">
        <f t="shared" si="0"/>
        <v>-10504</v>
      </c>
      <c r="R8" s="27">
        <f t="shared" si="0"/>
        <v>-220000</v>
      </c>
      <c r="S8" s="27">
        <f t="shared" si="0"/>
        <v>-85800</v>
      </c>
      <c r="T8" s="27">
        <f t="shared" si="0"/>
        <v>31974</v>
      </c>
      <c r="U8" s="27">
        <f t="shared" si="0"/>
        <v>0</v>
      </c>
      <c r="V8" s="27">
        <f t="shared" si="0"/>
        <v>-304480</v>
      </c>
    </row>
    <row r="9" spans="2:23" x14ac:dyDescent="0.2">
      <c r="B9" s="46" t="s">
        <v>3</v>
      </c>
      <c r="D9" s="31"/>
      <c r="E9" s="31">
        <f t="shared" ref="E9:P9" si="1">SUM(E12:E49)+E8</f>
        <v>0</v>
      </c>
      <c r="F9" s="31">
        <f t="shared" si="1"/>
        <v>0</v>
      </c>
      <c r="G9" s="31">
        <f t="shared" si="1"/>
        <v>0</v>
      </c>
      <c r="H9" s="31">
        <f t="shared" si="1"/>
        <v>0</v>
      </c>
      <c r="I9" s="31">
        <f t="shared" si="1"/>
        <v>1176</v>
      </c>
      <c r="J9" s="31">
        <f t="shared" si="1"/>
        <v>0</v>
      </c>
      <c r="K9" s="31">
        <f t="shared" si="1"/>
        <v>0</v>
      </c>
      <c r="L9" s="31">
        <f t="shared" si="1"/>
        <v>0</v>
      </c>
      <c r="M9" s="31">
        <f t="shared" si="1"/>
        <v>0</v>
      </c>
      <c r="N9" s="31">
        <f t="shared" si="1"/>
        <v>0</v>
      </c>
      <c r="O9" s="31">
        <f t="shared" si="1"/>
        <v>0</v>
      </c>
      <c r="P9" s="31">
        <f t="shared" si="1"/>
        <v>0</v>
      </c>
      <c r="Q9" s="31">
        <f t="shared" ref="Q9:V9" si="2">SUM(Q12:Q49)+Q8</f>
        <v>0</v>
      </c>
      <c r="R9" s="31">
        <f t="shared" si="2"/>
        <v>0</v>
      </c>
      <c r="S9" s="31">
        <f t="shared" si="2"/>
        <v>0</v>
      </c>
      <c r="T9" s="31">
        <f t="shared" si="2"/>
        <v>0</v>
      </c>
      <c r="U9" s="31">
        <f t="shared" si="2"/>
        <v>0</v>
      </c>
      <c r="V9" s="31">
        <f t="shared" si="2"/>
        <v>0</v>
      </c>
    </row>
    <row r="11" spans="2:23" ht="12.75" x14ac:dyDescent="0.2">
      <c r="B11" s="115" t="s">
        <v>99</v>
      </c>
    </row>
    <row r="12" spans="2:23" ht="12.75" x14ac:dyDescent="0.2">
      <c r="B12" s="115" t="s">
        <v>74</v>
      </c>
      <c r="C12" s="28">
        <f>ROUND(SUM(D12:V12),0)</f>
        <v>304480</v>
      </c>
      <c r="V12" s="28">
        <f>IS!D23</f>
        <v>304480</v>
      </c>
    </row>
    <row r="13" spans="2:23" ht="12.75" x14ac:dyDescent="0.2">
      <c r="B13" s="116" t="s">
        <v>100</v>
      </c>
    </row>
    <row r="14" spans="2:23" ht="12.75" x14ac:dyDescent="0.2">
      <c r="B14" s="117" t="s">
        <v>101</v>
      </c>
      <c r="C14" s="28">
        <f t="shared" ref="C14:C19" si="3">ROUND(SUM(D14:V14),0)</f>
        <v>2248</v>
      </c>
      <c r="E14" s="28"/>
      <c r="I14" s="28">
        <v>2248</v>
      </c>
    </row>
    <row r="15" spans="2:23" ht="12.75" x14ac:dyDescent="0.2">
      <c r="B15" s="118" t="s">
        <v>102</v>
      </c>
      <c r="C15" s="28">
        <f t="shared" si="3"/>
        <v>-62217</v>
      </c>
      <c r="D15" s="28">
        <v>-12302</v>
      </c>
      <c r="E15" s="28">
        <v>-49915</v>
      </c>
    </row>
    <row r="16" spans="2:23" ht="12.75" x14ac:dyDescent="0.2">
      <c r="B16" s="118" t="s">
        <v>64</v>
      </c>
      <c r="C16" s="28">
        <f t="shared" si="3"/>
        <v>-454069</v>
      </c>
      <c r="D16" s="28">
        <v>0</v>
      </c>
      <c r="E16" s="28">
        <v>-454069</v>
      </c>
    </row>
    <row r="17" spans="2:22" ht="12.75" x14ac:dyDescent="0.2">
      <c r="B17" s="120" t="s">
        <v>54</v>
      </c>
      <c r="C17" s="28">
        <f t="shared" si="3"/>
        <v>0</v>
      </c>
      <c r="E17" s="28"/>
      <c r="U17" s="28">
        <f>-U8</f>
        <v>0</v>
      </c>
      <c r="V17" s="28">
        <f>E87</f>
        <v>0</v>
      </c>
    </row>
    <row r="18" spans="2:22" ht="12.75" x14ac:dyDescent="0.2">
      <c r="B18" s="120" t="s">
        <v>6</v>
      </c>
      <c r="C18" s="28">
        <f t="shared" si="3"/>
        <v>0</v>
      </c>
      <c r="E18" s="28"/>
    </row>
    <row r="19" spans="2:22" ht="25.5" x14ac:dyDescent="0.2">
      <c r="B19" s="120" t="s">
        <v>103</v>
      </c>
      <c r="C19" s="28">
        <f t="shared" si="3"/>
        <v>0</v>
      </c>
      <c r="E19" s="28"/>
    </row>
    <row r="20" spans="2:22" s="26" customFormat="1" ht="25.5" x14ac:dyDescent="0.2">
      <c r="B20" s="119" t="s">
        <v>104</v>
      </c>
      <c r="C20" s="32">
        <f>SUM(C12:C19)</f>
        <v>-209558</v>
      </c>
      <c r="E20" s="32"/>
    </row>
    <row r="21" spans="2:22" x14ac:dyDescent="0.2">
      <c r="B21" s="33"/>
      <c r="E21" s="28"/>
    </row>
    <row r="22" spans="2:22" s="26" customFormat="1" ht="25.5" x14ac:dyDescent="0.2">
      <c r="B22" s="119" t="s">
        <v>105</v>
      </c>
      <c r="E22" s="32"/>
    </row>
    <row r="23" spans="2:22" ht="25.5" x14ac:dyDescent="0.2">
      <c r="B23" s="121" t="s">
        <v>35</v>
      </c>
      <c r="C23" s="28">
        <f t="shared" ref="C23:C26" si="4">ROUND(SUM(D23:V23),0)</f>
        <v>-315406</v>
      </c>
      <c r="E23" s="28"/>
      <c r="F23" s="28">
        <f>-F8-F19</f>
        <v>-315406</v>
      </c>
    </row>
    <row r="24" spans="2:22" ht="25.5" x14ac:dyDescent="0.2">
      <c r="B24" s="121" t="s">
        <v>36</v>
      </c>
      <c r="C24" s="28">
        <f t="shared" si="4"/>
        <v>-269280</v>
      </c>
      <c r="E24" s="28"/>
      <c r="G24" s="28">
        <f>-G8</f>
        <v>-269280</v>
      </c>
    </row>
    <row r="25" spans="2:22" ht="25.5" x14ac:dyDescent="0.2">
      <c r="B25" s="121" t="s">
        <v>37</v>
      </c>
      <c r="C25" s="28">
        <f t="shared" si="4"/>
        <v>36954</v>
      </c>
      <c r="E25" s="28"/>
      <c r="H25" s="28">
        <f>-H8</f>
        <v>36954</v>
      </c>
    </row>
    <row r="26" spans="2:22" ht="12.75" x14ac:dyDescent="0.2">
      <c r="B26" s="121" t="s">
        <v>41</v>
      </c>
      <c r="C26" s="28">
        <f t="shared" si="4"/>
        <v>61</v>
      </c>
      <c r="E26" s="28"/>
      <c r="L26" s="28">
        <f>-L8</f>
        <v>61</v>
      </c>
    </row>
    <row r="27" spans="2:22" s="26" customFormat="1" ht="25.5" x14ac:dyDescent="0.2">
      <c r="B27" s="119" t="s">
        <v>106</v>
      </c>
      <c r="E27" s="32"/>
    </row>
    <row r="28" spans="2:22" ht="12.75" x14ac:dyDescent="0.2">
      <c r="B28" s="121" t="s">
        <v>46</v>
      </c>
      <c r="C28" s="28">
        <f t="shared" ref="C28:C33" si="5">ROUND(SUM(D28:V28),0)</f>
        <v>1146263</v>
      </c>
      <c r="E28" s="28"/>
      <c r="M28" s="28">
        <f>-M8</f>
        <v>1146263</v>
      </c>
    </row>
    <row r="29" spans="2:22" ht="25.5" x14ac:dyDescent="0.2">
      <c r="B29" s="121" t="s">
        <v>47</v>
      </c>
      <c r="C29" s="28">
        <f t="shared" si="5"/>
        <v>39400</v>
      </c>
      <c r="E29" s="28"/>
      <c r="N29" s="28">
        <f>-N8-N19</f>
        <v>39400</v>
      </c>
    </row>
    <row r="30" spans="2:22" ht="12.75" x14ac:dyDescent="0.2">
      <c r="B30" s="117" t="s">
        <v>48</v>
      </c>
      <c r="C30" s="28">
        <f t="shared" si="5"/>
        <v>10504</v>
      </c>
      <c r="E30" s="28"/>
      <c r="Q30" s="28">
        <f>-Q8</f>
        <v>10504</v>
      </c>
    </row>
    <row r="31" spans="2:22" s="26" customFormat="1" ht="51" x14ac:dyDescent="0.2">
      <c r="B31" s="119" t="s">
        <v>107</v>
      </c>
      <c r="C31" s="32">
        <f>SUM(C20:C30)</f>
        <v>438938</v>
      </c>
      <c r="E31" s="32"/>
    </row>
    <row r="32" spans="2:22" ht="12.75" x14ac:dyDescent="0.2">
      <c r="B32" s="117" t="s">
        <v>108</v>
      </c>
      <c r="C32" s="28">
        <f t="shared" si="5"/>
        <v>28537</v>
      </c>
      <c r="E32" s="28">
        <f>D74-F72-K73</f>
        <v>28537.345769999993</v>
      </c>
    </row>
    <row r="33" spans="2:22" ht="12.75" x14ac:dyDescent="0.2">
      <c r="B33" s="117" t="s">
        <v>109</v>
      </c>
      <c r="C33" s="28">
        <f t="shared" si="5"/>
        <v>-5958</v>
      </c>
      <c r="E33" s="28"/>
      <c r="J33" s="28">
        <f>-J8</f>
        <v>0</v>
      </c>
      <c r="K33" s="28">
        <f>-K8</f>
        <v>-5958</v>
      </c>
      <c r="V33" s="28">
        <f>IS!D24</f>
        <v>0</v>
      </c>
    </row>
    <row r="34" spans="2:22" s="26" customFormat="1" ht="38.25" x14ac:dyDescent="0.2">
      <c r="B34" s="122" t="s">
        <v>110</v>
      </c>
      <c r="C34" s="32">
        <f>SUM(C31:C33)</f>
        <v>461517</v>
      </c>
      <c r="E34" s="70"/>
      <c r="F34" s="71"/>
      <c r="G34" s="71"/>
      <c r="H34" s="71"/>
      <c r="I34" s="71"/>
      <c r="J34" s="71"/>
      <c r="K34" s="71"/>
    </row>
    <row r="35" spans="2:22" x14ac:dyDescent="0.2">
      <c r="B35" s="33"/>
      <c r="E35" s="72"/>
      <c r="F35" s="73"/>
      <c r="G35" s="73"/>
      <c r="H35" s="73"/>
      <c r="I35" s="73"/>
      <c r="J35" s="73"/>
      <c r="K35" s="73"/>
    </row>
    <row r="36" spans="2:22" s="26" customFormat="1" ht="25.5" x14ac:dyDescent="0.2">
      <c r="B36" s="119" t="s">
        <v>111</v>
      </c>
      <c r="E36" s="70"/>
      <c r="F36" s="71"/>
      <c r="G36" s="71"/>
      <c r="H36" s="71"/>
      <c r="I36" s="71"/>
      <c r="J36" s="71"/>
      <c r="K36" s="71"/>
    </row>
    <row r="37" spans="2:22" ht="12.75" x14ac:dyDescent="0.2">
      <c r="B37" s="120" t="s">
        <v>117</v>
      </c>
      <c r="C37" s="28">
        <f t="shared" ref="C37:C43" si="6">ROUND(SUM(D37:V37),0)</f>
        <v>0</v>
      </c>
      <c r="E37" s="72"/>
      <c r="F37" s="73"/>
      <c r="G37" s="73"/>
      <c r="H37" s="73"/>
      <c r="I37" s="73"/>
      <c r="J37" s="73"/>
      <c r="K37" s="73"/>
    </row>
    <row r="38" spans="2:22" ht="12.75" x14ac:dyDescent="0.2">
      <c r="B38" s="120" t="s">
        <v>118</v>
      </c>
      <c r="C38" s="28">
        <f t="shared" si="6"/>
        <v>0</v>
      </c>
      <c r="E38" s="72"/>
      <c r="F38" s="73"/>
      <c r="G38" s="73"/>
      <c r="H38" s="73"/>
      <c r="I38" s="73"/>
      <c r="J38" s="73"/>
      <c r="K38" s="73"/>
    </row>
    <row r="39" spans="2:22" ht="25.5" x14ac:dyDescent="0.2">
      <c r="B39" s="120" t="s">
        <v>112</v>
      </c>
      <c r="C39" s="28">
        <f t="shared" si="6"/>
        <v>-18476</v>
      </c>
      <c r="E39" s="72"/>
      <c r="F39" s="73"/>
      <c r="G39" s="73"/>
      <c r="H39" s="73"/>
      <c r="I39" s="72">
        <v>-18476</v>
      </c>
      <c r="J39" s="73"/>
      <c r="K39" s="73"/>
    </row>
    <row r="40" spans="2:22" ht="25.5" x14ac:dyDescent="0.2">
      <c r="B40" s="121" t="s">
        <v>113</v>
      </c>
      <c r="C40" s="28">
        <f t="shared" si="6"/>
        <v>0</v>
      </c>
      <c r="E40" s="72"/>
      <c r="F40" s="73"/>
      <c r="G40" s="73"/>
      <c r="H40" s="73"/>
      <c r="I40" s="73"/>
      <c r="J40" s="73"/>
      <c r="K40" s="73"/>
    </row>
    <row r="41" spans="2:22" ht="25.5" x14ac:dyDescent="0.2">
      <c r="B41" s="121" t="s">
        <v>114</v>
      </c>
      <c r="C41" s="28">
        <f t="shared" si="6"/>
        <v>-647528</v>
      </c>
      <c r="E41" s="72">
        <f>-E8-E15-E16-E19-E32-E42</f>
        <v>-615554.34577000001</v>
      </c>
      <c r="F41" s="73"/>
      <c r="G41" s="73"/>
      <c r="H41" s="73"/>
      <c r="I41" s="73"/>
      <c r="J41" s="73"/>
      <c r="K41" s="73"/>
      <c r="T41" s="28">
        <f>-T8</f>
        <v>-31974</v>
      </c>
    </row>
    <row r="42" spans="2:22" ht="25.5" x14ac:dyDescent="0.2">
      <c r="B42" s="121" t="s">
        <v>115</v>
      </c>
      <c r="C42" s="28">
        <f t="shared" si="6"/>
        <v>477632</v>
      </c>
      <c r="E42" s="72">
        <v>477632</v>
      </c>
      <c r="F42" s="73"/>
      <c r="G42" s="73"/>
      <c r="H42" s="73"/>
      <c r="I42" s="73"/>
      <c r="J42" s="73"/>
      <c r="K42" s="73"/>
    </row>
    <row r="43" spans="2:22" ht="12.75" x14ac:dyDescent="0.2">
      <c r="B43" s="120" t="s">
        <v>116</v>
      </c>
      <c r="C43" s="28">
        <f t="shared" si="6"/>
        <v>0</v>
      </c>
      <c r="E43" s="72"/>
      <c r="F43" s="73"/>
      <c r="G43" s="73"/>
      <c r="H43" s="73"/>
      <c r="I43" s="73"/>
      <c r="J43" s="73"/>
      <c r="K43" s="73"/>
    </row>
    <row r="44" spans="2:22" s="26" customFormat="1" ht="38.25" x14ac:dyDescent="0.2">
      <c r="B44" s="119" t="s">
        <v>119</v>
      </c>
      <c r="C44" s="32">
        <f>SUM(C37:C43)</f>
        <v>-188372</v>
      </c>
      <c r="E44" s="71"/>
      <c r="F44" s="71"/>
      <c r="G44" s="71"/>
      <c r="H44" s="71"/>
      <c r="I44" s="71"/>
      <c r="J44" s="71"/>
      <c r="K44" s="71"/>
    </row>
    <row r="45" spans="2:22" x14ac:dyDescent="0.2">
      <c r="B45" s="33"/>
      <c r="E45" s="73"/>
      <c r="F45" s="73"/>
      <c r="G45" s="73"/>
      <c r="H45" s="73"/>
      <c r="I45" s="73"/>
      <c r="J45" s="73"/>
      <c r="K45" s="73"/>
    </row>
    <row r="46" spans="2:22" s="26" customFormat="1" ht="25.5" x14ac:dyDescent="0.2">
      <c r="B46" s="119" t="s">
        <v>120</v>
      </c>
      <c r="E46" s="71"/>
      <c r="F46" s="71"/>
      <c r="G46" s="71"/>
      <c r="H46" s="71"/>
      <c r="I46" s="71"/>
      <c r="J46" s="71"/>
      <c r="K46" s="71"/>
    </row>
    <row r="47" spans="2:22" ht="12.75" x14ac:dyDescent="0.2">
      <c r="B47" s="118" t="s">
        <v>95</v>
      </c>
      <c r="C47" s="28">
        <f t="shared" ref="C47:C48" si="7">ROUND(SUM(D47:V47),0)</f>
        <v>305800</v>
      </c>
      <c r="R47" s="28">
        <f>-R8</f>
        <v>220000</v>
      </c>
      <c r="S47" s="28">
        <f>-S8</f>
        <v>85800</v>
      </c>
    </row>
    <row r="48" spans="2:22" ht="12.75" x14ac:dyDescent="0.2">
      <c r="B48" s="120" t="s">
        <v>121</v>
      </c>
      <c r="C48" s="28">
        <f t="shared" si="7"/>
        <v>0</v>
      </c>
    </row>
    <row r="49" spans="2:22" s="26" customFormat="1" ht="25.5" x14ac:dyDescent="0.2">
      <c r="B49" s="119" t="s">
        <v>122</v>
      </c>
      <c r="C49" s="32">
        <f>SUM(C47:C48)</f>
        <v>305800</v>
      </c>
    </row>
    <row r="50" spans="2:22" x14ac:dyDescent="0.2">
      <c r="B50" s="33"/>
    </row>
    <row r="51" spans="2:22" s="26" customFormat="1" ht="25.5" x14ac:dyDescent="0.2">
      <c r="B51" s="122" t="s">
        <v>123</v>
      </c>
      <c r="C51" s="27">
        <f>ROUND(C34+C44+C49,0)</f>
        <v>578945</v>
      </c>
      <c r="D51" s="47"/>
      <c r="E51" s="47"/>
      <c r="F51" s="47"/>
      <c r="G51" s="47"/>
      <c r="H51" s="47"/>
      <c r="I51" s="47"/>
      <c r="J51" s="47"/>
      <c r="K51" s="47"/>
      <c r="L51" s="47"/>
      <c r="M51" s="47"/>
      <c r="N51" s="47"/>
      <c r="O51" s="47"/>
      <c r="P51" s="47"/>
      <c r="Q51" s="47"/>
      <c r="R51" s="47"/>
      <c r="S51" s="47"/>
      <c r="T51" s="47"/>
      <c r="U51" s="47"/>
      <c r="V51" s="47"/>
    </row>
    <row r="52" spans="2:22" ht="38.25" x14ac:dyDescent="0.2">
      <c r="B52" s="121" t="s">
        <v>124</v>
      </c>
      <c r="C52" s="28">
        <f t="shared" ref="C52" si="8">ROUND(SUM(D52:V52),0)</f>
        <v>12302</v>
      </c>
      <c r="D52" s="28">
        <f>-D15</f>
        <v>12302</v>
      </c>
    </row>
    <row r="53" spans="2:22" ht="25.5" x14ac:dyDescent="0.2">
      <c r="B53" s="121" t="s">
        <v>125</v>
      </c>
      <c r="C53" s="28">
        <f>D7</f>
        <v>78273</v>
      </c>
    </row>
    <row r="54" spans="2:22" s="26" customFormat="1" ht="33.75" x14ac:dyDescent="0.2">
      <c r="B54" s="35" t="s">
        <v>126</v>
      </c>
      <c r="C54" s="32">
        <f>D6</f>
        <v>656714</v>
      </c>
    </row>
    <row r="55" spans="2:22" x14ac:dyDescent="0.2">
      <c r="B55" s="44"/>
      <c r="C55" s="44"/>
      <c r="D55" s="44"/>
      <c r="E55" s="44"/>
      <c r="F55" s="44"/>
      <c r="G55" s="44"/>
      <c r="H55" s="44"/>
      <c r="I55" s="44"/>
      <c r="J55" s="44"/>
      <c r="K55" s="44"/>
      <c r="L55" s="44"/>
      <c r="M55" s="44"/>
      <c r="N55" s="44"/>
      <c r="O55" s="44"/>
      <c r="P55" s="44"/>
      <c r="Q55" s="44"/>
      <c r="R55" s="44"/>
      <c r="S55" s="44"/>
      <c r="T55" s="44"/>
      <c r="U55" s="44"/>
      <c r="V55" s="44"/>
    </row>
    <row r="56" spans="2:22" x14ac:dyDescent="0.2">
      <c r="C56" s="28">
        <f>SUM(C51:C53)</f>
        <v>669520</v>
      </c>
    </row>
    <row r="57" spans="2:22" x14ac:dyDescent="0.2">
      <c r="C57" s="28">
        <f>C54</f>
        <v>656714</v>
      </c>
    </row>
    <row r="58" spans="2:22" x14ac:dyDescent="0.2">
      <c r="B58" s="48" t="s">
        <v>3</v>
      </c>
      <c r="C58" s="31">
        <f>C56-C57</f>
        <v>12806</v>
      </c>
    </row>
    <row r="60" spans="2:22" ht="12.75" x14ac:dyDescent="0.2">
      <c r="B60" s="123" t="s">
        <v>127</v>
      </c>
    </row>
    <row r="61" spans="2:22" ht="12.75" x14ac:dyDescent="0.2">
      <c r="B61" s="123" t="s">
        <v>128</v>
      </c>
    </row>
    <row r="62" spans="2:22" x14ac:dyDescent="0.2">
      <c r="B62" s="4"/>
      <c r="F62" s="28"/>
    </row>
    <row r="63" spans="2:22" x14ac:dyDescent="0.2">
      <c r="B63" s="4"/>
      <c r="F63" s="28"/>
    </row>
    <row r="64" spans="2:22" ht="12.75" x14ac:dyDescent="0.2">
      <c r="B64" s="123" t="s">
        <v>129</v>
      </c>
      <c r="F64" s="28"/>
    </row>
    <row r="65" spans="2:11" ht="12.75" x14ac:dyDescent="0.2">
      <c r="B65" s="123" t="s">
        <v>130</v>
      </c>
    </row>
    <row r="68" spans="2:11" ht="12.75" x14ac:dyDescent="0.2">
      <c r="B68" s="49" t="s">
        <v>7</v>
      </c>
      <c r="C68" s="50"/>
      <c r="D68" s="50"/>
      <c r="E68" s="50"/>
      <c r="G68" s="49" t="s">
        <v>7</v>
      </c>
      <c r="H68" s="50"/>
      <c r="I68" s="50"/>
      <c r="J68" s="50"/>
    </row>
    <row r="69" spans="2:11" ht="15.75" x14ac:dyDescent="0.25">
      <c r="B69" s="51" t="s">
        <v>8</v>
      </c>
      <c r="C69" s="50"/>
      <c r="D69" s="50"/>
      <c r="E69" s="50"/>
      <c r="G69" s="51" t="s">
        <v>9</v>
      </c>
      <c r="H69" s="50"/>
      <c r="I69" s="50"/>
      <c r="J69" s="50"/>
    </row>
    <row r="70" spans="2:11" x14ac:dyDescent="0.2">
      <c r="B70" s="50" t="s">
        <v>10</v>
      </c>
      <c r="C70" s="50" t="s">
        <v>11</v>
      </c>
      <c r="D70" s="50"/>
      <c r="E70" s="50"/>
      <c r="G70" s="50" t="s">
        <v>10</v>
      </c>
      <c r="H70" s="50" t="s">
        <v>11</v>
      </c>
      <c r="I70" s="50"/>
      <c r="J70" s="50"/>
    </row>
    <row r="71" spans="2:11" ht="12.75" x14ac:dyDescent="0.2">
      <c r="B71" s="52" t="s">
        <v>12</v>
      </c>
      <c r="C71" s="53" t="s">
        <v>13</v>
      </c>
      <c r="D71" s="53" t="s">
        <v>14</v>
      </c>
      <c r="E71" s="53" t="s">
        <v>15</v>
      </c>
      <c r="G71" s="52" t="s">
        <v>12</v>
      </c>
      <c r="H71" s="184" t="s">
        <v>13</v>
      </c>
      <c r="I71" s="184" t="s">
        <v>14</v>
      </c>
      <c r="J71" s="184" t="s">
        <v>15</v>
      </c>
    </row>
    <row r="72" spans="2:11" ht="24" x14ac:dyDescent="0.2">
      <c r="B72" s="54">
        <v>2170.0100000000002</v>
      </c>
      <c r="C72" s="55" t="s">
        <v>16</v>
      </c>
      <c r="D72" s="56">
        <v>29517.696809999998</v>
      </c>
      <c r="E72" s="56"/>
      <c r="F72" s="28">
        <f>D78-D72</f>
        <v>7383.557380000002</v>
      </c>
      <c r="G72" s="52" t="s">
        <v>17</v>
      </c>
      <c r="H72" s="185"/>
      <c r="I72" s="185"/>
      <c r="J72" s="185"/>
    </row>
    <row r="73" spans="2:11" ht="12" x14ac:dyDescent="0.2">
      <c r="B73" s="57"/>
      <c r="C73" s="58">
        <v>1060</v>
      </c>
      <c r="D73" s="59"/>
      <c r="E73" s="59">
        <v>35084.559099999999</v>
      </c>
      <c r="F73" s="28"/>
      <c r="G73" s="54">
        <v>2170.04</v>
      </c>
      <c r="H73" s="55" t="s">
        <v>16</v>
      </c>
      <c r="I73" s="56">
        <v>6670.2653600000003</v>
      </c>
      <c r="J73" s="56"/>
      <c r="K73" s="28">
        <f>I81-I73</f>
        <v>26.009359999999106</v>
      </c>
    </row>
    <row r="74" spans="2:11" ht="24" x14ac:dyDescent="0.2">
      <c r="B74" s="57"/>
      <c r="C74" s="60">
        <v>6110.01</v>
      </c>
      <c r="D74" s="59">
        <v>35946.912509999995</v>
      </c>
      <c r="E74" s="59"/>
      <c r="G74" s="61" t="s">
        <v>18</v>
      </c>
      <c r="H74" s="61" t="s">
        <v>16</v>
      </c>
      <c r="I74" s="62">
        <v>6670.2653600000003</v>
      </c>
      <c r="J74" s="62"/>
    </row>
    <row r="75" spans="2:11" ht="12" x14ac:dyDescent="0.2">
      <c r="B75" s="57"/>
      <c r="C75" s="58">
        <v>6250</v>
      </c>
      <c r="D75" s="59">
        <v>6864.1776399999999</v>
      </c>
      <c r="E75" s="59"/>
      <c r="G75" s="63"/>
      <c r="H75" s="58">
        <v>1060</v>
      </c>
      <c r="I75" s="59">
        <v>7571.2949600000002</v>
      </c>
      <c r="J75" s="59">
        <v>8951.2475099999992</v>
      </c>
      <c r="K75" s="28"/>
    </row>
    <row r="76" spans="2:11" ht="12" x14ac:dyDescent="0.2">
      <c r="B76" s="57"/>
      <c r="C76" s="58">
        <v>7430</v>
      </c>
      <c r="D76" s="59"/>
      <c r="E76" s="59">
        <v>342.97366999999997</v>
      </c>
      <c r="G76" s="63"/>
      <c r="H76" s="58">
        <v>6250</v>
      </c>
      <c r="I76" s="59">
        <v>1476.4915100000001</v>
      </c>
      <c r="J76" s="59"/>
    </row>
    <row r="77" spans="2:11" ht="12" x14ac:dyDescent="0.2">
      <c r="B77" s="64"/>
      <c r="C77" s="55" t="s">
        <v>19</v>
      </c>
      <c r="D77" s="56">
        <v>42811.090149999996</v>
      </c>
      <c r="E77" s="56">
        <v>35427.532770000005</v>
      </c>
      <c r="G77" s="63"/>
      <c r="H77" s="58">
        <v>7430</v>
      </c>
      <c r="I77" s="59"/>
      <c r="J77" s="59">
        <v>70.529600000000002</v>
      </c>
    </row>
    <row r="78" spans="2:11" ht="12" x14ac:dyDescent="0.2">
      <c r="B78" s="64"/>
      <c r="C78" s="55" t="s">
        <v>20</v>
      </c>
      <c r="D78" s="56">
        <v>36901.25419</v>
      </c>
      <c r="E78" s="56"/>
      <c r="G78" s="65"/>
      <c r="H78" s="61" t="s">
        <v>19</v>
      </c>
      <c r="I78" s="62">
        <v>9047.7864700000009</v>
      </c>
      <c r="J78" s="62">
        <v>9021.7771099999991</v>
      </c>
    </row>
    <row r="79" spans="2:11" ht="24" x14ac:dyDescent="0.2">
      <c r="G79" s="65"/>
      <c r="H79" s="61" t="s">
        <v>20</v>
      </c>
      <c r="I79" s="62">
        <v>6696.2747199999994</v>
      </c>
      <c r="J79" s="62"/>
    </row>
    <row r="80" spans="2:11" ht="12" x14ac:dyDescent="0.2">
      <c r="G80" s="64"/>
      <c r="H80" s="55" t="s">
        <v>19</v>
      </c>
      <c r="I80" s="56">
        <v>9047.7864700000009</v>
      </c>
      <c r="J80" s="56">
        <v>9021.7771099999991</v>
      </c>
    </row>
    <row r="81" spans="2:10" ht="12" x14ac:dyDescent="0.2">
      <c r="G81" s="64"/>
      <c r="H81" s="55" t="s">
        <v>20</v>
      </c>
      <c r="I81" s="56">
        <v>6696.2747199999994</v>
      </c>
      <c r="J81" s="56"/>
    </row>
    <row r="82" spans="2:10" ht="12.75" x14ac:dyDescent="0.2">
      <c r="B82" s="49" t="s">
        <v>7</v>
      </c>
      <c r="C82" s="50"/>
      <c r="D82" s="50"/>
      <c r="E82" s="50"/>
    </row>
    <row r="83" spans="2:10" ht="15.75" x14ac:dyDescent="0.25">
      <c r="B83" s="51" t="s">
        <v>21</v>
      </c>
      <c r="C83" s="50"/>
      <c r="D83" s="50"/>
      <c r="E83" s="50"/>
    </row>
    <row r="84" spans="2:10" x14ac:dyDescent="0.2">
      <c r="B84" s="50" t="s">
        <v>10</v>
      </c>
      <c r="C84" s="50" t="s">
        <v>11</v>
      </c>
      <c r="D84" s="50"/>
      <c r="E84" s="50"/>
    </row>
    <row r="85" spans="2:10" ht="12.75" x14ac:dyDescent="0.2">
      <c r="B85" s="52" t="s">
        <v>12</v>
      </c>
      <c r="C85" s="53" t="s">
        <v>13</v>
      </c>
      <c r="D85" s="53" t="s">
        <v>14</v>
      </c>
      <c r="E85" s="53" t="s">
        <v>15</v>
      </c>
    </row>
    <row r="86" spans="2:10" ht="24" x14ac:dyDescent="0.2">
      <c r="B86" s="66">
        <v>5510</v>
      </c>
      <c r="C86" s="55" t="s">
        <v>16</v>
      </c>
      <c r="D86" s="56"/>
      <c r="E86" s="56">
        <v>106048.10427</v>
      </c>
    </row>
    <row r="87" spans="2:10" ht="12" x14ac:dyDescent="0.2">
      <c r="B87" s="57"/>
      <c r="C87" s="60">
        <v>5490.4</v>
      </c>
      <c r="D87" s="59"/>
      <c r="E87" s="59"/>
    </row>
    <row r="88" spans="2:10" ht="12" x14ac:dyDescent="0.2">
      <c r="B88" s="57"/>
      <c r="C88" s="58">
        <v>5520</v>
      </c>
      <c r="D88" s="59">
        <v>113532.24127</v>
      </c>
      <c r="E88" s="59"/>
    </row>
    <row r="89" spans="2:10" ht="12" x14ac:dyDescent="0.2">
      <c r="B89" s="57"/>
      <c r="C89" s="58">
        <v>5610</v>
      </c>
      <c r="D89" s="59"/>
      <c r="E89" s="59">
        <v>469352.63460000005</v>
      </c>
    </row>
    <row r="90" spans="2:10" ht="12" x14ac:dyDescent="0.2">
      <c r="B90" s="64"/>
      <c r="C90" s="55" t="s">
        <v>19</v>
      </c>
      <c r="D90" s="56"/>
      <c r="E90" s="56">
        <v>469352.63459999999</v>
      </c>
    </row>
    <row r="91" spans="2:10" ht="12" x14ac:dyDescent="0.2">
      <c r="B91" s="64"/>
      <c r="C91" s="55" t="s">
        <v>20</v>
      </c>
      <c r="D91" s="56"/>
      <c r="E91" s="56">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4" t="s">
        <v>22</v>
      </c>
    </row>
    <row r="2" spans="1:8" ht="15.75" x14ac:dyDescent="0.25">
      <c r="A2" s="74" t="s">
        <v>23</v>
      </c>
    </row>
    <row r="5" spans="1:8" x14ac:dyDescent="0.2">
      <c r="A5" t="s">
        <v>24</v>
      </c>
    </row>
    <row r="6" spans="1:8" x14ac:dyDescent="0.2">
      <c r="A6" t="s">
        <v>25</v>
      </c>
    </row>
    <row r="9" spans="1:8" x14ac:dyDescent="0.2">
      <c r="A9" s="75" t="s">
        <v>26</v>
      </c>
      <c r="B9">
        <f>BS!D27*1000/10000</f>
        <v>168000</v>
      </c>
    </row>
    <row r="11" spans="1:8" ht="45" x14ac:dyDescent="0.2">
      <c r="A11" s="195" t="s">
        <v>32</v>
      </c>
      <c r="B11" s="196"/>
      <c r="C11" s="77" t="s">
        <v>27</v>
      </c>
      <c r="D11" s="78" t="s">
        <v>30</v>
      </c>
      <c r="E11" s="78" t="s">
        <v>29</v>
      </c>
      <c r="F11" s="78" t="s">
        <v>28</v>
      </c>
      <c r="G11" s="78" t="s">
        <v>31</v>
      </c>
    </row>
    <row r="12" spans="1:8" x14ac:dyDescent="0.2">
      <c r="A12" s="197">
        <v>2017</v>
      </c>
      <c r="B12" s="198"/>
      <c r="C12" s="79">
        <v>365</v>
      </c>
      <c r="D12" s="79">
        <f>937000000/10000</f>
        <v>93700</v>
      </c>
      <c r="E12" s="79">
        <f t="shared" ref="E12:E17" si="0">C12/365*D12</f>
        <v>93700</v>
      </c>
      <c r="F12" s="79">
        <v>33811000</v>
      </c>
      <c r="G12" s="80">
        <f>F12/E12</f>
        <v>360.84311632870862</v>
      </c>
      <c r="H12" s="76"/>
    </row>
    <row r="13" spans="1:8" x14ac:dyDescent="0.2">
      <c r="A13" s="197">
        <v>2018</v>
      </c>
      <c r="B13" s="198"/>
      <c r="C13" s="79">
        <v>365</v>
      </c>
      <c r="D13" s="79">
        <f>937000000/10000</f>
        <v>93700</v>
      </c>
      <c r="E13" s="79">
        <f t="shared" si="0"/>
        <v>93700</v>
      </c>
      <c r="F13" s="79">
        <v>184175000</v>
      </c>
      <c r="G13" s="80">
        <f>F13/E13</f>
        <v>1965.581643543223</v>
      </c>
      <c r="H13" s="76"/>
    </row>
    <row r="14" spans="1:8" x14ac:dyDescent="0.2">
      <c r="A14" s="82">
        <v>43465</v>
      </c>
      <c r="B14" s="82">
        <v>43468</v>
      </c>
      <c r="C14" s="81">
        <f>B14-A14</f>
        <v>3</v>
      </c>
      <c r="D14" s="79">
        <v>93700</v>
      </c>
      <c r="E14" s="79">
        <f t="shared" si="0"/>
        <v>770.1369863013698</v>
      </c>
      <c r="F14" s="189">
        <v>105481000</v>
      </c>
      <c r="G14" s="186">
        <f>F14/SUM(E14:E17)</f>
        <v>792.40302467115771</v>
      </c>
    </row>
    <row r="15" spans="1:8" x14ac:dyDescent="0.2">
      <c r="A15" s="82">
        <v>43468</v>
      </c>
      <c r="B15" s="82">
        <v>43480</v>
      </c>
      <c r="C15" s="81">
        <f t="shared" ref="C15:C20" si="1">B15-A15</f>
        <v>12</v>
      </c>
      <c r="D15" s="79">
        <f>93700+1300</f>
        <v>95000</v>
      </c>
      <c r="E15" s="79">
        <f t="shared" si="0"/>
        <v>3123.2876712328766</v>
      </c>
      <c r="F15" s="190"/>
      <c r="G15" s="187"/>
    </row>
    <row r="16" spans="1:8" x14ac:dyDescent="0.2">
      <c r="A16" s="82">
        <v>43480</v>
      </c>
      <c r="B16" s="82">
        <v>43761</v>
      </c>
      <c r="C16" s="81">
        <f t="shared" si="1"/>
        <v>281</v>
      </c>
      <c r="D16" s="79">
        <f>95000+37000</f>
        <v>132000</v>
      </c>
      <c r="E16" s="79">
        <f t="shared" si="0"/>
        <v>101621.91780821916</v>
      </c>
      <c r="F16" s="190"/>
      <c r="G16" s="187"/>
    </row>
    <row r="17" spans="1:7" x14ac:dyDescent="0.2">
      <c r="A17" s="82">
        <v>43761</v>
      </c>
      <c r="B17" s="82">
        <v>43830</v>
      </c>
      <c r="C17" s="81">
        <f t="shared" si="1"/>
        <v>69</v>
      </c>
      <c r="D17" s="79">
        <f>132000+14000</f>
        <v>146000</v>
      </c>
      <c r="E17" s="79">
        <f t="shared" si="0"/>
        <v>27600</v>
      </c>
      <c r="F17" s="191"/>
      <c r="G17" s="188"/>
    </row>
    <row r="18" spans="1:7" x14ac:dyDescent="0.2">
      <c r="A18" s="82">
        <v>43830</v>
      </c>
      <c r="B18" s="83">
        <v>43858</v>
      </c>
      <c r="C18" s="79">
        <f t="shared" si="1"/>
        <v>28</v>
      </c>
      <c r="D18" s="84">
        <f>D17</f>
        <v>146000</v>
      </c>
      <c r="E18" s="79">
        <f>C18/91*D18</f>
        <v>44923.076923076922</v>
      </c>
      <c r="F18" s="189">
        <v>469352000</v>
      </c>
      <c r="G18" s="192">
        <f>F18/SUM(E18:E20)</f>
        <v>2978.0387672570073</v>
      </c>
    </row>
    <row r="19" spans="1:7" x14ac:dyDescent="0.2">
      <c r="A19" s="83">
        <v>43858</v>
      </c>
      <c r="B19" s="82">
        <v>43888</v>
      </c>
      <c r="C19" s="85">
        <f t="shared" si="1"/>
        <v>30</v>
      </c>
      <c r="D19" s="84">
        <f>D18+11000</f>
        <v>157000</v>
      </c>
      <c r="E19" s="79">
        <f>C19/91*D19</f>
        <v>51758.241758241755</v>
      </c>
      <c r="F19" s="190"/>
      <c r="G19" s="193"/>
    </row>
    <row r="20" spans="1:7" x14ac:dyDescent="0.2">
      <c r="A20" s="82">
        <v>43888</v>
      </c>
      <c r="B20" s="82">
        <v>43921</v>
      </c>
      <c r="C20" s="85">
        <f t="shared" si="1"/>
        <v>33</v>
      </c>
      <c r="D20" s="84">
        <f>D19+11000</f>
        <v>168000</v>
      </c>
      <c r="E20" s="79">
        <f>C20/91*D20</f>
        <v>60923.076923076922</v>
      </c>
      <c r="F20" s="191"/>
      <c r="G20" s="194"/>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Руслан</cp:lastModifiedBy>
  <cp:lastPrinted>2020-08-13T09:35:59Z</cp:lastPrinted>
  <dcterms:created xsi:type="dcterms:W3CDTF">2020-06-17T09:42:51Z</dcterms:created>
  <dcterms:modified xsi:type="dcterms:W3CDTF">2020-08-14T06:49:15Z</dcterms:modified>
</cp:coreProperties>
</file>