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Фин. полож" sheetId="1" r:id="rId1"/>
    <sheet name="капитал" sheetId="2" r:id="rId2"/>
    <sheet name="ДД" sheetId="3" r:id="rId3"/>
    <sheet name="СГД" sheetId="4" r:id="rId4"/>
  </sheets>
  <externalReferences>
    <externalReference r:id="rId5"/>
  </externalReferences>
  <calcPr calcId="125725" refMode="R1C1"/>
</workbook>
</file>

<file path=xl/calcChain.xml><?xml version="1.0" encoding="utf-8"?>
<calcChain xmlns="http://schemas.openxmlformats.org/spreadsheetml/2006/main">
  <c r="C25" i="3"/>
  <c r="C11" i="4"/>
  <c r="D15"/>
  <c r="D19" s="1"/>
  <c r="D23" s="1"/>
  <c r="D27" s="1"/>
  <c r="D29" s="1"/>
  <c r="E19" i="2"/>
  <c r="D17"/>
  <c r="C18" i="1"/>
  <c r="C37"/>
  <c r="C39"/>
  <c r="C17" l="1"/>
  <c r="C13"/>
  <c r="C11"/>
  <c r="D36" i="3"/>
  <c r="D34" s="1"/>
  <c r="D31"/>
  <c r="D30"/>
  <c r="D26"/>
  <c r="D20"/>
  <c r="D18"/>
  <c r="D37" i="1"/>
  <c r="D33"/>
  <c r="D30"/>
  <c r="D26"/>
  <c r="D20"/>
  <c r="D7" i="3" l="1"/>
  <c r="D37" s="1"/>
  <c r="D39" s="1"/>
  <c r="D29"/>
  <c r="D42" i="1"/>
  <c r="D44" s="1"/>
  <c r="C38" i="3"/>
  <c r="C15" i="4"/>
  <c r="D14" i="2"/>
  <c r="C14"/>
  <c r="C19" s="1"/>
  <c r="B14"/>
  <c r="E13"/>
  <c r="E12"/>
  <c r="E11"/>
  <c r="E14" l="1"/>
  <c r="E16"/>
  <c r="C30" i="3" l="1"/>
  <c r="C36"/>
  <c r="C34" s="1"/>
  <c r="A2" i="4"/>
  <c r="A2" i="3"/>
  <c r="C19" i="4" l="1"/>
  <c r="C23" s="1"/>
  <c r="C8" i="3" s="1"/>
  <c r="C27" i="4" l="1"/>
  <c r="C29" s="1"/>
  <c r="C18" i="3"/>
  <c r="A23" i="2"/>
  <c r="A4"/>
  <c r="E18"/>
  <c r="E15"/>
  <c r="E10"/>
  <c r="A3"/>
  <c r="B19" l="1"/>
  <c r="E17"/>
  <c r="D19"/>
  <c r="C33" i="1" l="1"/>
  <c r="C42" s="1"/>
  <c r="A32" i="4" l="1"/>
  <c r="A42" i="3"/>
  <c r="C7" i="4"/>
  <c r="A3" l="1"/>
  <c r="A3" i="3"/>
  <c r="C31"/>
  <c r="C30" i="1"/>
  <c r="C44" s="1"/>
  <c r="C20" i="3"/>
  <c r="C26" l="1"/>
  <c r="C29" s="1"/>
  <c r="C7" l="1"/>
  <c r="C37" s="1"/>
  <c r="C39" s="1"/>
  <c r="C20" i="1" l="1"/>
</calcChain>
</file>

<file path=xl/sharedStrings.xml><?xml version="1.0" encoding="utf-8"?>
<sst xmlns="http://schemas.openxmlformats.org/spreadsheetml/2006/main" count="140" uniqueCount="104">
  <si>
    <t>Приме-чания</t>
  </si>
  <si>
    <t>закончившийся</t>
  </si>
  <si>
    <t>Комиссионный доход</t>
  </si>
  <si>
    <t>Комиссионный расход</t>
  </si>
  <si>
    <t>Процентный доход</t>
  </si>
  <si>
    <t>Чистая прибыль по операциям с финансовыми активами, отражаемыми по справедливой стоимости через прибыль или убыток</t>
  </si>
  <si>
    <t>Прочие доходы</t>
  </si>
  <si>
    <t>ОПЕРАЦИОННЫЕ ДОХОДЫ</t>
  </si>
  <si>
    <t>ОПЕРАЦИОННЫЕ РАСХОДЫ</t>
  </si>
  <si>
    <t>Чистый операционный убыток</t>
  </si>
  <si>
    <t>Формирование резерва под обесценение по прочим операциям</t>
  </si>
  <si>
    <t>УБЫТОК ДО НАЛОГООБЛОЖЕНИЯ</t>
  </si>
  <si>
    <t>ЧИСТЫЙ УБЫТОК</t>
  </si>
  <si>
    <t>ИТОГО СОВОКУПНЫЙ УБЫТОК</t>
  </si>
  <si>
    <t>_________________________</t>
  </si>
  <si>
    <t>Председатель Правления</t>
  </si>
  <si>
    <t>Королева О.В.</t>
  </si>
  <si>
    <t>Главный бухгалтер</t>
  </si>
  <si>
    <t>ОТЧЕТ О СОВОКУПНОМ ГОДОВОМ ДОХОДЕ</t>
  </si>
  <si>
    <t>Примечания</t>
  </si>
  <si>
    <t>Период</t>
  </si>
  <si>
    <t>(в тысячах казахстанских тенге)</t>
  </si>
  <si>
    <t>в том числе:</t>
  </si>
  <si>
    <t>Прочие расходы</t>
  </si>
  <si>
    <t>Корпоративный подоходный налог</t>
  </si>
  <si>
    <t xml:space="preserve">31 декабря </t>
  </si>
  <si>
    <t>АКТИВЫ:</t>
  </si>
  <si>
    <t>Денежные средства и их эквиваленты</t>
  </si>
  <si>
    <t>Финансовые активы, отражаемые по справедливой  стоимости через прибыль или убыток</t>
  </si>
  <si>
    <t>Соглашения обратного РЕПО</t>
  </si>
  <si>
    <t>Комиссии к получению</t>
  </si>
  <si>
    <t>Основные средства и нематериальные активы</t>
  </si>
  <si>
    <t>Прочие активы</t>
  </si>
  <si>
    <t>ИТОГО АКТИВЫ</t>
  </si>
  <si>
    <t>ОБЯЗАТЕЛЬСТВА И КАПИТАЛ</t>
  </si>
  <si>
    <t>ОБЯЗАТЕЛЬСТВА:</t>
  </si>
  <si>
    <t>Кредиторская задолженность по отрицательному комиссионному вознаграждению</t>
  </si>
  <si>
    <t>Прочие обязательства</t>
  </si>
  <si>
    <t>Итого обязательства</t>
  </si>
  <si>
    <t>КАПИТАЛ:</t>
  </si>
  <si>
    <t>Уставный капитал</t>
  </si>
  <si>
    <t>Итого капитал</t>
  </si>
  <si>
    <t>ИТОГО ОБЯЗАТЕЛЬСТВА И КАПИТАЛ</t>
  </si>
  <si>
    <t>ОТЧЕТ О ФИНАНСОВОМ ПОЛОЖЕНИИ</t>
  </si>
  <si>
    <t>Вклады размещенные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</si>
  <si>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</si>
  <si>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</si>
  <si>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Кредиторская задолженность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</si>
  <si>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</si>
  <si>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</si>
  <si>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</si>
  <si>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 xml:space="preserve">Непокрытый убыток </t>
  </si>
  <si>
    <t>Итого</t>
  </si>
  <si>
    <t>капитал</t>
  </si>
  <si>
    <t>Выпуск простых акций</t>
  </si>
  <si>
    <t>ДВИЖЕНИЕ ДЕНЕЖНЫХ СРЕДСТВ ОТ ОПЕРАЦИОННОЙ ДЕЯТЕЛЬНОСТИ:</t>
  </si>
  <si>
    <t>Корректировки:</t>
  </si>
  <si>
    <t>Расходы по износу и амортизации</t>
  </si>
  <si>
    <t>Чистое изменение справедливой стоимости</t>
  </si>
  <si>
    <t>финансовых активов, отражаемых по справедливой стоимости через прибыль или убыток</t>
  </si>
  <si>
    <t>Формирование резерва по неиспользованным отпускам</t>
  </si>
  <si>
    <t>Уменьшение комиссионного дохода вследствие инвестиционного убытка</t>
  </si>
  <si>
    <t>Чистое изменение в начисленных процентах</t>
  </si>
  <si>
    <t>Чистый убыток от выбытия основных средств и нематериальных активов</t>
  </si>
  <si>
    <t>Отток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</si>
  <si>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</si>
  <si>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</si>
  <si>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Финансовые активы, отражаемые по справедливой стоимости через прибыль или убыток</t>
  </si>
  <si>
    <t>(Уменьшение)/увеличение операционных обязательств:</t>
  </si>
  <si>
    <t xml:space="preserve">Комиссии к уплате </t>
  </si>
  <si>
    <t>Чистый отток денежных средств от операционной деятельности</t>
  </si>
  <si>
    <t>ДВИЖЕНИЕ ДЕНЕЖНЫХ СРЕДСТВ ОТ ИНВЕСТИЦИОННОЙ ДЕЯТЕЛЬНОСТИ:</t>
  </si>
  <si>
    <t>Приобретение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</si>
  <si>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</si>
  <si>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 ФИНАНСОВОЙ ДЕЯТЕЛЬНОСТИ:</t>
  </si>
  <si>
    <t>Чистый приток денежных средств от финансовой деятельности</t>
  </si>
  <si>
    <t>ЧИСТОЕ УВЕЛИЧЕНИЕ/(УМЕНЬШЕНИЕ) ДЕНЕЖНЫХ СРЕДСТВ и их эквивалентов</t>
  </si>
  <si>
    <t>ОТЧЕТ О ДВИЖЕНИИ ДЕНЕЖНЫХ СРЕДСТВ</t>
  </si>
  <si>
    <t>ОТЧЕТ ОБ ИЗМЕНЕНИЯХ КАПИТАЛА</t>
  </si>
  <si>
    <t>Период , закончившийся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</si>
  <si>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</si>
  <si>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</si>
  <si>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Балансовая стоимость акции</t>
  </si>
  <si>
    <t>Ценные бумаги, удерживаемые до погашения (за вычетом резервов на обесценение)</t>
  </si>
  <si>
    <t>Бабенов Б.Б.</t>
  </si>
  <si>
    <t>На конец отчетного периода</t>
  </si>
  <si>
    <t>На конец предыдущего отчетного периода</t>
  </si>
  <si>
    <t>Корпоративный подоходный налог (удерживаемый у источника выплаты)</t>
  </si>
  <si>
    <t>Совокупный доход</t>
  </si>
  <si>
    <t>Прибыль/Убыток до налогообложения</t>
  </si>
  <si>
    <t>Королева О. В.</t>
  </si>
  <si>
    <t>31 декабря 2014 года</t>
  </si>
  <si>
    <t xml:space="preserve"> собственные выкупленные акции</t>
  </si>
  <si>
    <t xml:space="preserve"> простые акции</t>
  </si>
  <si>
    <t>Выкуп собственных акций</t>
  </si>
  <si>
    <t>Нераспределенная прибыль (непокрытый убыток) отчетного года</t>
  </si>
  <si>
    <t>АО "УК "РЕСПУБЛИКА"</t>
  </si>
  <si>
    <t>2015 года</t>
  </si>
  <si>
    <t>31 декабря 2015 года</t>
  </si>
  <si>
    <t>ПО СОСТОЯНИЮ НА 01 апреля 2016 ГОДА</t>
  </si>
  <si>
    <t>31 марта</t>
  </si>
  <si>
    <t>2016 года</t>
  </si>
  <si>
    <t>31 марта 2016 года</t>
  </si>
  <si>
    <t>31 марта 2015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</si>
</sst>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/>
    <xf numFmtId="3" fontId="0" fillId="0" borderId="0" xfId="0" applyNumberFormat="1"/>
    <xf numFmtId="3" fontId="6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0" xfId="0" applyFont="1"/>
    <xf numFmtId="3" fontId="9" fillId="0" borderId="3" xfId="0" applyNumberFormat="1" applyFont="1" applyBorder="1" applyAlignment="1">
      <alignment wrapText="1"/>
    </xf>
    <xf numFmtId="0" fontId="14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0" fillId="0" borderId="0" xfId="0" applyFill="1"/>
    <xf numFmtId="3" fontId="5" fillId="0" borderId="1" xfId="1" applyNumberFormat="1" applyFont="1" applyFill="1" applyBorder="1" applyAlignment="1">
      <alignment horizontal="center" vertical="top" wrapText="1"/>
    </xf>
    <xf numFmtId="3" fontId="5" fillId="0" borderId="3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wrapText="1"/>
    </xf>
    <xf numFmtId="0" fontId="2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3" fontId="0" fillId="0" borderId="0" xfId="0" applyNumberFormat="1" applyFill="1"/>
    <xf numFmtId="0" fontId="0" fillId="0" borderId="0" xfId="0" applyFill="1" applyAlignment="1">
      <alignment wrapText="1"/>
    </xf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3" fontId="5" fillId="0" borderId="6" xfId="1" applyNumberFormat="1" applyFont="1" applyFill="1" applyBorder="1" applyAlignment="1">
      <alignment horizontal="center" vertical="top" wrapText="1"/>
    </xf>
    <xf numFmtId="3" fontId="5" fillId="0" borderId="5" xfId="1" applyNumberFormat="1" applyFont="1" applyFill="1" applyBorder="1" applyAlignment="1">
      <alignment horizontal="center" vertical="top" wrapText="1"/>
    </xf>
    <xf numFmtId="3" fontId="5" fillId="0" borderId="7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0" xfId="0" applyFont="1" applyFill="1"/>
    <xf numFmtId="3" fontId="0" fillId="0" borderId="0" xfId="1" applyNumberFormat="1" applyFont="1" applyFill="1"/>
    <xf numFmtId="0" fontId="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</cellXfs>
  <cellStyles count="3">
    <cellStyle name="Обычный" xfId="0" builtinId="0"/>
    <cellStyle name="Обычный 2 6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4;&#1077;&#1087;&#1072;&#1088;&#1090;&#1072;&#1084;&#1077;&#1085;&#1090;%20&#1073;&#1091;&#1093;&#1075;&#1072;&#1083;&#1090;&#1077;&#1088;&#1089;&#1082;&#1086;&#1075;&#1086;%20&#1091;&#1095;&#1077;&#1090;&#1072;%20&#1080;%20&#1086;&#1090;&#1095;&#1077;&#1090;&#1085;&#1086;&#1089;&#1090;&#1080;\2014%20&#1075;&#1086;&#1076;%20&#1092;&#1080;&#1085;&#1086;&#1090;&#1095;&#1077;&#1090;&#1085;&#1086;&#1089;&#1090;&#1100;\&#1060;&#1080;&#1085;&#1072;&#1085;&#1089;&#1086;&#1074;&#1072;&#1103;%20&#1086;&#1090;&#1095;&#1077;&#1090;&#1085;&#1086;&#1089;&#1090;&#1100;%20&#1079;&#1072;%202014%20&#1075;&#1086;&#1076;\&#1060;&#1080;&#1085;&#1072;&#1085;&#1089;&#1086;&#1074;&#1072;&#1103;%20&#1086;&#1090;&#1095;&#1077;&#1090;&#1085;&#1086;&#1089;&#1090;&#1100;%20&#1087;&#1086;%20&#1052;&#1057;&#1060;&#1054;%20&#1075;&#1086;&#1076;%202014%20&#1087;&#1088;&#1077;&#107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лож"/>
      <sheetName val="капитал"/>
      <sheetName val="ДД"/>
      <sheetName val="СГД"/>
    </sheetNames>
    <sheetDataSet>
      <sheetData sheetId="0">
        <row r="2">
          <cell r="A2" t="str">
            <v>АО "УК "РЕСПУБЛИКА"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opLeftCell="A13" workbookViewId="0">
      <selection activeCell="D25" sqref="D25"/>
    </sheetView>
  </sheetViews>
  <sheetFormatPr defaultRowHeight="15"/>
  <cols>
    <col min="1" max="1" width="66.5703125" style="8" customWidth="1"/>
    <col min="2" max="2" width="6.85546875" bestFit="1" customWidth="1"/>
    <col min="3" max="3" width="13" style="20" customWidth="1"/>
    <col min="4" max="4" width="13" style="35" customWidth="1"/>
    <col min="5" max="5" width="9.5703125" bestFit="1" customWidth="1"/>
  </cols>
  <sheetData>
    <row r="1" spans="1:5">
      <c r="A1" s="75" t="s">
        <v>43</v>
      </c>
      <c r="B1" s="75"/>
      <c r="C1" s="75"/>
      <c r="D1" s="75"/>
    </row>
    <row r="2" spans="1:5">
      <c r="A2" s="75" t="s">
        <v>96</v>
      </c>
      <c r="B2" s="75"/>
      <c r="C2" s="75"/>
      <c r="D2" s="75"/>
    </row>
    <row r="3" spans="1:5">
      <c r="A3" s="76" t="s">
        <v>99</v>
      </c>
      <c r="B3" s="76"/>
      <c r="C3" s="76"/>
      <c r="D3" s="76"/>
    </row>
    <row r="4" spans="1:5">
      <c r="A4" s="74" t="s">
        <v>21</v>
      </c>
      <c r="B4" s="74"/>
      <c r="C4" s="74"/>
    </row>
    <row r="5" spans="1:5">
      <c r="A5" s="7"/>
      <c r="B5" s="6"/>
      <c r="C5" s="59"/>
    </row>
    <row r="6" spans="1:5">
      <c r="A6" s="7"/>
      <c r="B6" s="6"/>
      <c r="C6" s="59"/>
    </row>
    <row r="7" spans="1:5" ht="51">
      <c r="A7" s="72"/>
      <c r="B7" s="73" t="s">
        <v>0</v>
      </c>
      <c r="C7" s="63" t="s">
        <v>85</v>
      </c>
      <c r="D7" s="63" t="s">
        <v>86</v>
      </c>
    </row>
    <row r="8" spans="1:5">
      <c r="A8" s="72"/>
      <c r="B8" s="73"/>
      <c r="C8" s="63" t="s">
        <v>100</v>
      </c>
      <c r="D8" s="63" t="s">
        <v>25</v>
      </c>
    </row>
    <row r="9" spans="1:5">
      <c r="A9" s="72"/>
      <c r="B9" s="73"/>
      <c r="C9" s="64" t="s">
        <v>101</v>
      </c>
      <c r="D9" s="64" t="s">
        <v>97</v>
      </c>
    </row>
    <row r="10" spans="1:5">
      <c r="A10" s="4" t="s">
        <v>26</v>
      </c>
      <c r="B10" s="16"/>
      <c r="C10" s="65"/>
      <c r="D10" s="65"/>
    </row>
    <row r="11" spans="1:5">
      <c r="A11" s="3" t="s">
        <v>27</v>
      </c>
      <c r="B11" s="17">
        <v>3</v>
      </c>
      <c r="C11" s="26">
        <f>3325+2832+205+1832</f>
        <v>8194</v>
      </c>
      <c r="D11" s="26">
        <v>117438</v>
      </c>
      <c r="E11" s="9"/>
    </row>
    <row r="12" spans="1:5">
      <c r="A12" s="3" t="s">
        <v>44</v>
      </c>
      <c r="B12" s="17">
        <v>4</v>
      </c>
      <c r="C12" s="26"/>
      <c r="D12" s="26"/>
      <c r="E12" s="9"/>
    </row>
    <row r="13" spans="1:5" ht="26.25">
      <c r="A13" s="3" t="s">
        <v>28</v>
      </c>
      <c r="B13" s="17">
        <v>4</v>
      </c>
      <c r="C13" s="26">
        <f>2011435</f>
        <v>2011435</v>
      </c>
      <c r="D13" s="26">
        <v>1985100</v>
      </c>
      <c r="E13" s="9"/>
    </row>
    <row r="14" spans="1:5" ht="26.25">
      <c r="A14" s="3" t="s">
        <v>83</v>
      </c>
      <c r="B14" s="17">
        <v>4</v>
      </c>
      <c r="C14" s="26">
        <v>250151</v>
      </c>
      <c r="D14" s="26">
        <v>247697</v>
      </c>
      <c r="E14" s="9"/>
    </row>
    <row r="15" spans="1:5">
      <c r="A15" s="3" t="s">
        <v>29</v>
      </c>
      <c r="B15" s="17">
        <v>4</v>
      </c>
      <c r="C15" s="26">
        <v>91003</v>
      </c>
      <c r="D15" s="26"/>
      <c r="E15" s="9"/>
    </row>
    <row r="16" spans="1:5">
      <c r="A16" s="3" t="s">
        <v>30</v>
      </c>
      <c r="B16" s="17"/>
      <c r="C16" s="26"/>
      <c r="D16" s="26"/>
      <c r="E16" s="9"/>
    </row>
    <row r="17" spans="1:7">
      <c r="A17" s="3" t="s">
        <v>31</v>
      </c>
      <c r="B17" s="17">
        <v>5</v>
      </c>
      <c r="C17" s="26">
        <f>11852+16781</f>
        <v>28633</v>
      </c>
      <c r="D17" s="26">
        <v>22383</v>
      </c>
      <c r="E17" s="9"/>
    </row>
    <row r="18" spans="1:7">
      <c r="A18" s="3" t="s">
        <v>32</v>
      </c>
      <c r="B18" s="17">
        <v>6</v>
      </c>
      <c r="C18" s="26">
        <f>284028-10270</f>
        <v>273758</v>
      </c>
      <c r="D18" s="26">
        <v>295290</v>
      </c>
      <c r="E18" s="9"/>
      <c r="F18" s="9"/>
    </row>
    <row r="19" spans="1:7">
      <c r="A19" s="3"/>
      <c r="B19" s="18"/>
      <c r="C19" s="66"/>
      <c r="D19" s="66"/>
      <c r="E19" s="9"/>
      <c r="F19" s="9"/>
      <c r="G19" s="9"/>
    </row>
    <row r="20" spans="1:7" s="5" customFormat="1">
      <c r="A20" s="4" t="s">
        <v>33</v>
      </c>
      <c r="B20" s="18"/>
      <c r="C20" s="30">
        <f>C11+C12+C13+C15+C16+C17+C18+C14</f>
        <v>2663174</v>
      </c>
      <c r="D20" s="30">
        <f>D11+D12+D13+D15+D16+D17+D18+D14</f>
        <v>2667908</v>
      </c>
      <c r="E20" s="9"/>
    </row>
    <row r="21" spans="1:7">
      <c r="A21" s="3"/>
      <c r="B21" s="18"/>
      <c r="C21" s="26"/>
      <c r="D21" s="26"/>
      <c r="E21" s="9"/>
    </row>
    <row r="22" spans="1:7">
      <c r="A22" s="4" t="s">
        <v>34</v>
      </c>
      <c r="B22" s="18"/>
      <c r="C22" s="66"/>
      <c r="D22" s="66"/>
      <c r="E22" s="9"/>
    </row>
    <row r="23" spans="1:7">
      <c r="A23" s="3" t="s">
        <v>35</v>
      </c>
      <c r="B23" s="18"/>
      <c r="C23" s="66"/>
      <c r="D23" s="66"/>
      <c r="E23" s="9"/>
    </row>
    <row r="24" spans="1:7" ht="26.25">
      <c r="A24" s="3" t="s">
        <v>36</v>
      </c>
      <c r="B24" s="17"/>
      <c r="C24" s="26"/>
      <c r="D24" s="26"/>
      <c r="E24" s="9"/>
    </row>
    <row r="25" spans="1:7">
      <c r="A25" s="3" t="s">
        <v>47</v>
      </c>
      <c r="B25" s="17">
        <v>7</v>
      </c>
      <c r="C25" s="26">
        <v>10191</v>
      </c>
      <c r="D25" s="26">
        <v>3211</v>
      </c>
      <c r="E25" s="9"/>
    </row>
    <row r="26" spans="1:7">
      <c r="A26" s="3" t="s">
        <v>45</v>
      </c>
      <c r="B26" s="17">
        <v>7</v>
      </c>
      <c r="C26" s="26">
        <v>3974</v>
      </c>
      <c r="D26" s="26">
        <f>151+3890</f>
        <v>4041</v>
      </c>
      <c r="E26" s="9"/>
    </row>
    <row r="27" spans="1:7" ht="26.25">
      <c r="A27" s="3" t="s">
        <v>46</v>
      </c>
      <c r="B27" s="17">
        <v>7</v>
      </c>
      <c r="C27" s="26">
        <v>3218</v>
      </c>
      <c r="D27" s="26">
        <v>2689</v>
      </c>
      <c r="E27" s="9"/>
    </row>
    <row r="28" spans="1:7">
      <c r="A28" s="3" t="s">
        <v>37</v>
      </c>
      <c r="B28" s="17"/>
      <c r="C28" s="26">
        <v>714</v>
      </c>
      <c r="D28" s="26">
        <v>2150</v>
      </c>
      <c r="E28" s="9"/>
    </row>
    <row r="29" spans="1:7">
      <c r="A29" s="3"/>
      <c r="B29" s="18"/>
      <c r="C29" s="66"/>
      <c r="D29" s="66"/>
      <c r="E29" s="9"/>
    </row>
    <row r="30" spans="1:7" s="5" customFormat="1">
      <c r="A30" s="4" t="s">
        <v>38</v>
      </c>
      <c r="B30" s="18"/>
      <c r="C30" s="30">
        <f>C26+C27+C28+C25+C24</f>
        <v>18097</v>
      </c>
      <c r="D30" s="30">
        <f>D26+D27+D28+D25+D24</f>
        <v>12091</v>
      </c>
      <c r="E30" s="9"/>
    </row>
    <row r="31" spans="1:7">
      <c r="A31" s="3"/>
      <c r="B31" s="18"/>
      <c r="C31" s="26"/>
      <c r="D31" s="26"/>
      <c r="E31" s="9"/>
    </row>
    <row r="32" spans="1:7">
      <c r="A32" s="3" t="s">
        <v>39</v>
      </c>
      <c r="B32" s="18"/>
      <c r="C32" s="66"/>
      <c r="D32" s="66"/>
      <c r="E32" s="9"/>
    </row>
    <row r="33" spans="1:5" s="5" customFormat="1">
      <c r="A33" s="61" t="s">
        <v>40</v>
      </c>
      <c r="B33" s="67">
        <v>12</v>
      </c>
      <c r="C33" s="30">
        <f>SUM(C35:C36)</f>
        <v>4155000</v>
      </c>
      <c r="D33" s="30">
        <f>SUM(D35:D36)</f>
        <v>4155000</v>
      </c>
      <c r="E33" s="9"/>
    </row>
    <row r="34" spans="1:5">
      <c r="A34" s="3" t="s">
        <v>22</v>
      </c>
      <c r="B34" s="17"/>
      <c r="C34" s="30"/>
      <c r="D34" s="30"/>
      <c r="E34" s="9"/>
    </row>
    <row r="35" spans="1:5">
      <c r="A35" s="3" t="s">
        <v>93</v>
      </c>
      <c r="B35" s="17"/>
      <c r="C35" s="26">
        <v>4155000</v>
      </c>
      <c r="D35" s="26">
        <v>4155000</v>
      </c>
      <c r="E35" s="9"/>
    </row>
    <row r="36" spans="1:5">
      <c r="A36" s="3"/>
      <c r="B36" s="17"/>
      <c r="C36" s="26"/>
      <c r="D36" s="26"/>
      <c r="E36" s="9"/>
    </row>
    <row r="37" spans="1:5" s="5" customFormat="1">
      <c r="A37" s="4" t="s">
        <v>48</v>
      </c>
      <c r="B37" s="17"/>
      <c r="C37" s="30">
        <f>C39+C40+C41</f>
        <v>-1509923</v>
      </c>
      <c r="D37" s="30">
        <f>D39+D40+D41</f>
        <v>-1499183</v>
      </c>
      <c r="E37" s="9"/>
    </row>
    <row r="38" spans="1:5">
      <c r="A38" s="3" t="s">
        <v>22</v>
      </c>
      <c r="B38" s="17"/>
      <c r="C38" s="26"/>
      <c r="D38" s="26"/>
      <c r="E38" s="9"/>
    </row>
    <row r="39" spans="1:5">
      <c r="A39" s="3" t="s">
        <v>49</v>
      </c>
      <c r="B39" s="17">
        <v>12</v>
      </c>
      <c r="C39" s="26">
        <f>D39+D40</f>
        <v>-1488837</v>
      </c>
      <c r="D39" s="26">
        <v>-1490587</v>
      </c>
      <c r="E39" s="9"/>
    </row>
    <row r="40" spans="1:5">
      <c r="A40" s="3" t="s">
        <v>50</v>
      </c>
      <c r="B40" s="17">
        <v>12</v>
      </c>
      <c r="C40" s="26">
        <v>-10740</v>
      </c>
      <c r="D40" s="26">
        <v>1750</v>
      </c>
      <c r="E40" s="9"/>
    </row>
    <row r="41" spans="1:5">
      <c r="A41" s="3" t="s">
        <v>92</v>
      </c>
      <c r="B41" s="17"/>
      <c r="C41" s="26">
        <v>-10346</v>
      </c>
      <c r="D41" s="26">
        <v>-10346</v>
      </c>
      <c r="E41" s="9"/>
    </row>
    <row r="42" spans="1:5">
      <c r="A42" s="61" t="s">
        <v>41</v>
      </c>
      <c r="B42" s="68"/>
      <c r="C42" s="30">
        <f>C33+C37</f>
        <v>2645077</v>
      </c>
      <c r="D42" s="30">
        <f>D33+D37</f>
        <v>2655817</v>
      </c>
      <c r="E42" s="9"/>
    </row>
    <row r="43" spans="1:5">
      <c r="A43" s="3"/>
      <c r="B43" s="19"/>
      <c r="C43" s="26"/>
      <c r="D43" s="26"/>
      <c r="E43" s="9"/>
    </row>
    <row r="44" spans="1:5" s="5" customFormat="1">
      <c r="A44" s="4" t="s">
        <v>42</v>
      </c>
      <c r="B44" s="19"/>
      <c r="C44" s="30">
        <f>C30+C42</f>
        <v>2663174</v>
      </c>
      <c r="D44" s="30">
        <f>D30+D42</f>
        <v>2667908</v>
      </c>
      <c r="E44" s="9"/>
    </row>
    <row r="45" spans="1:5">
      <c r="A45" s="3" t="s">
        <v>82</v>
      </c>
      <c r="B45" s="19">
        <v>14</v>
      </c>
      <c r="C45" s="26">
        <v>636</v>
      </c>
      <c r="D45" s="26">
        <v>636</v>
      </c>
      <c r="E45" s="9"/>
    </row>
    <row r="46" spans="1:5">
      <c r="C46" s="35"/>
    </row>
    <row r="47" spans="1:5">
      <c r="A47" s="2" t="s">
        <v>14</v>
      </c>
      <c r="C47" s="35"/>
    </row>
    <row r="48" spans="1:5">
      <c r="A48" s="2" t="s">
        <v>84</v>
      </c>
      <c r="C48" s="35"/>
    </row>
    <row r="49" spans="1:1">
      <c r="A49" s="2" t="s">
        <v>15</v>
      </c>
    </row>
    <row r="50" spans="1:1">
      <c r="A50" s="2" t="s">
        <v>14</v>
      </c>
    </row>
    <row r="51" spans="1:1">
      <c r="A51" s="2" t="s">
        <v>90</v>
      </c>
    </row>
    <row r="52" spans="1:1">
      <c r="A52" s="2" t="s">
        <v>17</v>
      </c>
    </row>
  </sheetData>
  <mergeCells count="6">
    <mergeCell ref="A7:A9"/>
    <mergeCell ref="B7:B9"/>
    <mergeCell ref="A4:C4"/>
    <mergeCell ref="A2:D2"/>
    <mergeCell ref="A1:D1"/>
    <mergeCell ref="A3:D3"/>
  </mergeCells>
  <pageMargins left="0.16" right="0.70866141732283472" top="0.74803149606299213" bottom="0.74803149606299213" header="0.31496062992125984" footer="0.31496062992125984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workbookViewId="0">
      <selection activeCell="F19" sqref="F19"/>
    </sheetView>
  </sheetViews>
  <sheetFormatPr defaultRowHeight="15"/>
  <cols>
    <col min="1" max="1" width="32.7109375" customWidth="1"/>
    <col min="2" max="4" width="18.42578125" customWidth="1"/>
    <col min="5" max="5" width="18.42578125" style="5" customWidth="1"/>
    <col min="7" max="7" width="9.5703125" bestFit="1" customWidth="1"/>
  </cols>
  <sheetData>
    <row r="2" spans="1:5">
      <c r="A2" s="75" t="s">
        <v>78</v>
      </c>
      <c r="B2" s="75"/>
      <c r="C2" s="75"/>
      <c r="D2" s="75"/>
      <c r="E2" s="75"/>
    </row>
    <row r="3" spans="1:5">
      <c r="A3" s="75" t="str">
        <f>'[1]Фин. полож'!A2:D2</f>
        <v>АО "УК "РЕСПУБЛИКА"</v>
      </c>
      <c r="B3" s="75"/>
      <c r="C3" s="75"/>
      <c r="D3" s="75"/>
      <c r="E3" s="75"/>
    </row>
    <row r="4" spans="1:5">
      <c r="A4" s="78" t="str">
        <f>'Фин. полож'!A3:D3</f>
        <v>ПО СОСТОЯНИЮ НА 01 апреля 2016 ГОДА</v>
      </c>
      <c r="B4" s="78"/>
      <c r="C4" s="78"/>
      <c r="D4" s="78"/>
      <c r="E4" s="78"/>
    </row>
    <row r="5" spans="1:5">
      <c r="A5" s="74" t="s">
        <v>21</v>
      </c>
      <c r="B5" s="74"/>
      <c r="C5" s="62"/>
    </row>
    <row r="7" spans="1:5">
      <c r="A7" s="14"/>
    </row>
    <row r="8" spans="1:5">
      <c r="A8" s="72"/>
      <c r="B8" s="77" t="s">
        <v>40</v>
      </c>
      <c r="C8" s="77" t="s">
        <v>94</v>
      </c>
      <c r="D8" s="73" t="s">
        <v>51</v>
      </c>
      <c r="E8" s="12" t="s">
        <v>52</v>
      </c>
    </row>
    <row r="9" spans="1:5">
      <c r="A9" s="72"/>
      <c r="B9" s="77"/>
      <c r="C9" s="77"/>
      <c r="D9" s="73"/>
      <c r="E9" s="13" t="s">
        <v>53</v>
      </c>
    </row>
    <row r="10" spans="1:5">
      <c r="A10" s="71" t="s">
        <v>91</v>
      </c>
      <c r="B10" s="11">
        <v>4155000</v>
      </c>
      <c r="C10" s="11">
        <v>-10346</v>
      </c>
      <c r="D10" s="11">
        <v>-1490587</v>
      </c>
      <c r="E10" s="15">
        <f t="shared" ref="E10:E17" si="0">B10+D10</f>
        <v>2664413</v>
      </c>
    </row>
    <row r="11" spans="1:5">
      <c r="A11" s="3" t="s">
        <v>54</v>
      </c>
      <c r="B11" s="10"/>
      <c r="C11" s="10"/>
      <c r="D11" s="10"/>
      <c r="E11" s="11">
        <f t="shared" ref="E11" si="1">B11+D11</f>
        <v>0</v>
      </c>
    </row>
    <row r="12" spans="1:5" ht="26.25">
      <c r="A12" s="3" t="s">
        <v>95</v>
      </c>
      <c r="B12" s="10"/>
      <c r="C12" s="10"/>
      <c r="D12" s="10"/>
      <c r="E12" s="11">
        <f>B12+D12+C12</f>
        <v>0</v>
      </c>
    </row>
    <row r="13" spans="1:5">
      <c r="A13" s="3" t="s">
        <v>88</v>
      </c>
      <c r="B13" s="10"/>
      <c r="C13" s="10"/>
      <c r="D13" s="10">
        <v>1750</v>
      </c>
      <c r="E13" s="11">
        <f t="shared" ref="E13" si="2">B13+D13</f>
        <v>1750</v>
      </c>
    </row>
    <row r="14" spans="1:5">
      <c r="A14" s="71" t="s">
        <v>98</v>
      </c>
      <c r="B14" s="11">
        <f>B10+B11+B12</f>
        <v>4155000</v>
      </c>
      <c r="C14" s="11">
        <f>C10+C11+C12</f>
        <v>-10346</v>
      </c>
      <c r="D14" s="11">
        <f>D10+D11+D12+D13</f>
        <v>-1488837</v>
      </c>
      <c r="E14" s="11">
        <f>B14+D14+C14</f>
        <v>2655817</v>
      </c>
    </row>
    <row r="15" spans="1:5">
      <c r="A15" s="3" t="s">
        <v>54</v>
      </c>
      <c r="B15" s="10"/>
      <c r="C15" s="10"/>
      <c r="D15" s="10"/>
      <c r="E15" s="11">
        <f t="shared" si="0"/>
        <v>0</v>
      </c>
    </row>
    <row r="16" spans="1:5" ht="26.25">
      <c r="A16" s="3" t="s">
        <v>95</v>
      </c>
      <c r="B16" s="10"/>
      <c r="C16" s="10"/>
      <c r="D16" s="10"/>
      <c r="E16" s="11">
        <f>B16+D16+C16</f>
        <v>0</v>
      </c>
    </row>
    <row r="17" spans="1:7">
      <c r="A17" s="3" t="s">
        <v>88</v>
      </c>
      <c r="B17" s="10"/>
      <c r="C17" s="10"/>
      <c r="D17" s="10">
        <f>'Фин. полож'!C40-капитал!D16</f>
        <v>-10740</v>
      </c>
      <c r="E17" s="11">
        <f t="shared" si="0"/>
        <v>-10740</v>
      </c>
    </row>
    <row r="18" spans="1:7">
      <c r="A18" s="3"/>
      <c r="B18" s="10"/>
      <c r="C18" s="10"/>
      <c r="D18" s="10"/>
      <c r="E18" s="11">
        <f>B18+D18</f>
        <v>0</v>
      </c>
    </row>
    <row r="19" spans="1:7">
      <c r="A19" s="71" t="s">
        <v>102</v>
      </c>
      <c r="B19" s="11">
        <f>B14</f>
        <v>4155000</v>
      </c>
      <c r="C19" s="11">
        <f>C14</f>
        <v>-10346</v>
      </c>
      <c r="D19" s="11">
        <f>D14+D15+D17+D16</f>
        <v>-1499577</v>
      </c>
      <c r="E19" s="11">
        <f>B19+D19+C19</f>
        <v>2645077</v>
      </c>
      <c r="F19" s="9"/>
      <c r="G19" s="9"/>
    </row>
    <row r="20" spans="1:7">
      <c r="A20" s="1"/>
    </row>
    <row r="21" spans="1:7">
      <c r="A21" s="1"/>
    </row>
    <row r="22" spans="1:7">
      <c r="A22" s="2" t="s">
        <v>14</v>
      </c>
    </row>
    <row r="23" spans="1:7">
      <c r="A23" s="2" t="str">
        <f>'Фин. полож'!A48</f>
        <v>Бабенов Б.Б.</v>
      </c>
    </row>
    <row r="24" spans="1:7">
      <c r="A24" s="2" t="s">
        <v>15</v>
      </c>
    </row>
    <row r="25" spans="1:7">
      <c r="A25" s="2" t="s">
        <v>14</v>
      </c>
    </row>
    <row r="26" spans="1:7">
      <c r="A26" s="2" t="s">
        <v>16</v>
      </c>
    </row>
    <row r="27" spans="1:7">
      <c r="A27" s="2" t="s">
        <v>17</v>
      </c>
    </row>
  </sheetData>
  <mergeCells count="8">
    <mergeCell ref="A5:B5"/>
    <mergeCell ref="A8:A9"/>
    <mergeCell ref="B8:B9"/>
    <mergeCell ref="C8:C9"/>
    <mergeCell ref="A2:E2"/>
    <mergeCell ref="A3:E3"/>
    <mergeCell ref="A4:E4"/>
    <mergeCell ref="D8:D9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>
      <selection activeCell="D39" sqref="D39"/>
    </sheetView>
  </sheetViews>
  <sheetFormatPr defaultRowHeight="15"/>
  <cols>
    <col min="1" max="1" width="54.28515625" style="36" customWidth="1"/>
    <col min="2" max="2" width="8" style="20" customWidth="1"/>
    <col min="3" max="4" width="15.28515625" style="20" customWidth="1"/>
    <col min="5" max="5" width="10.7109375" style="20" bestFit="1" customWidth="1"/>
    <col min="6" max="6" width="11.42578125" style="20" bestFit="1" customWidth="1"/>
    <col min="7" max="7" width="7.7109375" style="20" bestFit="1" customWidth="1"/>
    <col min="8" max="16384" width="9.140625" style="20"/>
  </cols>
  <sheetData>
    <row r="1" spans="1:5" ht="22.5" customHeight="1">
      <c r="A1" s="80" t="s">
        <v>77</v>
      </c>
      <c r="B1" s="80"/>
      <c r="C1" s="80"/>
      <c r="D1" s="80"/>
    </row>
    <row r="2" spans="1:5" ht="21.75" customHeight="1">
      <c r="A2" s="80" t="str">
        <f>'Фин. полож'!A2:D2</f>
        <v>АО "УК "РЕСПУБЛИКА"</v>
      </c>
      <c r="B2" s="80"/>
      <c r="C2" s="80"/>
      <c r="D2" s="80"/>
    </row>
    <row r="3" spans="1:5">
      <c r="A3" s="81" t="str">
        <f>капитал!A4</f>
        <v>ПО СОСТОЯНИЮ НА 01 апреля 2016 ГОДА</v>
      </c>
      <c r="B3" s="81"/>
      <c r="C3" s="81"/>
      <c r="D3" s="81"/>
    </row>
    <row r="4" spans="1:5">
      <c r="A4" s="79" t="s">
        <v>21</v>
      </c>
      <c r="B4" s="79"/>
      <c r="C4" s="79"/>
    </row>
    <row r="5" spans="1:5" ht="24">
      <c r="A5" s="82"/>
      <c r="B5" s="83" t="s">
        <v>19</v>
      </c>
      <c r="C5" s="21" t="s">
        <v>79</v>
      </c>
      <c r="D5" s="21" t="s">
        <v>79</v>
      </c>
    </row>
    <row r="6" spans="1:5" ht="24">
      <c r="A6" s="82"/>
      <c r="B6" s="83"/>
      <c r="C6" s="22" t="s">
        <v>102</v>
      </c>
      <c r="D6" s="22" t="s">
        <v>103</v>
      </c>
    </row>
    <row r="7" spans="1:5" ht="24.75">
      <c r="A7" s="23" t="s">
        <v>55</v>
      </c>
      <c r="B7" s="38"/>
      <c r="C7" s="24">
        <f>C18+C29</f>
        <v>-100594</v>
      </c>
      <c r="D7" s="24">
        <f>D18+D29</f>
        <v>-20843</v>
      </c>
    </row>
    <row r="8" spans="1:5">
      <c r="A8" s="58" t="s">
        <v>89</v>
      </c>
      <c r="B8" s="25"/>
      <c r="C8" s="26">
        <f>СГД!C23</f>
        <v>-10740</v>
      </c>
      <c r="D8" s="26">
        <v>8883</v>
      </c>
      <c r="E8" s="35"/>
    </row>
    <row r="9" spans="1:5">
      <c r="A9" s="37" t="s">
        <v>56</v>
      </c>
      <c r="B9" s="25"/>
      <c r="C9" s="26"/>
      <c r="D9" s="26"/>
    </row>
    <row r="10" spans="1:5">
      <c r="A10" s="37" t="s">
        <v>57</v>
      </c>
      <c r="B10" s="27">
        <v>7.8</v>
      </c>
      <c r="C10" s="26">
        <v>2400</v>
      </c>
      <c r="D10" s="26">
        <v>3421</v>
      </c>
      <c r="E10" s="35"/>
    </row>
    <row r="11" spans="1:5">
      <c r="A11" s="37" t="s">
        <v>58</v>
      </c>
      <c r="B11" s="27"/>
      <c r="C11" s="26"/>
      <c r="D11" s="26"/>
    </row>
    <row r="12" spans="1:5" ht="24.75">
      <c r="A12" s="37" t="s">
        <v>59</v>
      </c>
      <c r="B12" s="28"/>
      <c r="C12" s="26">
        <v>-26336</v>
      </c>
      <c r="D12" s="26"/>
    </row>
    <row r="13" spans="1:5">
      <c r="A13" s="37" t="s">
        <v>10</v>
      </c>
      <c r="B13" s="27"/>
      <c r="C13" s="26"/>
      <c r="D13" s="26"/>
    </row>
    <row r="14" spans="1:5">
      <c r="A14" s="37" t="s">
        <v>60</v>
      </c>
      <c r="B14" s="25"/>
      <c r="C14" s="26"/>
      <c r="D14" s="26"/>
    </row>
    <row r="15" spans="1:5" ht="24.75">
      <c r="A15" s="37" t="s">
        <v>61</v>
      </c>
      <c r="B15" s="25"/>
      <c r="C15" s="26"/>
      <c r="D15" s="26"/>
    </row>
    <row r="16" spans="1:5">
      <c r="A16" s="37" t="s">
        <v>62</v>
      </c>
      <c r="B16" s="25"/>
      <c r="C16" s="26"/>
      <c r="D16" s="26"/>
    </row>
    <row r="17" spans="1:4" ht="24.75">
      <c r="A17" s="37" t="s">
        <v>63</v>
      </c>
      <c r="B17" s="25"/>
      <c r="C17" s="26"/>
      <c r="D17" s="26">
        <v>750</v>
      </c>
    </row>
    <row r="18" spans="1:4" s="31" customFormat="1" ht="24.75">
      <c r="A18" s="23" t="s">
        <v>64</v>
      </c>
      <c r="B18" s="29"/>
      <c r="C18" s="30">
        <f>SUM(C8:C17)</f>
        <v>-34676</v>
      </c>
      <c r="D18" s="30">
        <f>SUM(D8:D17)</f>
        <v>13054</v>
      </c>
    </row>
    <row r="19" spans="1:4">
      <c r="A19" s="37" t="s">
        <v>65</v>
      </c>
      <c r="B19" s="25"/>
      <c r="C19" s="26"/>
      <c r="D19" s="26"/>
    </row>
    <row r="20" spans="1:4" s="31" customFormat="1">
      <c r="A20" s="23" t="s">
        <v>66</v>
      </c>
      <c r="B20" s="29"/>
      <c r="C20" s="30">
        <f>SUM(C21:C25)</f>
        <v>-71924</v>
      </c>
      <c r="D20" s="30">
        <f>SUM(D21:D25)</f>
        <v>-32126</v>
      </c>
    </row>
    <row r="21" spans="1:4" ht="24.75">
      <c r="A21" s="37" t="s">
        <v>67</v>
      </c>
      <c r="B21" s="25"/>
      <c r="C21" s="26"/>
      <c r="D21" s="26">
        <v>-72665</v>
      </c>
    </row>
    <row r="22" spans="1:4">
      <c r="A22" s="37" t="s">
        <v>44</v>
      </c>
      <c r="B22" s="25"/>
      <c r="C22" s="26"/>
      <c r="D22" s="26">
        <v>68855</v>
      </c>
    </row>
    <row r="23" spans="1:4" ht="24.75">
      <c r="A23" s="70" t="s">
        <v>83</v>
      </c>
      <c r="B23" s="25"/>
      <c r="C23" s="26">
        <v>-2454</v>
      </c>
      <c r="D23" s="26">
        <v>-3589</v>
      </c>
    </row>
    <row r="24" spans="1:4">
      <c r="A24" s="37" t="s">
        <v>30</v>
      </c>
      <c r="B24" s="25"/>
      <c r="C24" s="26"/>
      <c r="D24" s="26"/>
    </row>
    <row r="25" spans="1:4">
      <c r="A25" s="37" t="s">
        <v>32</v>
      </c>
      <c r="B25" s="25"/>
      <c r="C25" s="26">
        <f>21533-91003</f>
        <v>-69470</v>
      </c>
      <c r="D25" s="26">
        <v>-24727</v>
      </c>
    </row>
    <row r="26" spans="1:4" s="31" customFormat="1">
      <c r="A26" s="23" t="s">
        <v>68</v>
      </c>
      <c r="B26" s="29"/>
      <c r="C26" s="60">
        <f>C27+C28</f>
        <v>6006</v>
      </c>
      <c r="D26" s="60">
        <f>D27+D28</f>
        <v>-1771</v>
      </c>
    </row>
    <row r="27" spans="1:4">
      <c r="A27" s="37" t="s">
        <v>69</v>
      </c>
      <c r="B27" s="25"/>
      <c r="C27" s="26"/>
      <c r="D27" s="26"/>
    </row>
    <row r="28" spans="1:4">
      <c r="A28" s="37" t="s">
        <v>37</v>
      </c>
      <c r="B28" s="25"/>
      <c r="C28" s="26">
        <v>6006</v>
      </c>
      <c r="D28" s="26">
        <v>-1771</v>
      </c>
    </row>
    <row r="29" spans="1:4" s="31" customFormat="1">
      <c r="A29" s="23" t="s">
        <v>70</v>
      </c>
      <c r="B29" s="29"/>
      <c r="C29" s="30">
        <f>C20+C26</f>
        <v>-65918</v>
      </c>
      <c r="D29" s="30">
        <f>D20+D26</f>
        <v>-33897</v>
      </c>
    </row>
    <row r="30" spans="1:4" s="31" customFormat="1" ht="24.75">
      <c r="A30" s="23" t="s">
        <v>87</v>
      </c>
      <c r="B30" s="29"/>
      <c r="C30" s="30">
        <f>-(СГД!C25)</f>
        <v>0</v>
      </c>
      <c r="D30" s="30">
        <f>-(СГД!D25)</f>
        <v>-5</v>
      </c>
    </row>
    <row r="31" spans="1:4" s="31" customFormat="1" ht="24.75">
      <c r="A31" s="23" t="s">
        <v>71</v>
      </c>
      <c r="B31" s="38"/>
      <c r="C31" s="30">
        <f>C32+C33</f>
        <v>-8650</v>
      </c>
      <c r="D31" s="30">
        <f>D32+D33</f>
        <v>0</v>
      </c>
    </row>
    <row r="32" spans="1:4">
      <c r="A32" s="37" t="s">
        <v>72</v>
      </c>
      <c r="B32" s="32"/>
      <c r="C32" s="26">
        <v>-8650</v>
      </c>
      <c r="D32" s="26"/>
    </row>
    <row r="33" spans="1:4">
      <c r="A33" s="37" t="s">
        <v>73</v>
      </c>
      <c r="B33" s="32"/>
      <c r="C33" s="26"/>
      <c r="D33" s="26"/>
    </row>
    <row r="34" spans="1:4" s="31" customFormat="1" ht="24.75">
      <c r="A34" s="23" t="s">
        <v>74</v>
      </c>
      <c r="B34" s="38"/>
      <c r="C34" s="30">
        <f>C36+C35</f>
        <v>0</v>
      </c>
      <c r="D34" s="30">
        <f>D36+D35</f>
        <v>0</v>
      </c>
    </row>
    <row r="35" spans="1:4">
      <c r="A35" s="69" t="s">
        <v>94</v>
      </c>
      <c r="B35" s="32"/>
      <c r="C35" s="26"/>
      <c r="D35" s="26"/>
    </row>
    <row r="36" spans="1:4">
      <c r="A36" s="37" t="s">
        <v>75</v>
      </c>
      <c r="B36" s="32"/>
      <c r="C36" s="26">
        <f>капитал!D16</f>
        <v>0</v>
      </c>
      <c r="D36" s="26">
        <f>капитал!E16</f>
        <v>0</v>
      </c>
    </row>
    <row r="37" spans="1:4" s="31" customFormat="1" ht="24.75">
      <c r="A37" s="23" t="s">
        <v>76</v>
      </c>
      <c r="B37" s="38"/>
      <c r="C37" s="30">
        <f>C7+C31+C34+C30</f>
        <v>-109244</v>
      </c>
      <c r="D37" s="30">
        <f>D7+D31+D34+D30</f>
        <v>-20848</v>
      </c>
    </row>
    <row r="38" spans="1:4" s="31" customFormat="1" ht="24.75">
      <c r="A38" s="23" t="s">
        <v>80</v>
      </c>
      <c r="B38" s="29"/>
      <c r="C38" s="30">
        <f>'Фин. полож'!D11</f>
        <v>117438</v>
      </c>
      <c r="D38" s="30">
        <v>46118</v>
      </c>
    </row>
    <row r="39" spans="1:4" s="31" customFormat="1" ht="24.75">
      <c r="A39" s="23" t="s">
        <v>81</v>
      </c>
      <c r="B39" s="29"/>
      <c r="C39" s="30">
        <f>C37+C38</f>
        <v>8194</v>
      </c>
      <c r="D39" s="30">
        <f>D37+D38</f>
        <v>25270</v>
      </c>
    </row>
    <row r="40" spans="1:4">
      <c r="A40" s="33"/>
      <c r="C40" s="35"/>
    </row>
    <row r="41" spans="1:4">
      <c r="A41" s="34" t="s">
        <v>14</v>
      </c>
      <c r="C41" s="35"/>
      <c r="D41" s="35"/>
    </row>
    <row r="42" spans="1:4">
      <c r="A42" s="34" t="str">
        <f>'Фин. полож'!A48</f>
        <v>Бабенов Б.Б.</v>
      </c>
      <c r="C42" s="35"/>
      <c r="D42" s="35"/>
    </row>
    <row r="43" spans="1:4">
      <c r="A43" s="34" t="s">
        <v>15</v>
      </c>
      <c r="D43" s="35"/>
    </row>
    <row r="44" spans="1:4">
      <c r="A44" s="34" t="s">
        <v>14</v>
      </c>
      <c r="D44" s="35"/>
    </row>
    <row r="45" spans="1:4">
      <c r="A45" s="34" t="s">
        <v>16</v>
      </c>
      <c r="D45" s="35"/>
    </row>
    <row r="46" spans="1:4">
      <c r="A46" s="34" t="s">
        <v>17</v>
      </c>
      <c r="D46" s="35"/>
    </row>
  </sheetData>
  <mergeCells count="6">
    <mergeCell ref="A4:C4"/>
    <mergeCell ref="A2:D2"/>
    <mergeCell ref="A1:D1"/>
    <mergeCell ref="A3:D3"/>
    <mergeCell ref="A5:A6"/>
    <mergeCell ref="B5:B6"/>
  </mergeCells>
  <pageMargins left="0.70866141732283472" right="0.39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83" zoomScaleNormal="83" workbookViewId="0">
      <selection activeCell="C11" sqref="C11"/>
    </sheetView>
  </sheetViews>
  <sheetFormatPr defaultRowHeight="15"/>
  <cols>
    <col min="1" max="1" width="57.140625" style="20" customWidth="1"/>
    <col min="2" max="2" width="12.5703125" style="20" customWidth="1"/>
    <col min="3" max="4" width="14.140625" style="56" customWidth="1"/>
    <col min="5" max="5" width="9.42578125" style="20" bestFit="1" customWidth="1"/>
    <col min="6" max="16384" width="9.140625" style="20"/>
  </cols>
  <sheetData>
    <row r="1" spans="1:6" ht="19.5" customHeight="1">
      <c r="A1" s="80" t="s">
        <v>18</v>
      </c>
      <c r="B1" s="80"/>
      <c r="C1" s="80"/>
      <c r="D1" s="80"/>
    </row>
    <row r="2" spans="1:6">
      <c r="A2" s="80" t="str">
        <f>'Фин. полож'!A2:D2</f>
        <v>АО "УК "РЕСПУБЛИКА"</v>
      </c>
      <c r="B2" s="80"/>
      <c r="C2" s="80"/>
      <c r="D2" s="80"/>
    </row>
    <row r="3" spans="1:6" s="39" customFormat="1" ht="19.5" customHeight="1">
      <c r="A3" s="81" t="str">
        <f>капитал!A4</f>
        <v>ПО СОСТОЯНИЮ НА 01 апреля 2016 ГОДА</v>
      </c>
      <c r="B3" s="81"/>
      <c r="C3" s="81"/>
      <c r="D3" s="81"/>
    </row>
    <row r="4" spans="1:6" s="39" customFormat="1" ht="19.5" customHeight="1">
      <c r="A4" s="86" t="s">
        <v>21</v>
      </c>
      <c r="B4" s="86"/>
      <c r="C4" s="79"/>
      <c r="D4" s="79"/>
    </row>
    <row r="5" spans="1:6">
      <c r="A5" s="84"/>
      <c r="B5" s="85" t="s">
        <v>19</v>
      </c>
      <c r="C5" s="40" t="s">
        <v>20</v>
      </c>
      <c r="D5" s="41" t="s">
        <v>20</v>
      </c>
    </row>
    <row r="6" spans="1:6">
      <c r="A6" s="84"/>
      <c r="B6" s="85"/>
      <c r="C6" s="42" t="s">
        <v>1</v>
      </c>
      <c r="D6" s="22" t="s">
        <v>1</v>
      </c>
    </row>
    <row r="7" spans="1:6" ht="24">
      <c r="A7" s="84"/>
      <c r="B7" s="83"/>
      <c r="C7" s="22" t="str">
        <f>ДД!C6</f>
        <v>31 марта 2016 года</v>
      </c>
      <c r="D7" s="22" t="s">
        <v>103</v>
      </c>
    </row>
    <row r="8" spans="1:6">
      <c r="A8" s="43"/>
      <c r="B8" s="44"/>
      <c r="C8" s="45"/>
      <c r="D8" s="45"/>
    </row>
    <row r="9" spans="1:6">
      <c r="A9" s="43" t="s">
        <v>2</v>
      </c>
      <c r="B9" s="46">
        <v>8</v>
      </c>
      <c r="C9" s="47"/>
      <c r="D9" s="47"/>
    </row>
    <row r="10" spans="1:6">
      <c r="A10" s="43" t="s">
        <v>3</v>
      </c>
      <c r="B10" s="46">
        <v>8</v>
      </c>
      <c r="C10" s="47"/>
      <c r="D10" s="47"/>
      <c r="E10" s="35"/>
    </row>
    <row r="11" spans="1:6">
      <c r="A11" s="43" t="s">
        <v>4</v>
      </c>
      <c r="B11" s="46">
        <v>9</v>
      </c>
      <c r="C11" s="47">
        <f>118533+2620-5190</f>
        <v>115963</v>
      </c>
      <c r="D11" s="47">
        <v>-32731</v>
      </c>
      <c r="F11" s="35"/>
    </row>
    <row r="12" spans="1:6" ht="39">
      <c r="A12" s="43" t="s">
        <v>5</v>
      </c>
      <c r="B12" s="46">
        <v>9</v>
      </c>
      <c r="C12" s="47">
        <v>-83836</v>
      </c>
      <c r="D12" s="47">
        <v>71732</v>
      </c>
    </row>
    <row r="13" spans="1:6">
      <c r="A13" s="43" t="s">
        <v>6</v>
      </c>
      <c r="B13" s="46">
        <v>13</v>
      </c>
      <c r="C13" s="47">
        <v>3510</v>
      </c>
      <c r="D13" s="47">
        <v>4005</v>
      </c>
    </row>
    <row r="14" spans="1:6">
      <c r="A14" s="43"/>
      <c r="B14" s="48"/>
      <c r="C14" s="47"/>
      <c r="D14" s="47"/>
    </row>
    <row r="15" spans="1:6" s="31" customFormat="1">
      <c r="A15" s="57" t="s">
        <v>7</v>
      </c>
      <c r="B15" s="49"/>
      <c r="C15" s="50">
        <f>C9-C10+C11+C12+C13</f>
        <v>35637</v>
      </c>
      <c r="D15" s="50">
        <f>D9-D10+D11+D12+D13</f>
        <v>43006</v>
      </c>
      <c r="E15" s="20"/>
    </row>
    <row r="16" spans="1:6" s="31" customFormat="1">
      <c r="A16" s="57"/>
      <c r="B16" s="49"/>
      <c r="C16" s="51"/>
      <c r="D16" s="51"/>
      <c r="E16" s="20"/>
    </row>
    <row r="17" spans="1:7" s="31" customFormat="1">
      <c r="A17" s="57" t="s">
        <v>8</v>
      </c>
      <c r="B17" s="52">
        <v>10</v>
      </c>
      <c r="C17" s="50">
        <v>44572</v>
      </c>
      <c r="D17" s="50">
        <v>33371</v>
      </c>
      <c r="E17" s="20"/>
    </row>
    <row r="18" spans="1:7">
      <c r="A18" s="43" t="s">
        <v>23</v>
      </c>
      <c r="B18" s="48">
        <v>10</v>
      </c>
      <c r="C18" s="53">
        <v>1805</v>
      </c>
      <c r="D18" s="53">
        <v>752</v>
      </c>
      <c r="E18" s="35"/>
      <c r="G18" s="35"/>
    </row>
    <row r="19" spans="1:7" s="31" customFormat="1">
      <c r="A19" s="57" t="s">
        <v>9</v>
      </c>
      <c r="B19" s="49"/>
      <c r="C19" s="50">
        <f>C15-C17-C18</f>
        <v>-10740</v>
      </c>
      <c r="D19" s="50">
        <f>D15-D17-D18</f>
        <v>8883</v>
      </c>
    </row>
    <row r="20" spans="1:7">
      <c r="A20" s="43"/>
      <c r="B20" s="48"/>
      <c r="C20" s="47"/>
      <c r="D20" s="47"/>
    </row>
    <row r="21" spans="1:7">
      <c r="A21" s="43" t="s">
        <v>10</v>
      </c>
      <c r="B21" s="46"/>
      <c r="C21" s="47"/>
      <c r="D21" s="47"/>
    </row>
    <row r="22" spans="1:7">
      <c r="A22" s="43"/>
      <c r="B22" s="48"/>
      <c r="C22" s="53"/>
      <c r="D22" s="53"/>
    </row>
    <row r="23" spans="1:7">
      <c r="A23" s="43" t="s">
        <v>11</v>
      </c>
      <c r="B23" s="48">
        <v>12</v>
      </c>
      <c r="C23" s="47">
        <f>C19-C21</f>
        <v>-10740</v>
      </c>
      <c r="D23" s="47">
        <f>D19-D21</f>
        <v>8883</v>
      </c>
    </row>
    <row r="24" spans="1:7">
      <c r="A24" s="43"/>
      <c r="B24" s="48"/>
      <c r="C24" s="47"/>
      <c r="D24" s="47"/>
    </row>
    <row r="25" spans="1:7">
      <c r="A25" s="43" t="s">
        <v>24</v>
      </c>
      <c r="B25" s="48">
        <v>11</v>
      </c>
      <c r="C25" s="47"/>
      <c r="D25" s="47">
        <v>5</v>
      </c>
    </row>
    <row r="26" spans="1:7">
      <c r="A26" s="43"/>
      <c r="B26" s="54"/>
      <c r="C26" s="53"/>
      <c r="D26" s="53"/>
    </row>
    <row r="27" spans="1:7">
      <c r="A27" s="43" t="s">
        <v>12</v>
      </c>
      <c r="B27" s="44">
        <v>12</v>
      </c>
      <c r="C27" s="47">
        <f>C23-C25</f>
        <v>-10740</v>
      </c>
      <c r="D27" s="47">
        <f>D23-D25</f>
        <v>8878</v>
      </c>
    </row>
    <row r="28" spans="1:7">
      <c r="A28" s="43"/>
      <c r="B28" s="54"/>
      <c r="C28" s="47"/>
      <c r="D28" s="47"/>
    </row>
    <row r="29" spans="1:7">
      <c r="A29" s="57" t="s">
        <v>13</v>
      </c>
      <c r="B29" s="52">
        <v>12</v>
      </c>
      <c r="C29" s="50">
        <f>C27</f>
        <v>-10740</v>
      </c>
      <c r="D29" s="50">
        <f>D27</f>
        <v>8878</v>
      </c>
    </row>
    <row r="30" spans="1:7">
      <c r="A30" s="55"/>
      <c r="C30" s="35"/>
      <c r="D30" s="20"/>
    </row>
    <row r="31" spans="1:7" ht="18" customHeight="1">
      <c r="A31" s="34" t="s">
        <v>14</v>
      </c>
    </row>
    <row r="32" spans="1:7" ht="19.5" customHeight="1">
      <c r="A32" s="34" t="str">
        <f>'Фин. полож'!A48</f>
        <v>Бабенов Б.Б.</v>
      </c>
    </row>
    <row r="33" spans="1:1" ht="45.75" customHeight="1">
      <c r="A33" s="34" t="s">
        <v>15</v>
      </c>
    </row>
    <row r="34" spans="1:1" ht="18" customHeight="1">
      <c r="A34" s="34" t="s">
        <v>14</v>
      </c>
    </row>
    <row r="35" spans="1:1">
      <c r="A35" s="34" t="s">
        <v>16</v>
      </c>
    </row>
    <row r="36" spans="1:1">
      <c r="A36" s="34" t="s">
        <v>17</v>
      </c>
    </row>
  </sheetData>
  <mergeCells count="6">
    <mergeCell ref="A2:D2"/>
    <mergeCell ref="A5:A7"/>
    <mergeCell ref="B5:B7"/>
    <mergeCell ref="A1:D1"/>
    <mergeCell ref="A3:D3"/>
    <mergeCell ref="A4:D4"/>
  </mergeCells>
  <pageMargins left="0.70866141732283472" right="0.48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Фин. полож</vt:lpstr>
      <vt:lpstr>капитал</vt:lpstr>
      <vt:lpstr>ДД</vt:lpstr>
      <vt:lpstr>СГД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2016-05-05T13:23:36Z</dcterms:modified>
</cp:coreProperties>
</file>