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1">'2'!$A$1:$E$41</definedName>
    <definedName name="_xlnm.Print_Area" localSheetId="3">'4'!$A$1:$E$57</definedName>
  </definedNames>
  <calcPr calcId="145621"/>
</workbook>
</file>

<file path=xl/calcChain.xml><?xml version="1.0" encoding="utf-8"?>
<calcChain xmlns="http://schemas.openxmlformats.org/spreadsheetml/2006/main">
  <c r="E51" i="4" l="1"/>
  <c r="E56" i="4" l="1"/>
  <c r="D40" i="2" l="1"/>
  <c r="D31" i="2" l="1"/>
  <c r="D32" i="2" s="1"/>
  <c r="D35" i="2" s="1"/>
  <c r="D37" i="2" s="1"/>
  <c r="D51" i="1" l="1"/>
  <c r="E13" i="4" l="1"/>
  <c r="E11" i="4"/>
  <c r="D50" i="4" l="1"/>
  <c r="D44" i="4" l="1"/>
  <c r="D36" i="4"/>
  <c r="E37" i="2"/>
  <c r="E31" i="2"/>
  <c r="H21" i="3"/>
  <c r="F17" i="3"/>
  <c r="G17" i="3" s="1"/>
  <c r="H20" i="3"/>
  <c r="F19" i="3"/>
  <c r="F20" i="3" s="1"/>
  <c r="I17" i="3" l="1"/>
  <c r="D51" i="4"/>
  <c r="D55" i="4" s="1"/>
  <c r="E50" i="1"/>
  <c r="D56" i="4" l="1"/>
  <c r="F21" i="3" l="1"/>
  <c r="E18" i="3"/>
  <c r="D30" i="1"/>
  <c r="D33" i="1" s="1"/>
  <c r="D13" i="1" l="1"/>
  <c r="G18" i="3"/>
  <c r="E19" i="3"/>
  <c r="E20" i="3" s="1"/>
  <c r="E21" i="3" s="1"/>
  <c r="D9" i="2"/>
  <c r="D15" i="2" s="1"/>
  <c r="D20" i="2" s="1"/>
  <c r="D23" i="2" s="1"/>
  <c r="I18" i="3" l="1"/>
  <c r="I19" i="3" s="1"/>
  <c r="I20" i="3" s="1"/>
  <c r="I21" i="3" s="1"/>
  <c r="G19" i="3"/>
  <c r="G20" i="3" s="1"/>
  <c r="G21" i="3" s="1"/>
  <c r="D47" i="1" l="1"/>
  <c r="D39" i="1" l="1"/>
  <c r="D48" i="1" s="1"/>
  <c r="D49" i="1" s="1"/>
  <c r="D22" i="1" l="1"/>
  <c r="D23" i="1" s="1"/>
  <c r="D50" i="1" s="1"/>
</calcChain>
</file>

<file path=xl/sharedStrings.xml><?xml version="1.0" encoding="utf-8"?>
<sst xmlns="http://schemas.openxmlformats.org/spreadsheetml/2006/main" count="171" uniqueCount="125">
  <si>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</si>
  <si>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</si>
  <si>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</si>
  <si>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</si>
  <si>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</si>
  <si>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</si>
  <si>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</si>
  <si>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</si>
  <si>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</si>
  <si>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</si>
  <si>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Авансы, выданные за долгосрочные активы</t>
  </si>
  <si>
    <t>Беспроцентные займы сотрудникам</t>
  </si>
  <si>
    <t>Оборотные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</si>
  <si>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</si>
  <si>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</si>
  <si>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</si>
  <si>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</si>
  <si>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</si>
  <si>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</si>
  <si>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</si>
  <si>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</si>
  <si>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</si>
  <si>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</si>
  <si>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</si>
  <si>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</si>
  <si>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</si>
  <si>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</si>
  <si>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</si>
  <si>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</si>
  <si>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Долгосрочные займы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</si>
  <si>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</si>
  <si>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</si>
  <si>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</si>
  <si>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</si>
  <si>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</si>
  <si>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</si>
  <si>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</si>
  <si>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</si>
  <si>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</si>
  <si>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</si>
  <si>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</si>
  <si>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</si>
  <si>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</si>
  <si>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</si>
  <si>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</si>
  <si>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</si>
  <si>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</si>
  <si>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</si>
  <si>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>Положительная / (отрицательная) курсовая разница, нетто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</si>
  <si>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</si>
  <si>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</si>
  <si>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</si>
  <si>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</si>
  <si>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</si>
  <si>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Неконтролирующую долю участия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</si>
  <si>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</si>
  <si>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</si>
  <si>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</si>
  <si>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</si>
  <si>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</si>
  <si>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</si>
  <si>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</si>
  <si>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</si>
  <si>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</si>
  <si>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</si>
  <si>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Акционер-ный капитал</t>
  </si>
  <si>
    <t>Резерв по пересчёту иностран-</t>
  </si>
  <si>
    <t>ной валюты</t>
  </si>
  <si>
    <t>Нераспре-делённая</t>
  </si>
  <si>
    <t>прибыль</t>
  </si>
  <si>
    <t>Итого</t>
  </si>
  <si>
    <t>Неконтро-лирующая доля участия</t>
  </si>
  <si>
    <t>Прим.13</t>
  </si>
  <si>
    <t>На 1 января 2015года</t>
  </si>
  <si>
    <t>Прибыль за год</t>
  </si>
  <si>
    <t>Прочий совокупный убыток</t>
  </si>
  <si>
    <t>Итого совокупный доход</t>
  </si>
  <si>
    <t>На 31 декабря 2015 года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</si>
  <si>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</si>
  <si>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</si>
  <si>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</si>
  <si>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</si>
  <si>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</si>
  <si>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>Обесценение основных средств</t>
  </si>
  <si>
    <t xml:space="preserve">Финансовые доходы </t>
  </si>
  <si>
    <t>Доход от выбытия основных средств</t>
  </si>
  <si>
    <t>Курсовые разницы</t>
  </si>
  <si>
    <t>Начисление резерва по неиспользованным отпускам</t>
  </si>
  <si>
    <t>Резерв на авансы выданные</t>
  </si>
  <si>
    <t>Корректировки оборотного капитала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</si>
  <si>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</si>
  <si>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</si>
  <si>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</si>
  <si>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прочих оборотных активах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</si>
  <si>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</si>
  <si>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</si>
  <si>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</si>
  <si>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</si>
  <si>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</si>
  <si>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</si>
  <si>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</si>
  <si>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Чистые денежные потоки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</si>
  <si>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</si>
  <si>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</si>
  <si>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</si>
  <si>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продажи основных средств</t>
  </si>
  <si>
    <t>Займы, предоставленные сотрудникам</t>
  </si>
  <si>
    <t>Займы, погашенные сотрудниками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</si>
  <si>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</si>
  <si>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</si>
  <si>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</si>
  <si>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Чистые денежные потоки от финансовой деятельности</t>
  </si>
  <si>
    <t>Чистая курсовая разница</t>
  </si>
  <si>
    <r>
      <t xml:space="preserve">Чистое увеличение/(уменьшение) </t>
    </r>
    <r>
      <rPr>
        <b/>
        <sz val="10"/>
        <color rgb="FF000000"/>
        <rFont val="Arial"/>
        <family val="2"/>
        <charset val="204"/>
      </rPr>
      <t>денежных средств и их эквивалентов</t>
    </r>
  </si>
  <si>
    <r>
      <t xml:space="preserve">Денежные средства и их эквиваленты на </t>
    </r>
    <r>
      <rPr>
        <sz val="10"/>
        <color rgb="FF000000"/>
        <rFont val="Arial"/>
        <family val="2"/>
        <charset val="204"/>
      </rPr>
      <t>1 января</t>
    </r>
  </si>
  <si>
    <t>Прочие операционные расходы</t>
  </si>
  <si>
    <t>Справочно: балансовая стоимость простой акции, тенге:</t>
  </si>
  <si>
    <t>Поступление от займов</t>
  </si>
  <si>
    <t>По состоянию на 30 сентября 2016 года</t>
  </si>
  <si>
    <t>За год, закончившийся 30 сентября 2016 года</t>
  </si>
  <si>
    <t>На 30 сентября 2016 года</t>
  </si>
  <si>
    <t>Резерв на сомнительную дебиторскую задолженность</t>
  </si>
  <si>
    <t>(Сторнирование) / начисление резерва на устаревшие запасы</t>
  </si>
  <si>
    <t>(Сторнирование) резерва по судебным разбирательствам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</si>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</sst>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9" fillId="2" borderId="0" xfId="1" applyNumberFormat="1" applyFont="1" applyFill="1" applyAlignment="1">
      <alignment horizontal="left" vertical="center"/>
    </xf>
    <xf numFmtId="164" fontId="8" fillId="2" borderId="0" xfId="1" applyNumberFormat="1" applyFont="1" applyFill="1" applyAlignment="1">
      <alignment horizontal="left" vertical="center"/>
    </xf>
    <xf numFmtId="164" fontId="7" fillId="2" borderId="3" xfId="1" applyNumberFormat="1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7" fillId="2" borderId="6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/>
    <xf numFmtId="164" fontId="0" fillId="2" borderId="0" xfId="0" applyNumberFormat="1" applyFill="1"/>
    <xf numFmtId="9" fontId="0" fillId="2" borderId="0" xfId="2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9" fillId="2" borderId="4" xfId="1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Alignment="1">
      <alignment horizontal="right" vertical="center" wrapText="1"/>
    </xf>
    <xf numFmtId="164" fontId="8" fillId="2" borderId="0" xfId="1" applyNumberFormat="1" applyFont="1" applyFill="1" applyAlignment="1">
      <alignment horizontal="right" vertical="center" wrapText="1"/>
    </xf>
    <xf numFmtId="164" fontId="7" fillId="2" borderId="5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164" fontId="9" fillId="2" borderId="1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80" zoomScaleNormal="80" workbookViewId="0">
      <selection activeCell="H36" sqref="H36"/>
    </sheetView>
  </sheetViews>
  <sheetFormatPr defaultRowHeight="12.75" x14ac:dyDescent="0.2"/>
  <cols>
    <col min="1" max="1" width="10.42578125" style="3" customWidth="1"/>
    <col min="2" max="2" width="59.5703125" style="3" customWidth="1"/>
    <col min="3" max="3" width="9.140625" style="3"/>
    <col min="4" max="4" width="18" style="3" customWidth="1"/>
    <col min="5" max="5" width="17" style="3" customWidth="1"/>
    <col min="6" max="16384" width="9.140625" style="3"/>
  </cols>
  <sheetData>
    <row r="1" spans="1:5" x14ac:dyDescent="0.2">
      <c r="A1" s="1" t="s">
        <v>0</v>
      </c>
      <c r="B1" s="2" t="s">
        <v>1</v>
      </c>
    </row>
    <row r="2" spans="1:5" ht="15.75" x14ac:dyDescent="0.25">
      <c r="A2" s="4" t="s">
        <v>2</v>
      </c>
      <c r="B2" s="5"/>
    </row>
    <row r="3" spans="1:5" ht="15" x14ac:dyDescent="0.25">
      <c r="A3" s="1" t="s">
        <v>118</v>
      </c>
      <c r="B3" s="5"/>
    </row>
    <row r="5" spans="1:5" ht="13.5" thickBot="1" x14ac:dyDescent="0.25">
      <c r="B5" s="7" t="s">
        <v>3</v>
      </c>
      <c r="C5" s="8" t="s">
        <v>4</v>
      </c>
      <c r="D5" s="9">
        <v>42643</v>
      </c>
      <c r="E5" s="10">
        <v>42369</v>
      </c>
    </row>
    <row r="6" spans="1:5" x14ac:dyDescent="0.2">
      <c r="B6" s="11" t="s">
        <v>5</v>
      </c>
      <c r="C6" s="12"/>
      <c r="D6" s="11"/>
      <c r="E6" s="13"/>
    </row>
    <row r="7" spans="1:5" x14ac:dyDescent="0.2">
      <c r="B7" s="11" t="s">
        <v>6</v>
      </c>
      <c r="C7" s="12"/>
      <c r="D7" s="11"/>
      <c r="E7" s="13"/>
    </row>
    <row r="8" spans="1:5" x14ac:dyDescent="0.2">
      <c r="B8" s="11" t="s">
        <v>7</v>
      </c>
      <c r="C8" s="12"/>
      <c r="D8" s="11"/>
      <c r="E8" s="13"/>
    </row>
    <row r="9" spans="1:5" x14ac:dyDescent="0.2">
      <c r="B9" s="13" t="s">
        <v>8</v>
      </c>
      <c r="C9" s="14">
        <v>6</v>
      </c>
      <c r="D9" s="15">
        <v>11108187</v>
      </c>
      <c r="E9" s="16">
        <v>10715814</v>
      </c>
    </row>
    <row r="10" spans="1:5" x14ac:dyDescent="0.2">
      <c r="B10" s="13" t="s">
        <v>9</v>
      </c>
      <c r="C10" s="14"/>
      <c r="D10" s="15">
        <v>86357</v>
      </c>
      <c r="E10" s="16">
        <v>81889</v>
      </c>
    </row>
    <row r="11" spans="1:5" x14ac:dyDescent="0.2">
      <c r="B11" s="13" t="s">
        <v>10</v>
      </c>
      <c r="C11" s="14">
        <v>10</v>
      </c>
      <c r="D11" s="15">
        <v>83966</v>
      </c>
      <c r="E11" s="16">
        <v>31886</v>
      </c>
    </row>
    <row r="12" spans="1:5" ht="13.5" thickBot="1" x14ac:dyDescent="0.25">
      <c r="B12" s="17" t="s">
        <v>11</v>
      </c>
      <c r="C12" s="18">
        <v>7</v>
      </c>
      <c r="D12" s="19">
        <v>7625</v>
      </c>
      <c r="E12" s="20">
        <v>7860</v>
      </c>
    </row>
    <row r="13" spans="1:5" ht="13.5" thickBot="1" x14ac:dyDescent="0.25">
      <c r="B13" s="17"/>
      <c r="C13" s="18"/>
      <c r="D13" s="19">
        <f>SUM(D9:D12)</f>
        <v>11286135</v>
      </c>
      <c r="E13" s="20">
        <v>10837449</v>
      </c>
    </row>
    <row r="14" spans="1:5" x14ac:dyDescent="0.2">
      <c r="B14" s="13" t="s">
        <v>5</v>
      </c>
      <c r="C14" s="14"/>
      <c r="D14" s="92"/>
      <c r="E14" s="22"/>
    </row>
    <row r="15" spans="1:5" x14ac:dyDescent="0.2">
      <c r="B15" s="11" t="s">
        <v>12</v>
      </c>
      <c r="C15" s="12"/>
      <c r="D15" s="21"/>
      <c r="E15" s="23"/>
    </row>
    <row r="16" spans="1:5" x14ac:dyDescent="0.2">
      <c r="B16" s="13" t="s">
        <v>13</v>
      </c>
      <c r="C16" s="14">
        <v>8</v>
      </c>
      <c r="D16" s="15">
        <v>14433017</v>
      </c>
      <c r="E16" s="16">
        <v>7836157</v>
      </c>
    </row>
    <row r="17" spans="2:5" x14ac:dyDescent="0.2">
      <c r="B17" s="13" t="s">
        <v>14</v>
      </c>
      <c r="C17" s="14">
        <v>9</v>
      </c>
      <c r="D17" s="15">
        <v>611283</v>
      </c>
      <c r="E17" s="16">
        <v>454738</v>
      </c>
    </row>
    <row r="18" spans="2:5" x14ac:dyDescent="0.2">
      <c r="B18" s="13" t="s">
        <v>15</v>
      </c>
      <c r="C18" s="14">
        <v>10</v>
      </c>
      <c r="D18" s="15">
        <v>1105615</v>
      </c>
      <c r="E18" s="16">
        <v>658493</v>
      </c>
    </row>
    <row r="19" spans="2:5" x14ac:dyDescent="0.2">
      <c r="B19" s="13" t="s">
        <v>16</v>
      </c>
      <c r="C19" s="14"/>
      <c r="D19" s="15">
        <v>97271</v>
      </c>
      <c r="E19" s="16">
        <v>225597</v>
      </c>
    </row>
    <row r="20" spans="2:5" x14ac:dyDescent="0.2">
      <c r="B20" s="13" t="s">
        <v>17</v>
      </c>
      <c r="C20" s="14">
        <v>11</v>
      </c>
      <c r="D20" s="15">
        <v>378102</v>
      </c>
      <c r="E20" s="16">
        <v>447910</v>
      </c>
    </row>
    <row r="21" spans="2:5" ht="13.5" thickBot="1" x14ac:dyDescent="0.25">
      <c r="B21" s="17" t="s">
        <v>18</v>
      </c>
      <c r="C21" s="18">
        <v>12</v>
      </c>
      <c r="D21" s="19">
        <v>2933716</v>
      </c>
      <c r="E21" s="20">
        <v>6702250</v>
      </c>
    </row>
    <row r="22" spans="2:5" ht="13.5" thickBot="1" x14ac:dyDescent="0.25">
      <c r="B22" s="11"/>
      <c r="C22" s="14"/>
      <c r="D22" s="19">
        <f>SUM(D16:D21)</f>
        <v>19559004</v>
      </c>
      <c r="E22" s="16">
        <v>16325145</v>
      </c>
    </row>
    <row r="23" spans="2:5" ht="13.5" thickBot="1" x14ac:dyDescent="0.25">
      <c r="B23" s="24" t="s">
        <v>19</v>
      </c>
      <c r="C23" s="25"/>
      <c r="D23" s="26">
        <f>D13+D22</f>
        <v>30845139</v>
      </c>
      <c r="E23" s="27">
        <v>27162594</v>
      </c>
    </row>
    <row r="24" spans="2:5" ht="13.5" thickTop="1" x14ac:dyDescent="0.2">
      <c r="B24" s="11" t="s">
        <v>5</v>
      </c>
      <c r="C24" s="12"/>
      <c r="D24" s="21"/>
      <c r="E24" s="22"/>
    </row>
    <row r="25" spans="2:5" x14ac:dyDescent="0.2">
      <c r="B25" s="11" t="s">
        <v>20</v>
      </c>
      <c r="C25" s="12"/>
      <c r="D25" s="21"/>
      <c r="E25" s="23"/>
    </row>
    <row r="26" spans="2:5" x14ac:dyDescent="0.2">
      <c r="B26" s="13" t="s">
        <v>21</v>
      </c>
      <c r="C26" s="14">
        <v>13</v>
      </c>
      <c r="D26" s="15">
        <v>900000</v>
      </c>
      <c r="E26" s="16">
        <v>900000</v>
      </c>
    </row>
    <row r="27" spans="2:5" x14ac:dyDescent="0.2">
      <c r="B27" s="13" t="s">
        <v>22</v>
      </c>
      <c r="C27" s="14">
        <v>13</v>
      </c>
      <c r="D27" s="15">
        <v>180000</v>
      </c>
      <c r="E27" s="16">
        <v>180000</v>
      </c>
    </row>
    <row r="28" spans="2:5" x14ac:dyDescent="0.2">
      <c r="B28" s="13" t="s">
        <v>23</v>
      </c>
      <c r="C28" s="14">
        <v>13</v>
      </c>
      <c r="D28" s="15">
        <v>262667</v>
      </c>
      <c r="E28" s="16">
        <v>193532</v>
      </c>
    </row>
    <row r="29" spans="2:5" ht="13.5" thickBot="1" x14ac:dyDescent="0.25">
      <c r="B29" s="17" t="s">
        <v>24</v>
      </c>
      <c r="C29" s="18"/>
      <c r="D29" s="19">
        <v>24617431</v>
      </c>
      <c r="E29" s="20">
        <v>21597284</v>
      </c>
    </row>
    <row r="30" spans="2:5" ht="25.5" x14ac:dyDescent="0.2">
      <c r="B30" s="11" t="s">
        <v>25</v>
      </c>
      <c r="C30" s="14"/>
      <c r="D30" s="15">
        <f>SUM(D26:D29)</f>
        <v>25960098</v>
      </c>
      <c r="E30" s="16">
        <v>22870816</v>
      </c>
    </row>
    <row r="31" spans="2:5" x14ac:dyDescent="0.2">
      <c r="B31" s="11" t="s">
        <v>5</v>
      </c>
      <c r="C31" s="14"/>
      <c r="D31" s="21"/>
      <c r="E31" s="16"/>
    </row>
    <row r="32" spans="2:5" ht="13.5" thickBot="1" x14ac:dyDescent="0.25">
      <c r="B32" s="17" t="s">
        <v>26</v>
      </c>
      <c r="C32" s="18"/>
      <c r="D32" s="28">
        <v>55</v>
      </c>
      <c r="E32" s="20">
        <v>50</v>
      </c>
    </row>
    <row r="33" spans="2:5" ht="13.5" thickBot="1" x14ac:dyDescent="0.25">
      <c r="B33" s="29" t="s">
        <v>27</v>
      </c>
      <c r="C33" s="18"/>
      <c r="D33" s="19">
        <f>D30+D32</f>
        <v>25960153</v>
      </c>
      <c r="E33" s="20">
        <v>22870866</v>
      </c>
    </row>
    <row r="34" spans="2:5" x14ac:dyDescent="0.2">
      <c r="B34" s="11" t="s">
        <v>5</v>
      </c>
      <c r="C34" s="14"/>
      <c r="D34" s="21"/>
      <c r="E34" s="22"/>
    </row>
    <row r="35" spans="2:5" x14ac:dyDescent="0.2">
      <c r="B35" s="11" t="s">
        <v>28</v>
      </c>
      <c r="C35" s="14"/>
      <c r="D35" s="21"/>
      <c r="E35" s="23"/>
    </row>
    <row r="36" spans="2:5" x14ac:dyDescent="0.2">
      <c r="B36" s="30" t="s">
        <v>29</v>
      </c>
      <c r="C36" s="14">
        <v>14</v>
      </c>
      <c r="D36" s="15">
        <v>845975</v>
      </c>
      <c r="E36" s="16">
        <v>1016789</v>
      </c>
    </row>
    <row r="37" spans="2:5" x14ac:dyDescent="0.2">
      <c r="B37" s="30" t="s">
        <v>30</v>
      </c>
      <c r="C37" s="14"/>
      <c r="D37" s="15">
        <v>680614</v>
      </c>
      <c r="E37" s="16">
        <v>679701</v>
      </c>
    </row>
    <row r="38" spans="2:5" ht="13.5" thickBot="1" x14ac:dyDescent="0.25">
      <c r="B38" s="17" t="s">
        <v>31</v>
      </c>
      <c r="C38" s="18">
        <v>17</v>
      </c>
      <c r="D38" s="19">
        <v>238152</v>
      </c>
      <c r="E38" s="20">
        <v>238051</v>
      </c>
    </row>
    <row r="39" spans="2:5" ht="13.5" thickBot="1" x14ac:dyDescent="0.25">
      <c r="B39" s="17"/>
      <c r="C39" s="18"/>
      <c r="D39" s="19">
        <f>SUM(D36:D38)</f>
        <v>1764741</v>
      </c>
      <c r="E39" s="20">
        <v>1934541</v>
      </c>
    </row>
    <row r="40" spans="2:5" x14ac:dyDescent="0.2">
      <c r="B40" s="13" t="s">
        <v>5</v>
      </c>
      <c r="C40" s="12"/>
      <c r="D40" s="21"/>
      <c r="E40" s="23"/>
    </row>
    <row r="41" spans="2:5" x14ac:dyDescent="0.2">
      <c r="B41" s="11" t="s">
        <v>32</v>
      </c>
      <c r="C41" s="12"/>
      <c r="D41" s="21"/>
      <c r="E41" s="23"/>
    </row>
    <row r="42" spans="2:5" x14ac:dyDescent="0.2">
      <c r="B42" s="30" t="s">
        <v>33</v>
      </c>
      <c r="C42" s="14">
        <v>14</v>
      </c>
      <c r="D42" s="15">
        <v>543106</v>
      </c>
      <c r="E42" s="16">
        <v>340918</v>
      </c>
    </row>
    <row r="43" spans="2:5" x14ac:dyDescent="0.2">
      <c r="B43" s="30" t="s">
        <v>34</v>
      </c>
      <c r="C43" s="14">
        <v>15</v>
      </c>
      <c r="D43" s="15">
        <v>1316661</v>
      </c>
      <c r="E43" s="16">
        <v>483103</v>
      </c>
    </row>
    <row r="44" spans="2:5" x14ac:dyDescent="0.2">
      <c r="B44" s="30" t="s">
        <v>35</v>
      </c>
      <c r="C44" s="14"/>
      <c r="D44" s="15">
        <v>282112</v>
      </c>
      <c r="E44" s="16">
        <v>83735</v>
      </c>
    </row>
    <row r="45" spans="2:5" x14ac:dyDescent="0.2">
      <c r="B45" s="13" t="s">
        <v>31</v>
      </c>
      <c r="C45" s="14">
        <v>17</v>
      </c>
      <c r="D45" s="15">
        <v>4145</v>
      </c>
      <c r="E45" s="16">
        <v>29742</v>
      </c>
    </row>
    <row r="46" spans="2:5" ht="13.5" thickBot="1" x14ac:dyDescent="0.25">
      <c r="B46" s="30" t="s">
        <v>36</v>
      </c>
      <c r="C46" s="18">
        <v>16</v>
      </c>
      <c r="D46" s="15">
        <v>974221</v>
      </c>
      <c r="E46" s="16">
        <v>1419689</v>
      </c>
    </row>
    <row r="47" spans="2:5" ht="13.5" thickBot="1" x14ac:dyDescent="0.25">
      <c r="B47" s="31"/>
      <c r="C47" s="32"/>
      <c r="D47" s="33">
        <f>SUM(D42:D46)</f>
        <v>3120245</v>
      </c>
      <c r="E47" s="34">
        <v>2357187</v>
      </c>
    </row>
    <row r="48" spans="2:5" ht="13.5" thickBot="1" x14ac:dyDescent="0.25">
      <c r="B48" s="29" t="s">
        <v>37</v>
      </c>
      <c r="C48" s="18"/>
      <c r="D48" s="19">
        <f>D39+D47</f>
        <v>4884986</v>
      </c>
      <c r="E48" s="20">
        <v>4291728</v>
      </c>
    </row>
    <row r="49" spans="2:5" ht="13.5" thickBot="1" x14ac:dyDescent="0.25">
      <c r="B49" s="35" t="s">
        <v>38</v>
      </c>
      <c r="C49" s="36"/>
      <c r="D49" s="37">
        <f>D33+D48</f>
        <v>30845139</v>
      </c>
      <c r="E49" s="38">
        <v>27162594</v>
      </c>
    </row>
    <row r="50" spans="2:5" ht="13.5" thickTop="1" x14ac:dyDescent="0.2">
      <c r="D50" s="87">
        <f>D23-D49</f>
        <v>0</v>
      </c>
      <c r="E50" s="87">
        <f>E23-E49</f>
        <v>0</v>
      </c>
    </row>
    <row r="51" spans="2:5" x14ac:dyDescent="0.2">
      <c r="B51" s="3" t="s">
        <v>116</v>
      </c>
      <c r="D51" s="91">
        <f>7.187</f>
        <v>7.1870000000000003</v>
      </c>
      <c r="E51" s="91">
        <v>6.33</v>
      </c>
    </row>
    <row r="54" spans="2:5" x14ac:dyDescent="0.2">
      <c r="D54" s="87"/>
      <c r="E54" s="87"/>
    </row>
    <row r="55" spans="2:5" x14ac:dyDescent="0.2">
      <c r="D55" s="87"/>
      <c r="E55" s="91"/>
    </row>
    <row r="56" spans="2:5" x14ac:dyDescent="0.2">
      <c r="D56" s="91"/>
      <c r="E56" s="91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0" zoomScaleNormal="80" workbookViewId="0">
      <selection activeCell="D11" sqref="D11"/>
    </sheetView>
  </sheetViews>
  <sheetFormatPr defaultRowHeight="15" x14ac:dyDescent="0.25"/>
  <cols>
    <col min="1" max="1" width="10.42578125" style="6" customWidth="1"/>
    <col min="2" max="2" width="65.42578125" style="6" customWidth="1"/>
    <col min="3" max="3" width="9.28515625" style="6" customWidth="1"/>
    <col min="4" max="4" width="16" style="6" customWidth="1"/>
    <col min="5" max="5" width="15.140625" style="6" customWidth="1"/>
    <col min="6" max="6" width="9.140625" style="6"/>
    <col min="7" max="7" width="12" style="6" bestFit="1" customWidth="1"/>
    <col min="8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62</v>
      </c>
      <c r="B2" s="5"/>
    </row>
    <row r="3" spans="1:8" x14ac:dyDescent="0.25">
      <c r="A3" s="1" t="s">
        <v>119</v>
      </c>
      <c r="B3" s="5"/>
    </row>
    <row r="5" spans="1:8" ht="15.75" thickBot="1" x14ac:dyDescent="0.3">
      <c r="B5" s="7" t="s">
        <v>3</v>
      </c>
      <c r="C5" s="8" t="s">
        <v>4</v>
      </c>
      <c r="D5" s="9">
        <v>42643</v>
      </c>
      <c r="E5" s="10">
        <v>42277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39</v>
      </c>
      <c r="C7" s="14">
        <v>18</v>
      </c>
      <c r="D7" s="97">
        <v>32935887</v>
      </c>
      <c r="E7" s="98">
        <v>22075815</v>
      </c>
    </row>
    <row r="8" spans="1:8" ht="15.75" thickBot="1" x14ac:dyDescent="0.3">
      <c r="B8" s="17" t="s">
        <v>40</v>
      </c>
      <c r="C8" s="18">
        <v>19</v>
      </c>
      <c r="D8" s="97">
        <v>-26334356</v>
      </c>
      <c r="E8" s="16">
        <v>-18011699</v>
      </c>
    </row>
    <row r="9" spans="1:8" x14ac:dyDescent="0.25">
      <c r="B9" s="11" t="s">
        <v>41</v>
      </c>
      <c r="C9" s="14"/>
      <c r="D9" s="99">
        <f>SUM(D7:D8)</f>
        <v>6601531</v>
      </c>
      <c r="E9" s="100">
        <v>4064116</v>
      </c>
    </row>
    <row r="10" spans="1:8" x14ac:dyDescent="0.25">
      <c r="B10" s="6" t="s">
        <v>5</v>
      </c>
      <c r="C10" s="12"/>
      <c r="D10" s="97"/>
      <c r="E10" s="101"/>
    </row>
    <row r="11" spans="1:8" x14ac:dyDescent="0.25">
      <c r="B11" s="13" t="s">
        <v>42</v>
      </c>
      <c r="C11" s="14">
        <v>20</v>
      </c>
      <c r="D11" s="15">
        <v>-1726014</v>
      </c>
      <c r="E11" s="16">
        <v>-920944</v>
      </c>
    </row>
    <row r="12" spans="1:8" x14ac:dyDescent="0.25">
      <c r="B12" s="13" t="s">
        <v>43</v>
      </c>
      <c r="C12" s="14">
        <v>21</v>
      </c>
      <c r="D12" s="15">
        <v>-1802897</v>
      </c>
      <c r="E12" s="16">
        <v>-1408611</v>
      </c>
    </row>
    <row r="13" spans="1:8" x14ac:dyDescent="0.25">
      <c r="B13" s="13" t="s">
        <v>44</v>
      </c>
      <c r="C13" s="14">
        <v>23</v>
      </c>
      <c r="D13" s="15">
        <v>217057</v>
      </c>
      <c r="E13" s="16">
        <v>179135</v>
      </c>
      <c r="G13" s="88"/>
    </row>
    <row r="14" spans="1:8" ht="15.75" thickBot="1" x14ac:dyDescent="0.3">
      <c r="B14" s="6" t="s">
        <v>115</v>
      </c>
      <c r="D14" s="15">
        <v>-163885</v>
      </c>
      <c r="E14" s="16">
        <v>-167268</v>
      </c>
      <c r="G14" s="88"/>
      <c r="H14" s="89"/>
    </row>
    <row r="15" spans="1:8" x14ac:dyDescent="0.25">
      <c r="B15" s="40" t="s">
        <v>45</v>
      </c>
      <c r="C15" s="41"/>
      <c r="D15" s="99">
        <f>SUM(D9:D14)</f>
        <v>3125792</v>
      </c>
      <c r="E15" s="100">
        <v>1746428</v>
      </c>
    </row>
    <row r="16" spans="1:8" x14ac:dyDescent="0.25">
      <c r="B16" s="13" t="s">
        <v>5</v>
      </c>
      <c r="C16" s="12"/>
      <c r="D16" s="15"/>
      <c r="E16" s="15"/>
    </row>
    <row r="17" spans="2:7" x14ac:dyDescent="0.25">
      <c r="B17" s="13" t="s">
        <v>46</v>
      </c>
      <c r="C17" s="14">
        <v>22</v>
      </c>
      <c r="D17" s="15">
        <v>-129965</v>
      </c>
      <c r="E17" s="16">
        <v>-13087</v>
      </c>
    </row>
    <row r="18" spans="2:7" x14ac:dyDescent="0.25">
      <c r="B18" s="13" t="s">
        <v>47</v>
      </c>
      <c r="C18" s="14">
        <v>22</v>
      </c>
      <c r="D18" s="15">
        <v>579554</v>
      </c>
      <c r="E18" s="16">
        <v>228990</v>
      </c>
    </row>
    <row r="19" spans="2:7" ht="15.75" thickBot="1" x14ac:dyDescent="0.3">
      <c r="B19" s="13" t="s">
        <v>48</v>
      </c>
      <c r="C19" s="14"/>
      <c r="D19" s="15">
        <v>177148</v>
      </c>
      <c r="E19" s="16">
        <v>37181</v>
      </c>
    </row>
    <row r="20" spans="2:7" x14ac:dyDescent="0.25">
      <c r="B20" s="40" t="s">
        <v>49</v>
      </c>
      <c r="C20" s="41"/>
      <c r="D20" s="99">
        <f>SUM(D15:D19)</f>
        <v>3752529</v>
      </c>
      <c r="E20" s="100">
        <v>1999512</v>
      </c>
    </row>
    <row r="21" spans="2:7" x14ac:dyDescent="0.25">
      <c r="B21" s="13" t="s">
        <v>5</v>
      </c>
      <c r="C21" s="12"/>
      <c r="D21" s="15"/>
      <c r="E21" s="15"/>
    </row>
    <row r="22" spans="2:7" ht="15.75" thickBot="1" x14ac:dyDescent="0.3">
      <c r="B22" s="17" t="s">
        <v>50</v>
      </c>
      <c r="C22" s="18">
        <v>24</v>
      </c>
      <c r="D22" s="102">
        <v>-732377</v>
      </c>
      <c r="E22" s="103">
        <v>-479286</v>
      </c>
    </row>
    <row r="23" spans="2:7" ht="15.75" thickBot="1" x14ac:dyDescent="0.3">
      <c r="B23" s="29" t="s">
        <v>51</v>
      </c>
      <c r="C23" s="18"/>
      <c r="D23" s="19">
        <f>SUM(D20:D22)</f>
        <v>3020152</v>
      </c>
      <c r="E23" s="20">
        <v>1520226</v>
      </c>
    </row>
    <row r="24" spans="2:7" x14ac:dyDescent="0.25">
      <c r="B24" s="13" t="s">
        <v>5</v>
      </c>
      <c r="C24" s="12"/>
      <c r="D24" s="15"/>
      <c r="E24" s="15"/>
    </row>
    <row r="25" spans="2:7" x14ac:dyDescent="0.25">
      <c r="B25" s="11" t="s">
        <v>52</v>
      </c>
      <c r="C25" s="12"/>
      <c r="D25" s="15"/>
      <c r="E25" s="15"/>
    </row>
    <row r="26" spans="2:7" x14ac:dyDescent="0.25">
      <c r="B26" s="13" t="s">
        <v>53</v>
      </c>
      <c r="C26" s="12"/>
      <c r="D26" s="15">
        <v>3020147</v>
      </c>
      <c r="E26" s="16">
        <v>1520220</v>
      </c>
    </row>
    <row r="27" spans="2:7" ht="15.75" thickBot="1" x14ac:dyDescent="0.3">
      <c r="B27" s="17" t="s">
        <v>54</v>
      </c>
      <c r="C27" s="42"/>
      <c r="D27" s="102">
        <v>5</v>
      </c>
      <c r="E27" s="103">
        <v>6</v>
      </c>
      <c r="G27" s="88"/>
    </row>
    <row r="28" spans="2:7" x14ac:dyDescent="0.25">
      <c r="B28" s="11" t="s">
        <v>5</v>
      </c>
      <c r="C28" s="12"/>
      <c r="D28" s="97"/>
      <c r="E28" s="97"/>
    </row>
    <row r="29" spans="2:7" ht="38.25" x14ac:dyDescent="0.25">
      <c r="B29" s="11" t="s">
        <v>55</v>
      </c>
      <c r="C29" s="12"/>
      <c r="D29" s="97"/>
      <c r="E29" s="97"/>
    </row>
    <row r="30" spans="2:7" ht="26.25" thickBot="1" x14ac:dyDescent="0.3">
      <c r="B30" s="13" t="s">
        <v>56</v>
      </c>
      <c r="C30" s="18">
        <v>13</v>
      </c>
      <c r="D30" s="97">
        <v>69135</v>
      </c>
      <c r="E30" s="98">
        <v>130121</v>
      </c>
    </row>
    <row r="31" spans="2:7" ht="26.25" thickBot="1" x14ac:dyDescent="0.3">
      <c r="B31" s="43" t="s">
        <v>57</v>
      </c>
      <c r="C31" s="44"/>
      <c r="D31" s="33">
        <f>SUM(D30)</f>
        <v>69135</v>
      </c>
      <c r="E31" s="34">
        <f>SUM(E30)</f>
        <v>130121</v>
      </c>
    </row>
    <row r="32" spans="2:7" ht="15.75" thickBot="1" x14ac:dyDescent="0.3">
      <c r="B32" s="35" t="s">
        <v>58</v>
      </c>
      <c r="C32" s="45"/>
      <c r="D32" s="96">
        <f>SUM(D26:D27,D31)</f>
        <v>3089287</v>
      </c>
      <c r="E32" s="104">
        <v>1650347</v>
      </c>
    </row>
    <row r="33" spans="2:5" ht="15.75" thickTop="1" x14ac:dyDescent="0.25">
      <c r="B33" s="13" t="s">
        <v>5</v>
      </c>
      <c r="C33" s="12"/>
      <c r="D33" s="97"/>
      <c r="E33" s="97"/>
    </row>
    <row r="34" spans="2:5" x14ac:dyDescent="0.25">
      <c r="B34" s="11" t="s">
        <v>59</v>
      </c>
      <c r="C34" s="12"/>
      <c r="D34" s="97"/>
      <c r="E34" s="97"/>
    </row>
    <row r="35" spans="2:5" x14ac:dyDescent="0.25">
      <c r="B35" s="13" t="s">
        <v>53</v>
      </c>
      <c r="C35" s="12"/>
      <c r="D35" s="97">
        <f>D32-D36</f>
        <v>3089282</v>
      </c>
      <c r="E35" s="98">
        <v>1650341</v>
      </c>
    </row>
    <row r="36" spans="2:5" ht="15.75" thickBot="1" x14ac:dyDescent="0.3">
      <c r="B36" s="17" t="s">
        <v>54</v>
      </c>
      <c r="C36" s="42"/>
      <c r="D36" s="102">
        <v>5</v>
      </c>
      <c r="E36" s="103">
        <v>6</v>
      </c>
    </row>
    <row r="37" spans="2:5" ht="15.75" thickBot="1" x14ac:dyDescent="0.3">
      <c r="B37" s="46"/>
      <c r="C37" s="45"/>
      <c r="D37" s="96">
        <f>SUM(D35:D36)</f>
        <v>3089287</v>
      </c>
      <c r="E37" s="104">
        <f>SUM(E35:E36)</f>
        <v>1650347</v>
      </c>
    </row>
    <row r="38" spans="2:5" ht="15.75" thickTop="1" x14ac:dyDescent="0.25">
      <c r="B38" s="13" t="s">
        <v>5</v>
      </c>
      <c r="C38" s="12"/>
      <c r="D38" s="39"/>
      <c r="E38" s="39"/>
    </row>
    <row r="39" spans="2:5" x14ac:dyDescent="0.25">
      <c r="B39" s="11" t="s">
        <v>60</v>
      </c>
      <c r="C39" s="12"/>
      <c r="D39" s="11"/>
      <c r="E39" s="11"/>
    </row>
    <row r="40" spans="2:5" ht="39" thickBot="1" x14ac:dyDescent="0.3">
      <c r="B40" s="46" t="s">
        <v>61</v>
      </c>
      <c r="C40" s="45">
        <v>13</v>
      </c>
      <c r="D40" s="96">
        <f>D26/3600</f>
        <v>838.92972222222227</v>
      </c>
      <c r="E40" s="57">
        <v>422</v>
      </c>
    </row>
    <row r="41" spans="2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>
      <selection activeCell="E18" sqref="E18"/>
    </sheetView>
  </sheetViews>
  <sheetFormatPr defaultRowHeight="15" x14ac:dyDescent="0.25"/>
  <cols>
    <col min="1" max="1" width="11.140625" style="6" customWidth="1"/>
    <col min="2" max="2" width="24.28515625" style="6" customWidth="1"/>
    <col min="3" max="3" width="13.140625" style="6" customWidth="1"/>
    <col min="4" max="4" width="11.5703125" style="6" customWidth="1"/>
    <col min="5" max="5" width="13.85546875" style="6" customWidth="1"/>
    <col min="6" max="6" width="12.85546875" style="6" customWidth="1"/>
    <col min="7" max="7" width="17.140625" style="6" customWidth="1"/>
    <col min="8" max="8" width="13.140625" style="6" customWidth="1"/>
    <col min="9" max="9" width="17.5703125" style="6" customWidth="1"/>
    <col min="10" max="16384" width="9.140625" style="6"/>
  </cols>
  <sheetData>
    <row r="1" spans="1:9" x14ac:dyDescent="0.25">
      <c r="A1" s="1" t="s">
        <v>0</v>
      </c>
      <c r="B1" s="2" t="s">
        <v>1</v>
      </c>
    </row>
    <row r="2" spans="1:9" ht="15.75" x14ac:dyDescent="0.25">
      <c r="A2" s="4" t="s">
        <v>63</v>
      </c>
      <c r="B2" s="5"/>
    </row>
    <row r="3" spans="1:9" x14ac:dyDescent="0.25">
      <c r="A3" s="1" t="s">
        <v>119</v>
      </c>
      <c r="B3" s="5"/>
    </row>
    <row r="5" spans="1:9" ht="15.75" thickBot="1" x14ac:dyDescent="0.3">
      <c r="B5" s="58"/>
      <c r="C5" s="108" t="s">
        <v>64</v>
      </c>
      <c r="D5" s="108"/>
      <c r="E5" s="108"/>
      <c r="F5" s="108"/>
      <c r="G5" s="108"/>
      <c r="H5" s="59"/>
      <c r="I5" s="59"/>
    </row>
    <row r="6" spans="1:9" ht="38.25" x14ac:dyDescent="0.25">
      <c r="B6" s="109" t="s">
        <v>3</v>
      </c>
      <c r="C6" s="111" t="s">
        <v>65</v>
      </c>
      <c r="D6" s="111" t="s">
        <v>22</v>
      </c>
      <c r="E6" s="95" t="s">
        <v>66</v>
      </c>
      <c r="F6" s="95" t="s">
        <v>68</v>
      </c>
      <c r="G6" s="111" t="s">
        <v>70</v>
      </c>
      <c r="H6" s="106" t="s">
        <v>71</v>
      </c>
      <c r="I6" s="93" t="s">
        <v>27</v>
      </c>
    </row>
    <row r="7" spans="1:9" ht="15.75" thickBot="1" x14ac:dyDescent="0.3">
      <c r="B7" s="110"/>
      <c r="C7" s="107"/>
      <c r="D7" s="107"/>
      <c r="E7" s="94" t="s">
        <v>67</v>
      </c>
      <c r="F7" s="94" t="s">
        <v>69</v>
      </c>
      <c r="G7" s="107"/>
      <c r="H7" s="107"/>
      <c r="I7" s="94"/>
    </row>
    <row r="8" spans="1:9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9" x14ac:dyDescent="0.25">
      <c r="B9" s="58"/>
      <c r="C9" s="58" t="s">
        <v>72</v>
      </c>
      <c r="D9" s="58" t="s">
        <v>72</v>
      </c>
      <c r="E9" s="58" t="s">
        <v>72</v>
      </c>
      <c r="F9" s="58"/>
      <c r="G9" s="13"/>
      <c r="H9" s="13"/>
      <c r="I9" s="13"/>
    </row>
    <row r="10" spans="1:9" ht="15.75" thickBot="1" x14ac:dyDescent="0.3">
      <c r="B10" s="29" t="s">
        <v>73</v>
      </c>
      <c r="C10" s="54">
        <v>900000</v>
      </c>
      <c r="D10" s="54">
        <v>180000</v>
      </c>
      <c r="E10" s="54">
        <v>-22936</v>
      </c>
      <c r="F10" s="54">
        <v>18229659</v>
      </c>
      <c r="G10" s="54">
        <v>19286723</v>
      </c>
      <c r="H10" s="54">
        <v>44</v>
      </c>
      <c r="I10" s="54">
        <v>19286767</v>
      </c>
    </row>
    <row r="11" spans="1:9" x14ac:dyDescent="0.25">
      <c r="B11" s="13" t="s">
        <v>5</v>
      </c>
      <c r="C11" s="52"/>
      <c r="D11" s="52"/>
      <c r="E11" s="52"/>
      <c r="F11" s="52"/>
      <c r="G11" s="52"/>
      <c r="H11" s="52"/>
      <c r="I11" s="52"/>
    </row>
    <row r="12" spans="1:9" x14ac:dyDescent="0.25">
      <c r="B12" s="13" t="s">
        <v>74</v>
      </c>
      <c r="C12" s="48">
        <v>0</v>
      </c>
      <c r="D12" s="48">
        <v>0</v>
      </c>
      <c r="E12" s="48">
        <v>0</v>
      </c>
      <c r="F12" s="48">
        <v>3367625</v>
      </c>
      <c r="G12" s="48">
        <v>3367625</v>
      </c>
      <c r="H12" s="48">
        <v>6</v>
      </c>
      <c r="I12" s="48">
        <v>3367631</v>
      </c>
    </row>
    <row r="13" spans="1:9" ht="26.25" thickBot="1" x14ac:dyDescent="0.3">
      <c r="B13" s="17" t="s">
        <v>75</v>
      </c>
      <c r="C13" s="50">
        <v>0</v>
      </c>
      <c r="D13" s="50">
        <v>0</v>
      </c>
      <c r="E13" s="50">
        <v>216468</v>
      </c>
      <c r="F13" s="50">
        <v>0</v>
      </c>
      <c r="G13" s="50">
        <v>216468</v>
      </c>
      <c r="H13" s="50">
        <v>0</v>
      </c>
      <c r="I13" s="50">
        <v>216468</v>
      </c>
    </row>
    <row r="14" spans="1:9" ht="26.25" thickBot="1" x14ac:dyDescent="0.3">
      <c r="B14" s="11" t="s">
        <v>76</v>
      </c>
      <c r="C14" s="48">
        <v>0</v>
      </c>
      <c r="D14" s="48">
        <v>0</v>
      </c>
      <c r="E14" s="48">
        <v>216468</v>
      </c>
      <c r="F14" s="48">
        <v>3367625</v>
      </c>
      <c r="G14" s="48">
        <v>3584093</v>
      </c>
      <c r="H14" s="48">
        <v>6</v>
      </c>
      <c r="I14" s="48">
        <v>3584099</v>
      </c>
    </row>
    <row r="15" spans="1:9" ht="15.75" thickBot="1" x14ac:dyDescent="0.3">
      <c r="B15" s="43" t="s">
        <v>77</v>
      </c>
      <c r="C15" s="60">
        <v>900000</v>
      </c>
      <c r="D15" s="60">
        <v>180000</v>
      </c>
      <c r="E15" s="60">
        <v>193532</v>
      </c>
      <c r="F15" s="60">
        <v>21597284</v>
      </c>
      <c r="G15" s="60">
        <v>22870816</v>
      </c>
      <c r="H15" s="60">
        <v>50</v>
      </c>
      <c r="I15" s="60">
        <v>22870866</v>
      </c>
    </row>
    <row r="16" spans="1:9" x14ac:dyDescent="0.25">
      <c r="B16" s="11" t="s">
        <v>5</v>
      </c>
      <c r="C16" s="52"/>
      <c r="D16" s="52"/>
      <c r="E16" s="52"/>
      <c r="F16" s="52"/>
      <c r="G16" s="52"/>
      <c r="H16" s="52"/>
      <c r="I16" s="52"/>
    </row>
    <row r="17" spans="2:9" x14ac:dyDescent="0.25">
      <c r="B17" s="13" t="s">
        <v>74</v>
      </c>
      <c r="C17" s="47">
        <v>0</v>
      </c>
      <c r="D17" s="47">
        <v>0</v>
      </c>
      <c r="E17" s="47">
        <v>0</v>
      </c>
      <c r="F17" s="47">
        <f>'2'!D26</f>
        <v>3020147</v>
      </c>
      <c r="G17" s="47">
        <f>SUM(C17:F17)</f>
        <v>3020147</v>
      </c>
      <c r="H17" s="47">
        <v>5</v>
      </c>
      <c r="I17" s="51">
        <f>SUM(G17:H17)</f>
        <v>3020152</v>
      </c>
    </row>
    <row r="18" spans="2:9" ht="26.25" thickBot="1" x14ac:dyDescent="0.3">
      <c r="B18" s="17" t="s">
        <v>78</v>
      </c>
      <c r="C18" s="49">
        <v>0</v>
      </c>
      <c r="D18" s="49">
        <v>0</v>
      </c>
      <c r="E18" s="49">
        <f>'1'!D28-'1'!E28</f>
        <v>69135</v>
      </c>
      <c r="F18" s="49">
        <v>0</v>
      </c>
      <c r="G18" s="49">
        <f>SUM(C18:F18)</f>
        <v>69135</v>
      </c>
      <c r="H18" s="49">
        <v>0</v>
      </c>
      <c r="I18" s="49">
        <f>SUM(G18:H18)</f>
        <v>69135</v>
      </c>
    </row>
    <row r="19" spans="2:9" ht="26.25" thickBot="1" x14ac:dyDescent="0.3">
      <c r="B19" s="29" t="s">
        <v>76</v>
      </c>
      <c r="C19" s="49">
        <v>0</v>
      </c>
      <c r="D19" s="49">
        <v>0</v>
      </c>
      <c r="E19" s="49">
        <f>SUM(E17:E18)</f>
        <v>69135</v>
      </c>
      <c r="F19" s="49">
        <f>SUM(F17:F18)</f>
        <v>3020147</v>
      </c>
      <c r="G19" s="49">
        <f>SUM(G17:G18)</f>
        <v>3089282</v>
      </c>
      <c r="H19" s="49">
        <v>5</v>
      </c>
      <c r="I19" s="49">
        <f>SUM(I17:I18)</f>
        <v>3089287</v>
      </c>
    </row>
    <row r="20" spans="2:9" ht="26.25" thickBot="1" x14ac:dyDescent="0.3">
      <c r="B20" s="35" t="s">
        <v>120</v>
      </c>
      <c r="C20" s="61">
        <v>900000</v>
      </c>
      <c r="D20" s="61">
        <v>180000</v>
      </c>
      <c r="E20" s="61">
        <f>E15+E19</f>
        <v>262667</v>
      </c>
      <c r="F20" s="61">
        <f>F15+F19</f>
        <v>24617431</v>
      </c>
      <c r="G20" s="61">
        <f>G15+G19</f>
        <v>25960098</v>
      </c>
      <c r="H20" s="61">
        <f>H15+H19</f>
        <v>55</v>
      </c>
      <c r="I20" s="61">
        <f>I15+I19</f>
        <v>25960153</v>
      </c>
    </row>
    <row r="21" spans="2:9" ht="15.75" thickTop="1" x14ac:dyDescent="0.25">
      <c r="E21" s="90">
        <f>'1'!D28-E20</f>
        <v>0</v>
      </c>
      <c r="F21" s="90">
        <f>'1'!D29-F20</f>
        <v>0</v>
      </c>
      <c r="G21" s="88">
        <f>'1'!D30-G20</f>
        <v>0</v>
      </c>
      <c r="H21" s="88">
        <f>'1'!D32-H20</f>
        <v>0</v>
      </c>
      <c r="I21" s="88">
        <f>'1'!D33-I20</f>
        <v>0</v>
      </c>
    </row>
  </sheetData>
  <mergeCells count="6">
    <mergeCell ref="H6:H7"/>
    <mergeCell ref="C5:G5"/>
    <mergeCell ref="B6:B7"/>
    <mergeCell ref="C6:C7"/>
    <mergeCell ref="D6:D7"/>
    <mergeCell ref="G6:G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80" zoomScaleNormal="80" workbookViewId="0">
      <selection activeCell="D53" sqref="D53"/>
    </sheetView>
  </sheetViews>
  <sheetFormatPr defaultRowHeight="15" x14ac:dyDescent="0.25"/>
  <cols>
    <col min="1" max="1" width="11.7109375" style="6" customWidth="1"/>
    <col min="2" max="2" width="66" style="6" customWidth="1"/>
    <col min="3" max="3" width="9.28515625" style="6" bestFit="1" customWidth="1"/>
    <col min="4" max="4" width="15.5703125" style="6" customWidth="1"/>
    <col min="5" max="5" width="13.28515625" style="6" customWidth="1"/>
    <col min="6" max="6" width="13" style="6" bestFit="1" customWidth="1"/>
    <col min="7" max="7" width="15.42578125" style="6" bestFit="1" customWidth="1"/>
    <col min="8" max="8" width="14.85546875" style="6" bestFit="1" customWidth="1"/>
    <col min="9" max="16384" width="9.140625" style="6"/>
  </cols>
  <sheetData>
    <row r="1" spans="1:6" x14ac:dyDescent="0.25">
      <c r="A1" s="1" t="s">
        <v>0</v>
      </c>
      <c r="B1" s="2" t="s">
        <v>1</v>
      </c>
    </row>
    <row r="2" spans="1:6" ht="15.75" x14ac:dyDescent="0.25">
      <c r="A2" s="4" t="s">
        <v>79</v>
      </c>
      <c r="B2" s="5"/>
    </row>
    <row r="3" spans="1:6" x14ac:dyDescent="0.25">
      <c r="A3" s="1" t="s">
        <v>119</v>
      </c>
      <c r="B3" s="5"/>
    </row>
    <row r="5" spans="1:6" ht="15.75" thickBot="1" x14ac:dyDescent="0.3">
      <c r="B5" s="62" t="s">
        <v>3</v>
      </c>
      <c r="C5" s="63" t="s">
        <v>4</v>
      </c>
      <c r="D5" s="64">
        <v>42643</v>
      </c>
      <c r="E5" s="65">
        <v>42277</v>
      </c>
    </row>
    <row r="6" spans="1:6" x14ac:dyDescent="0.25">
      <c r="B6" s="66" t="s">
        <v>5</v>
      </c>
      <c r="C6" s="67"/>
      <c r="D6" s="68"/>
      <c r="E6" s="66"/>
    </row>
    <row r="7" spans="1:6" x14ac:dyDescent="0.25">
      <c r="B7" s="68" t="s">
        <v>80</v>
      </c>
      <c r="C7" s="67"/>
      <c r="D7" s="68"/>
      <c r="E7" s="66"/>
    </row>
    <row r="8" spans="1:6" x14ac:dyDescent="0.25">
      <c r="B8" s="66" t="s">
        <v>49</v>
      </c>
      <c r="C8" s="67"/>
      <c r="D8" s="77">
        <v>3752529</v>
      </c>
      <c r="E8" s="78">
        <v>1999512</v>
      </c>
    </row>
    <row r="9" spans="1:6" x14ac:dyDescent="0.25">
      <c r="B9" s="66" t="s">
        <v>5</v>
      </c>
      <c r="C9" s="67"/>
      <c r="D9" s="77"/>
      <c r="E9" s="77"/>
    </row>
    <row r="10" spans="1:6" x14ac:dyDescent="0.25">
      <c r="B10" s="68" t="s">
        <v>81</v>
      </c>
      <c r="C10" s="67"/>
      <c r="D10" s="77"/>
      <c r="E10" s="77"/>
    </row>
    <row r="11" spans="1:6" x14ac:dyDescent="0.25">
      <c r="B11" s="66" t="s">
        <v>82</v>
      </c>
      <c r="C11" s="67"/>
      <c r="D11" s="77">
        <v>641780</v>
      </c>
      <c r="E11" s="78">
        <f>516763+9964</f>
        <v>526727</v>
      </c>
    </row>
    <row r="12" spans="1:6" x14ac:dyDescent="0.25">
      <c r="B12" s="66" t="s">
        <v>83</v>
      </c>
      <c r="C12" s="67">
        <v>6</v>
      </c>
      <c r="D12" s="77">
        <v>2066</v>
      </c>
      <c r="E12" s="78">
        <v>0</v>
      </c>
    </row>
    <row r="13" spans="1:6" x14ac:dyDescent="0.25">
      <c r="B13" s="66" t="s">
        <v>122</v>
      </c>
      <c r="C13" s="67">
        <v>8</v>
      </c>
      <c r="D13" s="77">
        <v>-44263</v>
      </c>
      <c r="E13" s="78">
        <f>-734486+49467</f>
        <v>-685019</v>
      </c>
      <c r="F13" s="90"/>
    </row>
    <row r="14" spans="1:6" x14ac:dyDescent="0.25">
      <c r="B14" s="66" t="s">
        <v>123</v>
      </c>
      <c r="C14" s="67"/>
      <c r="D14" s="77">
        <v>0</v>
      </c>
      <c r="E14" s="78">
        <v>-59592</v>
      </c>
    </row>
    <row r="15" spans="1:6" x14ac:dyDescent="0.25">
      <c r="B15" s="66" t="s">
        <v>46</v>
      </c>
      <c r="C15" s="67">
        <v>22</v>
      </c>
      <c r="D15" s="77">
        <v>129965</v>
      </c>
      <c r="E15" s="78">
        <v>13087</v>
      </c>
    </row>
    <row r="16" spans="1:6" x14ac:dyDescent="0.25">
      <c r="B16" s="66" t="s">
        <v>84</v>
      </c>
      <c r="C16" s="67">
        <v>22</v>
      </c>
      <c r="D16" s="77">
        <v>-579554</v>
      </c>
      <c r="E16" s="78">
        <v>-228990</v>
      </c>
    </row>
    <row r="17" spans="2:5" x14ac:dyDescent="0.25">
      <c r="B17" s="66" t="s">
        <v>85</v>
      </c>
      <c r="C17" s="67"/>
      <c r="D17" s="77">
        <v>-1631</v>
      </c>
      <c r="E17" s="78">
        <v>0</v>
      </c>
    </row>
    <row r="18" spans="2:5" x14ac:dyDescent="0.25">
      <c r="B18" s="66" t="s">
        <v>83</v>
      </c>
      <c r="C18" s="67"/>
      <c r="D18" s="77">
        <v>0</v>
      </c>
      <c r="E18" s="78">
        <v>1669</v>
      </c>
    </row>
    <row r="19" spans="2:5" x14ac:dyDescent="0.25">
      <c r="B19" s="66" t="s">
        <v>86</v>
      </c>
      <c r="C19" s="67"/>
      <c r="D19" s="77">
        <v>-146903</v>
      </c>
      <c r="E19" s="78">
        <v>87799</v>
      </c>
    </row>
    <row r="20" spans="2:5" x14ac:dyDescent="0.25">
      <c r="B20" s="66" t="s">
        <v>121</v>
      </c>
      <c r="C20" s="67">
        <v>10</v>
      </c>
      <c r="D20" s="77">
        <v>1889</v>
      </c>
      <c r="E20" s="78">
        <v>9235</v>
      </c>
    </row>
    <row r="21" spans="2:5" x14ac:dyDescent="0.25">
      <c r="B21" s="66" t="s">
        <v>87</v>
      </c>
      <c r="C21" s="67"/>
      <c r="D21" s="77">
        <v>378686</v>
      </c>
      <c r="E21" s="78">
        <v>0</v>
      </c>
    </row>
    <row r="22" spans="2:5" x14ac:dyDescent="0.25">
      <c r="B22" s="66" t="s">
        <v>88</v>
      </c>
      <c r="C22" s="67"/>
      <c r="D22" s="77">
        <v>11047</v>
      </c>
      <c r="E22" s="78">
        <v>0</v>
      </c>
    </row>
    <row r="23" spans="2:5" x14ac:dyDescent="0.25">
      <c r="B23" s="66"/>
      <c r="C23" s="67"/>
      <c r="D23" s="79"/>
      <c r="E23" s="79"/>
    </row>
    <row r="24" spans="2:5" x14ac:dyDescent="0.25">
      <c r="B24" s="68" t="s">
        <v>89</v>
      </c>
      <c r="C24" s="67"/>
      <c r="D24" s="77"/>
      <c r="E24" s="79"/>
    </row>
    <row r="25" spans="2:5" x14ac:dyDescent="0.25">
      <c r="B25" s="66" t="s">
        <v>90</v>
      </c>
      <c r="C25" s="67"/>
      <c r="D25" s="77">
        <v>-6553025</v>
      </c>
      <c r="E25" s="78">
        <v>650563</v>
      </c>
    </row>
    <row r="26" spans="2:5" x14ac:dyDescent="0.25">
      <c r="B26" s="66" t="s">
        <v>91</v>
      </c>
      <c r="C26" s="67"/>
      <c r="D26" s="77">
        <v>-158434</v>
      </c>
      <c r="E26" s="78">
        <v>-393258</v>
      </c>
    </row>
    <row r="27" spans="2:5" x14ac:dyDescent="0.25">
      <c r="B27" s="66" t="s">
        <v>92</v>
      </c>
      <c r="C27" s="67"/>
      <c r="D27" s="77">
        <v>-458169</v>
      </c>
      <c r="E27" s="78">
        <v>297654</v>
      </c>
    </row>
    <row r="28" spans="2:5" x14ac:dyDescent="0.25">
      <c r="B28" s="66" t="s">
        <v>93</v>
      </c>
      <c r="C28" s="67"/>
      <c r="D28" s="77">
        <v>142082</v>
      </c>
      <c r="E28" s="78">
        <v>-93904</v>
      </c>
    </row>
    <row r="29" spans="2:5" x14ac:dyDescent="0.25">
      <c r="B29" s="66" t="s">
        <v>94</v>
      </c>
      <c r="C29" s="67"/>
      <c r="D29" s="77">
        <v>336231</v>
      </c>
      <c r="E29" s="78">
        <v>253679</v>
      </c>
    </row>
    <row r="30" spans="2:5" x14ac:dyDescent="0.25">
      <c r="B30" s="66" t="s">
        <v>95</v>
      </c>
      <c r="C30" s="67"/>
      <c r="D30" s="77">
        <v>198377</v>
      </c>
      <c r="E30" s="78">
        <v>-92557</v>
      </c>
    </row>
    <row r="31" spans="2:5" x14ac:dyDescent="0.25">
      <c r="B31" s="66" t="s">
        <v>96</v>
      </c>
      <c r="C31" s="67"/>
      <c r="D31" s="77">
        <v>-25496</v>
      </c>
      <c r="E31" s="78">
        <v>0</v>
      </c>
    </row>
    <row r="32" spans="2:5" x14ac:dyDescent="0.25">
      <c r="B32" s="66" t="s">
        <v>97</v>
      </c>
      <c r="C32" s="67"/>
      <c r="D32" s="77">
        <v>-824154</v>
      </c>
      <c r="E32" s="78">
        <v>-149888</v>
      </c>
    </row>
    <row r="33" spans="2:5" x14ac:dyDescent="0.25">
      <c r="B33" s="66" t="s">
        <v>98</v>
      </c>
      <c r="C33" s="67"/>
      <c r="D33" s="77">
        <v>-603138</v>
      </c>
      <c r="E33" s="78">
        <v>-619438</v>
      </c>
    </row>
    <row r="34" spans="2:5" x14ac:dyDescent="0.25">
      <c r="B34" s="66" t="s">
        <v>99</v>
      </c>
      <c r="C34" s="67"/>
      <c r="D34" s="77">
        <v>-67757</v>
      </c>
      <c r="E34" s="78">
        <v>0</v>
      </c>
    </row>
    <row r="35" spans="2:5" ht="15.75" thickBot="1" x14ac:dyDescent="0.3">
      <c r="B35" s="66" t="s">
        <v>100</v>
      </c>
      <c r="C35" s="67"/>
      <c r="D35" s="77">
        <v>479588</v>
      </c>
      <c r="E35" s="78">
        <v>73613</v>
      </c>
    </row>
    <row r="36" spans="2:5" ht="15.75" thickBot="1" x14ac:dyDescent="0.3">
      <c r="B36" s="69" t="s">
        <v>101</v>
      </c>
      <c r="C36" s="70"/>
      <c r="D36" s="81">
        <f>SUM(D8:D35)</f>
        <v>-3388284</v>
      </c>
      <c r="E36" s="82">
        <v>1590892</v>
      </c>
    </row>
    <row r="37" spans="2:5" x14ac:dyDescent="0.25">
      <c r="B37" s="68" t="s">
        <v>5</v>
      </c>
      <c r="C37" s="67"/>
      <c r="D37" s="77"/>
      <c r="E37" s="77"/>
    </row>
    <row r="38" spans="2:5" x14ac:dyDescent="0.25">
      <c r="B38" s="68" t="s">
        <v>102</v>
      </c>
      <c r="C38" s="67"/>
      <c r="D38" s="77"/>
      <c r="E38" s="77"/>
    </row>
    <row r="39" spans="2:5" x14ac:dyDescent="0.25">
      <c r="B39" s="66" t="s">
        <v>103</v>
      </c>
      <c r="C39" s="67"/>
      <c r="D39" s="77">
        <v>-548607</v>
      </c>
      <c r="E39" s="78">
        <v>-2386386</v>
      </c>
    </row>
    <row r="40" spans="2:5" x14ac:dyDescent="0.25">
      <c r="B40" s="66" t="s">
        <v>104</v>
      </c>
      <c r="C40" s="67"/>
      <c r="D40" s="77">
        <v>-12941</v>
      </c>
      <c r="E40" s="78">
        <v>-13902</v>
      </c>
    </row>
    <row r="41" spans="2:5" x14ac:dyDescent="0.25">
      <c r="B41" s="66" t="s">
        <v>105</v>
      </c>
      <c r="C41" s="67"/>
      <c r="D41" s="79">
        <v>185</v>
      </c>
      <c r="E41" s="80">
        <v>0</v>
      </c>
    </row>
    <row r="42" spans="2:5" x14ac:dyDescent="0.25">
      <c r="B42" s="66" t="s">
        <v>106</v>
      </c>
      <c r="C42" s="71"/>
      <c r="D42" s="79">
        <v>-4000</v>
      </c>
      <c r="E42" s="80">
        <v>-1500</v>
      </c>
    </row>
    <row r="43" spans="2:5" ht="15.75" thickBot="1" x14ac:dyDescent="0.3">
      <c r="B43" s="72" t="s">
        <v>107</v>
      </c>
      <c r="C43" s="73"/>
      <c r="D43" s="83">
        <v>3815</v>
      </c>
      <c r="E43" s="84">
        <v>9649</v>
      </c>
    </row>
    <row r="44" spans="2:5" ht="15.75" thickBot="1" x14ac:dyDescent="0.3">
      <c r="B44" s="74" t="s">
        <v>108</v>
      </c>
      <c r="C44" s="73"/>
      <c r="D44" s="83">
        <f>SUM(D39:D43)</f>
        <v>-561548</v>
      </c>
      <c r="E44" s="84">
        <v>-2392139</v>
      </c>
    </row>
    <row r="45" spans="2:5" x14ac:dyDescent="0.25">
      <c r="B45" s="75"/>
      <c r="C45" s="75"/>
      <c r="D45" s="85"/>
      <c r="E45" s="85"/>
    </row>
    <row r="46" spans="2:5" x14ac:dyDescent="0.25">
      <c r="B46" s="11" t="s">
        <v>5</v>
      </c>
      <c r="C46" s="12"/>
      <c r="D46" s="51"/>
      <c r="E46" s="51"/>
    </row>
    <row r="47" spans="2:5" x14ac:dyDescent="0.25">
      <c r="B47" s="11" t="s">
        <v>109</v>
      </c>
      <c r="C47" s="12"/>
      <c r="D47" s="51"/>
      <c r="E47" s="51"/>
    </row>
    <row r="48" spans="2:5" x14ac:dyDescent="0.25">
      <c r="B48" s="13" t="s">
        <v>117</v>
      </c>
      <c r="C48" s="12"/>
      <c r="D48" s="47">
        <v>0</v>
      </c>
      <c r="E48" s="52">
        <v>1148000</v>
      </c>
    </row>
    <row r="49" spans="2:5" ht="15.75" thickBot="1" x14ac:dyDescent="0.3">
      <c r="B49" s="13" t="s">
        <v>110</v>
      </c>
      <c r="C49" s="12">
        <v>14</v>
      </c>
      <c r="D49" s="47">
        <v>-2853</v>
      </c>
      <c r="E49" s="52">
        <v>0</v>
      </c>
    </row>
    <row r="50" spans="2:5" ht="15.75" thickBot="1" x14ac:dyDescent="0.3">
      <c r="B50" s="69" t="s">
        <v>111</v>
      </c>
      <c r="C50" s="44"/>
      <c r="D50" s="55">
        <f>SUM(D48:D49)</f>
        <v>-2853</v>
      </c>
      <c r="E50" s="56">
        <v>1148000</v>
      </c>
    </row>
    <row r="51" spans="2:5" x14ac:dyDescent="0.25">
      <c r="B51" s="68" t="s">
        <v>113</v>
      </c>
      <c r="C51" s="12"/>
      <c r="D51" s="51">
        <f>D36+D44+D50</f>
        <v>-3952685</v>
      </c>
      <c r="E51" s="51">
        <f>E36+E44+E50</f>
        <v>346753</v>
      </c>
    </row>
    <row r="52" spans="2:5" x14ac:dyDescent="0.25">
      <c r="B52" s="66" t="s">
        <v>5</v>
      </c>
      <c r="C52" s="12"/>
      <c r="D52" s="47"/>
      <c r="E52" s="47"/>
    </row>
    <row r="53" spans="2:5" x14ac:dyDescent="0.25">
      <c r="B53" s="66" t="s">
        <v>112</v>
      </c>
      <c r="C53" s="12"/>
      <c r="D53" s="47">
        <v>184151</v>
      </c>
      <c r="E53" s="52">
        <v>-6336</v>
      </c>
    </row>
    <row r="54" spans="2:5" ht="15.75" thickBot="1" x14ac:dyDescent="0.3">
      <c r="B54" s="72" t="s">
        <v>114</v>
      </c>
      <c r="C54" s="42"/>
      <c r="D54" s="53">
        <v>6702250</v>
      </c>
      <c r="E54" s="53">
        <v>3264126</v>
      </c>
    </row>
    <row r="55" spans="2:5" ht="15.75" thickBot="1" x14ac:dyDescent="0.3">
      <c r="B55" s="76" t="s">
        <v>124</v>
      </c>
      <c r="C55" s="105">
        <v>12</v>
      </c>
      <c r="D55" s="86">
        <f>SUM(D51:D54)</f>
        <v>2933716</v>
      </c>
      <c r="E55" s="86">
        <v>3604543</v>
      </c>
    </row>
    <row r="56" spans="2:5" ht="15.75" thickTop="1" x14ac:dyDescent="0.25">
      <c r="D56" s="90">
        <f>'1'!D21-D55</f>
        <v>0</v>
      </c>
      <c r="E56" s="88">
        <f>3604543-E55</f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'2'!Область_печати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2016-11-14T11:23:44Z</dcterms:modified>
</cp:coreProperties>
</file>