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0" windowWidth="13710" windowHeight="10035" tabRatio="617" activeTab="3"/>
  </bookViews>
  <sheets>
    <sheet name="баланс" sheetId="1" r:id="rId1"/>
    <sheet name="ф.2" sheetId="2" r:id="rId2"/>
    <sheet name="ф.3" sheetId="3" r:id="rId3"/>
    <sheet name="ф4 мсфо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<sst xmlns="http://schemas.openxmlformats.org/spreadsheetml/2006/main" count="183" uniqueCount="127">
  <si>
    <t xml:space="preserve">Валовая прибыль </t>
  </si>
  <si>
    <t>Резервный капитал</t>
  </si>
  <si>
    <t>Авансы полученные</t>
  </si>
  <si>
    <t xml:space="preserve">Консолидированный отчет </t>
  </si>
  <si>
    <t>Кристаль Л.Г.</t>
  </si>
  <si>
    <t>Расходы по финансированию</t>
  </si>
  <si>
    <t>ПРИБЫЛЬ НА АКЦИЮ</t>
  </si>
  <si>
    <t>Долгосрочные обязательства</t>
  </si>
  <si>
    <t xml:space="preserve">  </t>
  </si>
  <si>
    <t>Итого капитал</t>
  </si>
  <si>
    <t>Нераспределенная прибыль</t>
  </si>
  <si>
    <t xml:space="preserve">Консолидированный отчет о финансовом положении АО "Рахат", </t>
  </si>
  <si>
    <t>Прочий совокупный доход</t>
  </si>
  <si>
    <t>АО "РАХАТ" и его дочерние предприятия</t>
  </si>
  <si>
    <t>Расходы по реализации</t>
  </si>
  <si>
    <t xml:space="preserve">Общие и административные расходы </t>
  </si>
  <si>
    <t>Прочие доходы</t>
  </si>
  <si>
    <t>Примеч</t>
  </si>
  <si>
    <t>Попелюшко А.В.</t>
  </si>
  <si>
    <t>на 31.12.2012</t>
  </si>
  <si>
    <t>Доходы от финансирования</t>
  </si>
  <si>
    <t>Прибыль до налогообложения</t>
  </si>
  <si>
    <t>Операционная прибыль</t>
  </si>
  <si>
    <t>Расходы по  налогу на прибыль</t>
  </si>
  <si>
    <t>Прибыль, приходящаяся на:</t>
  </si>
  <si>
    <t>Собственников материнской компании</t>
  </si>
  <si>
    <t>Неконтрольным долям участия</t>
  </si>
  <si>
    <t>ИТОГО совокупный доход за отчетный год за вычетом налогов</t>
  </si>
  <si>
    <t>Неконтрольные доли участия</t>
  </si>
  <si>
    <t>Отложенные налоговые обязательства</t>
  </si>
  <si>
    <t>Главный бухгалтер</t>
  </si>
  <si>
    <t xml:space="preserve">Главный бухгалтер </t>
  </si>
  <si>
    <t>Выпущенные акции</t>
  </si>
  <si>
    <t xml:space="preserve"> о совокупном доходе АО "Рахат"</t>
  </si>
  <si>
    <t>Долгосрочные активы:</t>
  </si>
  <si>
    <t>Основные средства</t>
  </si>
  <si>
    <t>Нематериальные активы</t>
  </si>
  <si>
    <t>Авансы уплаченные за долгосрочные активы</t>
  </si>
  <si>
    <t>Беспроцентные займы сотрудникам</t>
  </si>
  <si>
    <t xml:space="preserve">Всего </t>
  </si>
  <si>
    <t>Краткосрочные активы</t>
  </si>
  <si>
    <t>Товарно-материальные запасы</t>
  </si>
  <si>
    <t>Торговая дебиторская задолженность</t>
  </si>
  <si>
    <t>Авансовые платежи</t>
  </si>
  <si>
    <t>Предоплата по корпоративному подоходному налогу</t>
  </si>
  <si>
    <t>Прочие краткосрочные активы</t>
  </si>
  <si>
    <t>Денежные средства и их эквиваленты</t>
  </si>
  <si>
    <t>ИТОГО АКТИВЫ</t>
  </si>
  <si>
    <t>АКТИВЫ</t>
  </si>
  <si>
    <t>КАПИТАЛ И ОБЯЗАТЕЛЬСТВА</t>
  </si>
  <si>
    <t xml:space="preserve">Капитал приходящийся на собственников </t>
  </si>
  <si>
    <t>материнской компании</t>
  </si>
  <si>
    <t>Резерв пересчета иностранной валюты</t>
  </si>
  <si>
    <t>Краткосрочные обязательства</t>
  </si>
  <si>
    <t>Займы</t>
  </si>
  <si>
    <t>Торговая кредиторская задолженность</t>
  </si>
  <si>
    <t>Текущий подоходные налог к уплате</t>
  </si>
  <si>
    <t>Прочие краткосрочные обязательства</t>
  </si>
  <si>
    <t>ИТОГО КАПИТАЛ И ОБЯЗАТЕЛЬСТВА</t>
  </si>
  <si>
    <t xml:space="preserve">Доходы </t>
  </si>
  <si>
    <t>Себестоимость реализованных товаров</t>
  </si>
  <si>
    <t>Прибыль за отчетный год</t>
  </si>
  <si>
    <t>Курсовые разницы при пересчете отчетности зарубежных подразделений</t>
  </si>
  <si>
    <t>-</t>
  </si>
  <si>
    <t>Положительная/отрицательная  курсовая разница</t>
  </si>
  <si>
    <t>Приходится на собственников головной компании</t>
  </si>
  <si>
    <t>Итого</t>
  </si>
  <si>
    <t>Итого совокупный доход</t>
  </si>
  <si>
    <t>Прочий совокупный доход/убыток</t>
  </si>
  <si>
    <t>Прибыль/убыток за отчетный период</t>
  </si>
  <si>
    <t xml:space="preserve">Сальдо на 31 декабря 2012 года </t>
  </si>
  <si>
    <t>Сальдо на 1 января 2012 года</t>
  </si>
  <si>
    <t>Консолидированный отчет о движении денежных средств</t>
  </si>
  <si>
    <t>I. ОПЕРАЦИОННАЯ ДЕЯТЕЛЬНОСТЬ:</t>
  </si>
  <si>
    <t xml:space="preserve">      1. Поступление денежных средств всего  </t>
  </si>
  <si>
    <t xml:space="preserve">      в том числе:  </t>
  </si>
  <si>
    <t>реализация товаров</t>
  </si>
  <si>
    <t>предоставление услуг</t>
  </si>
  <si>
    <t>авансы полученные</t>
  </si>
  <si>
    <t>дивиденды</t>
  </si>
  <si>
    <t xml:space="preserve">прочие поступления </t>
  </si>
  <si>
    <t>2. Выбытие денежных средств всего</t>
  </si>
  <si>
    <t xml:space="preserve">в том числе:  </t>
  </si>
  <si>
    <t>платежи поставщикам за товары и услуги</t>
  </si>
  <si>
    <t>авансы выданные</t>
  </si>
  <si>
    <t>выплаты по заработной плате</t>
  </si>
  <si>
    <t xml:space="preserve">            выплата вознаграждения по займам</t>
  </si>
  <si>
    <t>другие платежи в бюджет</t>
  </si>
  <si>
    <t>прочие выплаты</t>
  </si>
  <si>
    <t>3. Чистая сумма денежных средств от операционной деятельности (стр.010-стр.020)</t>
  </si>
  <si>
    <t xml:space="preserve">II. ИНВЕСТИЦИОННАЯ ДЕЯТЕЛЬНОСТЬ: </t>
  </si>
  <si>
    <t xml:space="preserve"> 1. Поступление денежных средств всего  </t>
  </si>
  <si>
    <t xml:space="preserve">реализация основных средств </t>
  </si>
  <si>
    <t>реализация нематериальных активов</t>
  </si>
  <si>
    <t>реализация других долгосрочных автивов</t>
  </si>
  <si>
    <t xml:space="preserve">                реализация финансовых активов</t>
  </si>
  <si>
    <t>погашение займов предоставленных другим организациям</t>
  </si>
  <si>
    <t>фьючерсные и форвардные контракты опционы и свопы</t>
  </si>
  <si>
    <t>прочие поступления</t>
  </si>
  <si>
    <t xml:space="preserve">приобретение основных средств </t>
  </si>
  <si>
    <t>приобретение нематериальных активов</t>
  </si>
  <si>
    <t>приобретение других долгосрочных активов</t>
  </si>
  <si>
    <t xml:space="preserve">                приобретение финансовых активов</t>
  </si>
  <si>
    <t>предоставление займов другим организациям</t>
  </si>
  <si>
    <t>3. Чистая сумма денежных средств от инвестиционной деятельности (стр.040-стр.050)</t>
  </si>
  <si>
    <t>III. ФИНАНСОВАЯ ДЕЯТЕЛЬНОСТЬ: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</si>
  <si>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</si>
  <si>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</si>
  <si>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</si>
  <si>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</si>
  <si>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 xml:space="preserve">Приобретение собственных акций </t>
  </si>
  <si>
    <t>Выплата дивидендов</t>
  </si>
  <si>
    <t>прочие</t>
  </si>
  <si>
    <t>3. Чистая сумма денежных средств от финансовой  деятельности (стр.070-стр.080)</t>
  </si>
  <si>
    <t>Итого: Увеличение/уменьшение денежных средств (стр.030+/-стр.060+/-стр.090)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</si>
  <si>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</si>
  <si>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</si>
  <si>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по состоянию на 30.09.2013 (в тыс.тенге)</t>
  </si>
  <si>
    <t>за период, закончившийся 30.09.2013 (в тыс.тенге)</t>
  </si>
  <si>
    <t>Отчет об изменениях в капитале за период, заканчивающийся 30.09.2013 (в тыс.тенге)</t>
  </si>
  <si>
    <t>на 30.09.2013</t>
  </si>
  <si>
    <t xml:space="preserve">Сальдо на 30 сентября 2013 года </t>
  </si>
  <si>
    <t xml:space="preserve">Резерв на переоценку финансовых активов </t>
  </si>
  <si>
    <t>Президент, Председатель Правления</t>
  </si>
  <si>
    <t>Прибыль/убыток от переоценки активов</t>
  </si>
  <si>
    <t>Базовая и разводненная, в отношении прибыли за отчетный год, приходящийся на собственников материнской компании</t>
  </si>
  <si>
    <t>Справочно: балансовая стоимость простой акции, тенге: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</si>
</sst>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_ ;[Red]\-#,##0\ "/>
    <numFmt numFmtId="173" formatCode="#,##0_ ;[Red]\(\-#,##0\)\ "/>
    <numFmt numFmtId="174" formatCode="#,##0_ ;[Red]\(#,##0\)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_-* #,##0.0_р_._-;\-* #,##0.0_р_._-;_-* &quot;-&quot;??_р_._-;_-@_-"/>
    <numFmt numFmtId="181" formatCode="_-* #,##0_р_._-;\-* #,##0_р_._-;_-* &quot;-&quot;??_р_._-;_-@_-"/>
    <numFmt numFmtId="182" formatCode="#,##0.00_ ;[Red]\-#,##0.0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i/>
      <sz val="10"/>
      <color indexed="8"/>
      <name val="Times New Roman"/>
      <family val="1"/>
    </font>
    <font>
      <sz val="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3" borderId="0" applyNumberFormat="0" applyBorder="0" applyAlignment="0" applyProtection="0"/>
    <xf numFmtId="0" fontId="42" fillId="10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34" fillId="3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15" borderId="7" applyNumberFormat="0" applyAlignment="0" applyProtection="0"/>
    <xf numFmtId="0" fontId="27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86">
    <xf numFmtId="0" fontId="0" fillId="0" borderId="0" xfId="0" applyAlignment="1">
      <alignment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73" fontId="5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justify" vertical="center"/>
    </xf>
    <xf numFmtId="0" fontId="10" fillId="2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3" fillId="2" borderId="0" xfId="0" applyFont="1" applyFill="1" applyAlignment="1">
      <alignment vertical="center"/>
    </xf>
    <xf numFmtId="3" fontId="23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left" vertical="center"/>
    </xf>
    <xf numFmtId="3" fontId="9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/>
    </xf>
    <xf numFmtId="3" fontId="21" fillId="2" borderId="0" xfId="0" applyNumberFormat="1" applyFont="1" applyFill="1" applyAlignment="1">
      <alignment vertical="center"/>
    </xf>
    <xf numFmtId="3" fontId="12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73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justify" vertical="center" wrapText="1"/>
    </xf>
    <xf numFmtId="3" fontId="2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4" fontId="4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4" fontId="4" fillId="0" borderId="12" xfId="0" applyNumberFormat="1" applyFont="1" applyFill="1" applyBorder="1" applyAlignment="1">
      <alignment vertical="center"/>
    </xf>
    <xf numFmtId="174" fontId="6" fillId="0" borderId="12" xfId="0" applyNumberFormat="1" applyFont="1" applyFill="1" applyBorder="1" applyAlignment="1">
      <alignment vertical="center"/>
    </xf>
    <xf numFmtId="174" fontId="5" fillId="0" borderId="1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74" fontId="4" fillId="0" borderId="12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right" vertical="center"/>
    </xf>
    <xf numFmtId="0" fontId="9" fillId="2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vertical="center" wrapText="1"/>
    </xf>
    <xf numFmtId="3" fontId="9" fillId="2" borderId="10" xfId="0" applyNumberFormat="1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right" wrapText="1"/>
    </xf>
    <xf numFmtId="174" fontId="6" fillId="0" borderId="0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top" wrapText="1"/>
    </xf>
    <xf numFmtId="14" fontId="8" fillId="2" borderId="0" xfId="0" applyNumberFormat="1" applyFont="1" applyFill="1" applyAlignment="1">
      <alignment horizontal="center" vertical="top" wrapText="1"/>
    </xf>
    <xf numFmtId="0" fontId="8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vertical="top" wrapText="1"/>
    </xf>
    <xf numFmtId="0" fontId="44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18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vertical="top" wrapText="1"/>
    </xf>
    <xf numFmtId="3" fontId="8" fillId="2" borderId="0" xfId="0" applyNumberFormat="1" applyFont="1" applyFill="1" applyAlignment="1">
      <alignment horizontal="left" vertical="top" wrapText="1"/>
    </xf>
    <xf numFmtId="3" fontId="9" fillId="2" borderId="0" xfId="0" applyNumberFormat="1" applyFont="1" applyFill="1" applyAlignment="1">
      <alignment horizontal="right" wrapText="1"/>
    </xf>
    <xf numFmtId="3" fontId="8" fillId="2" borderId="0" xfId="0" applyNumberFormat="1" applyFont="1" applyFill="1" applyAlignment="1">
      <alignment horizontal="right" wrapText="1"/>
    </xf>
    <xf numFmtId="3" fontId="10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0" fontId="3" fillId="2" borderId="0" xfId="0" applyFont="1" applyFill="1" applyAlignment="1">
      <alignment horizontal="left" wrapText="1" indent="3"/>
    </xf>
    <xf numFmtId="0" fontId="3" fillId="2" borderId="0" xfId="0" applyFont="1" applyFill="1" applyAlignment="1">
      <alignment horizontal="left" wrapText="1" indent="4"/>
    </xf>
    <xf numFmtId="3" fontId="10" fillId="2" borderId="0" xfId="0" applyNumberFormat="1" applyFont="1" applyFill="1" applyAlignment="1">
      <alignment horizontal="right" vertical="top" wrapText="1"/>
    </xf>
    <xf numFmtId="3" fontId="3" fillId="2" borderId="0" xfId="0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center" wrapText="1"/>
    </xf>
    <xf numFmtId="3" fontId="9" fillId="2" borderId="0" xfId="0" applyNumberFormat="1" applyFont="1" applyFill="1" applyAlignment="1">
      <alignment horizontal="right" vertical="top" wrapText="1"/>
    </xf>
    <xf numFmtId="3" fontId="8" fillId="2" borderId="0" xfId="0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left" wrapText="1" indent="6"/>
    </xf>
    <xf numFmtId="0" fontId="8" fillId="2" borderId="0" xfId="0" applyFont="1" applyFill="1" applyAlignment="1">
      <alignment horizontal="left" wrapText="1" indent="4"/>
    </xf>
    <xf numFmtId="0" fontId="3" fillId="2" borderId="0" xfId="0" applyFont="1" applyFill="1" applyAlignment="1">
      <alignment horizontal="left" wrapText="1" indent="8"/>
    </xf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justify" vertical="top" wrapText="1"/>
    </xf>
    <xf numFmtId="3" fontId="44" fillId="2" borderId="0" xfId="0" applyNumberFormat="1" applyFont="1" applyFill="1" applyAlignment="1">
      <alignment/>
    </xf>
    <xf numFmtId="0" fontId="3" fillId="2" borderId="0" xfId="0" applyFont="1" applyFill="1" applyAlignment="1">
      <alignment horizontal="left" vertical="top" wrapText="1"/>
    </xf>
    <xf numFmtId="0" fontId="44" fillId="2" borderId="0" xfId="0" applyFont="1" applyFill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3" fontId="4" fillId="0" borderId="1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 vertical="center"/>
    </xf>
    <xf numFmtId="0" fontId="13" fillId="0" borderId="0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center" vertical="center" wrapText="1"/>
    </xf>
    <xf numFmtId="3" fontId="45" fillId="0" borderId="0" xfId="0" applyNumberFormat="1" applyFont="1" applyFill="1" applyAlignment="1">
      <alignment horizontal="center" vertical="center" wrapText="1"/>
    </xf>
    <xf numFmtId="3" fontId="46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/>
    </xf>
    <xf numFmtId="3" fontId="10" fillId="2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3" fontId="5" fillId="2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45" fillId="0" borderId="0" xfId="0" applyNumberFormat="1" applyFont="1" applyFill="1" applyAlignment="1">
      <alignment horizontal="center" vertical="center" wrapText="1"/>
    </xf>
    <xf numFmtId="3" fontId="46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9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justify" vertical="center"/>
    </xf>
    <xf numFmtId="0" fontId="1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5;&#1089;&#1086;&#1083;&#1080;&#1076;&#1072;&#1094;&#1080;&#1103;_&#1092;&#1086;&#1088;&#1084;&#1072;_2_&#1054;&#1057;&#1042;_9_&#1084;&#1077;&#1089;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5;&#1089;&#1086;&#1083;&#1080;&#1076;&#1072;&#1094;&#1080;&#1103;_&#1092;&#1086;&#1088;&#1084;&#1072;_1_&#1054;&#1057;&#1042;_9_&#1084;&#1077;&#1089;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5;&#1089;&#1086;&#1083;&#1088;&#1072;&#1073;%20&#1090;&#1072;&#1073;&#1083;&#1080;&#1094;&#1072;%20&#1092;_3_&#1087;_&#1084;_9_&#1084;&#1077;&#1089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2"/>
      <sheetName val="реализация от АО дочерним"/>
      <sheetName val="реализация_на_АО"/>
      <sheetName val="реализация ТД"/>
      <sheetName val="реализация РШымкент"/>
      <sheetName val="реализация ТР"/>
      <sheetName val="реализация актобе"/>
    </sheetNames>
    <sheetDataSet>
      <sheetData sheetId="0">
        <row r="7">
          <cell r="T7">
            <v>20597426.374285713</v>
          </cell>
        </row>
        <row r="25">
          <cell r="T25">
            <v>17050564.80300539</v>
          </cell>
        </row>
        <row r="45">
          <cell r="T45">
            <v>1227681.904</v>
          </cell>
        </row>
        <row r="46">
          <cell r="T46">
            <v>1534077.656</v>
          </cell>
        </row>
        <row r="47">
          <cell r="T47">
            <v>2290</v>
          </cell>
        </row>
        <row r="68">
          <cell r="Q68">
            <v>95797</v>
          </cell>
        </row>
        <row r="87">
          <cell r="Q87">
            <v>6321</v>
          </cell>
        </row>
        <row r="88">
          <cell r="Q88">
            <v>1721</v>
          </cell>
        </row>
        <row r="99">
          <cell r="Q99">
            <v>83889</v>
          </cell>
        </row>
        <row r="114">
          <cell r="T114">
            <v>138671.56000000006</v>
          </cell>
        </row>
        <row r="116">
          <cell r="T116">
            <v>204448.6</v>
          </cell>
        </row>
        <row r="118">
          <cell r="T118">
            <v>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доля меньшинства в СК"/>
      <sheetName val="НереализДоход"/>
      <sheetName val="Аконф"/>
    </sheetNames>
    <sheetDataSet>
      <sheetData sheetId="0">
        <row r="5">
          <cell r="T5">
            <v>794788</v>
          </cell>
        </row>
        <row r="25">
          <cell r="T25">
            <v>576150</v>
          </cell>
        </row>
        <row r="26">
          <cell r="T26">
            <v>20157</v>
          </cell>
        </row>
        <row r="27">
          <cell r="T27">
            <v>0</v>
          </cell>
        </row>
        <row r="28">
          <cell r="T28">
            <v>714</v>
          </cell>
        </row>
        <row r="29">
          <cell r="T29">
            <v>540</v>
          </cell>
        </row>
        <row r="43">
          <cell r="T43">
            <v>4045</v>
          </cell>
        </row>
        <row r="51">
          <cell r="T51">
            <v>8104</v>
          </cell>
        </row>
        <row r="56">
          <cell r="T56">
            <v>-29675</v>
          </cell>
        </row>
        <row r="57">
          <cell r="T57">
            <v>8542915.835040431</v>
          </cell>
        </row>
        <row r="101">
          <cell r="T101">
            <v>494561</v>
          </cell>
        </row>
        <row r="102">
          <cell r="Q102">
            <v>278235</v>
          </cell>
        </row>
        <row r="125">
          <cell r="T125">
            <v>690747</v>
          </cell>
        </row>
        <row r="126">
          <cell r="T126">
            <v>22164</v>
          </cell>
        </row>
        <row r="127">
          <cell r="T127">
            <v>26706</v>
          </cell>
        </row>
        <row r="137">
          <cell r="T137">
            <v>34745</v>
          </cell>
        </row>
        <row r="138">
          <cell r="T138">
            <v>80</v>
          </cell>
        </row>
        <row r="159">
          <cell r="T159">
            <v>6982820</v>
          </cell>
        </row>
        <row r="177">
          <cell r="T177">
            <v>69311</v>
          </cell>
        </row>
        <row r="185">
          <cell r="T185">
            <v>150658</v>
          </cell>
        </row>
        <row r="197">
          <cell r="T197">
            <v>100000</v>
          </cell>
        </row>
        <row r="202">
          <cell r="T202">
            <v>120153.35714285716</v>
          </cell>
        </row>
        <row r="203">
          <cell r="Q203">
            <v>0</v>
          </cell>
        </row>
        <row r="212">
          <cell r="T212">
            <v>63810</v>
          </cell>
        </row>
        <row r="215">
          <cell r="T215">
            <v>145</v>
          </cell>
        </row>
        <row r="222">
          <cell r="T222">
            <v>193321</v>
          </cell>
        </row>
        <row r="237">
          <cell r="T237">
            <v>267219</v>
          </cell>
        </row>
        <row r="240">
          <cell r="T240">
            <v>24</v>
          </cell>
        </row>
        <row r="241">
          <cell r="T241">
            <v>675</v>
          </cell>
        </row>
        <row r="242">
          <cell r="T242">
            <v>1171</v>
          </cell>
        </row>
        <row r="250">
          <cell r="T250">
            <v>27</v>
          </cell>
        </row>
        <row r="255">
          <cell r="T255">
            <v>77233</v>
          </cell>
        </row>
        <row r="273">
          <cell r="T273">
            <v>812856</v>
          </cell>
        </row>
        <row r="279">
          <cell r="T279">
            <v>900000</v>
          </cell>
        </row>
        <row r="300">
          <cell r="T300">
            <v>180000</v>
          </cell>
        </row>
        <row r="304">
          <cell r="T304">
            <v>15681439.090160374</v>
          </cell>
        </row>
        <row r="309">
          <cell r="T309">
            <v>51</v>
          </cell>
        </row>
        <row r="310">
          <cell r="T310">
            <v>-8593</v>
          </cell>
        </row>
        <row r="311">
          <cell r="T3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 "/>
    </sheetNames>
    <sheetDataSet>
      <sheetData sheetId="0">
        <row r="7">
          <cell r="S7">
            <v>20879530</v>
          </cell>
        </row>
        <row r="8">
          <cell r="S8">
            <v>2223326</v>
          </cell>
        </row>
        <row r="9">
          <cell r="S9">
            <v>8364</v>
          </cell>
        </row>
        <row r="10">
          <cell r="S10">
            <v>0</v>
          </cell>
        </row>
        <row r="12">
          <cell r="S12">
            <v>204808</v>
          </cell>
        </row>
        <row r="15">
          <cell r="S15">
            <v>11544842</v>
          </cell>
        </row>
        <row r="16">
          <cell r="S16">
            <v>5785565</v>
          </cell>
        </row>
        <row r="17">
          <cell r="S17">
            <v>3501525</v>
          </cell>
        </row>
        <row r="18">
          <cell r="S18">
            <v>2266</v>
          </cell>
        </row>
        <row r="19">
          <cell r="S19">
            <v>2629772</v>
          </cell>
        </row>
        <row r="20">
          <cell r="S20">
            <v>158295</v>
          </cell>
        </row>
        <row r="26">
          <cell r="S26">
            <v>123065</v>
          </cell>
        </row>
        <row r="29">
          <cell r="S29">
            <v>0</v>
          </cell>
        </row>
        <row r="33">
          <cell r="S33">
            <v>23216</v>
          </cell>
        </row>
        <row r="34">
          <cell r="S34">
            <v>401734</v>
          </cell>
        </row>
        <row r="37">
          <cell r="S37">
            <v>0</v>
          </cell>
        </row>
        <row r="44">
          <cell r="S44">
            <v>400000</v>
          </cell>
        </row>
        <row r="49">
          <cell r="S49">
            <v>300000</v>
          </cell>
        </row>
        <row r="51">
          <cell r="S51">
            <v>24</v>
          </cell>
        </row>
        <row r="52">
          <cell r="S52">
            <v>679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0"/>
  <sheetViews>
    <sheetView showGridLines="0" zoomScalePageLayoutView="0" workbookViewId="0" topLeftCell="A28">
      <selection activeCell="B68" sqref="B68"/>
    </sheetView>
  </sheetViews>
  <sheetFormatPr defaultColWidth="9.00390625" defaultRowHeight="12.75"/>
  <cols>
    <col min="1" max="1" width="1.75390625" style="116" customWidth="1"/>
    <col min="2" max="2" width="46.875" style="146" customWidth="1"/>
    <col min="3" max="3" width="5.25390625" style="113" customWidth="1"/>
    <col min="4" max="4" width="15.625" style="156" customWidth="1"/>
    <col min="5" max="5" width="1.875" style="145" customWidth="1"/>
    <col min="6" max="6" width="14.625" style="156" customWidth="1"/>
    <col min="7" max="16384" width="9.125" style="116" customWidth="1"/>
  </cols>
  <sheetData>
    <row r="1" spans="2:6" s="112" customFormat="1" ht="12">
      <c r="B1" s="33" t="s">
        <v>13</v>
      </c>
      <c r="C1" s="113"/>
      <c r="D1" s="114"/>
      <c r="E1" s="111"/>
      <c r="F1" s="114"/>
    </row>
    <row r="2" spans="2:6" ht="12">
      <c r="B2" s="165" t="s">
        <v>11</v>
      </c>
      <c r="C2" s="165"/>
      <c r="D2" s="166"/>
      <c r="E2" s="166"/>
      <c r="F2" s="166"/>
    </row>
    <row r="3" spans="2:6" ht="12">
      <c r="B3" s="165" t="s">
        <v>117</v>
      </c>
      <c r="C3" s="165"/>
      <c r="D3" s="166"/>
      <c r="E3" s="166"/>
      <c r="F3" s="166"/>
    </row>
    <row r="4" spans="2:6" ht="12">
      <c r="B4" s="167"/>
      <c r="C4" s="167"/>
      <c r="D4" s="167"/>
      <c r="E4" s="167"/>
      <c r="F4" s="167"/>
    </row>
    <row r="5" spans="2:6" ht="12" customHeight="1" hidden="1">
      <c r="B5" s="117"/>
      <c r="C5" s="73"/>
      <c r="D5" s="118"/>
      <c r="E5" s="119"/>
      <c r="F5" s="118"/>
    </row>
    <row r="6" spans="2:6" ht="12" customHeight="1" hidden="1">
      <c r="B6" s="117"/>
      <c r="C6" s="73"/>
      <c r="D6" s="118"/>
      <c r="E6" s="119"/>
      <c r="F6" s="118"/>
    </row>
    <row r="7" spans="2:6" s="34" customFormat="1" ht="24">
      <c r="B7" s="120"/>
      <c r="C7" s="73" t="s">
        <v>17</v>
      </c>
      <c r="D7" s="121" t="s">
        <v>120</v>
      </c>
      <c r="E7" s="122"/>
      <c r="F7" s="123" t="s">
        <v>19</v>
      </c>
    </row>
    <row r="8" spans="2:6" s="34" customFormat="1" ht="3" customHeight="1">
      <c r="B8" s="117"/>
      <c r="C8" s="73"/>
      <c r="D8" s="124"/>
      <c r="E8" s="122"/>
      <c r="F8" s="124"/>
    </row>
    <row r="9" spans="2:6" s="34" customFormat="1" ht="12">
      <c r="B9" s="170" t="s">
        <v>48</v>
      </c>
      <c r="C9" s="125"/>
      <c r="D9" s="121"/>
      <c r="E9" s="122"/>
      <c r="F9" s="121"/>
    </row>
    <row r="10" spans="2:6" s="34" customFormat="1" ht="5.25" customHeight="1">
      <c r="B10" s="171"/>
      <c r="C10" s="73"/>
      <c r="D10" s="127"/>
      <c r="E10" s="128"/>
      <c r="F10" s="127"/>
    </row>
    <row r="11" spans="2:6" s="34" customFormat="1" ht="12">
      <c r="B11" s="129" t="s">
        <v>34</v>
      </c>
      <c r="C11" s="73"/>
      <c r="D11" s="124"/>
      <c r="E11" s="122"/>
      <c r="F11" s="124"/>
    </row>
    <row r="12" spans="2:6" s="34" customFormat="1" ht="12">
      <c r="B12" s="126" t="s">
        <v>35</v>
      </c>
      <c r="C12" s="73">
        <v>6</v>
      </c>
      <c r="D12" s="130">
        <f>'[2]Баланс'!$T$159</f>
        <v>6982820</v>
      </c>
      <c r="E12" s="131"/>
      <c r="F12" s="130">
        <v>6963751</v>
      </c>
    </row>
    <row r="13" spans="2:6" s="34" customFormat="1" ht="12">
      <c r="B13" s="126" t="s">
        <v>36</v>
      </c>
      <c r="C13" s="73"/>
      <c r="D13" s="132">
        <f>'[2]Баланс'!$T$177</f>
        <v>69311</v>
      </c>
      <c r="E13" s="131"/>
      <c r="F13" s="132">
        <v>54224</v>
      </c>
    </row>
    <row r="14" spans="2:6" s="34" customFormat="1" ht="12">
      <c r="B14" s="126" t="s">
        <v>37</v>
      </c>
      <c r="C14" s="73">
        <v>10</v>
      </c>
      <c r="D14" s="132">
        <f>'[2]Баланс'!$T$185</f>
        <v>150658</v>
      </c>
      <c r="E14" s="131"/>
      <c r="F14" s="132">
        <v>140577</v>
      </c>
    </row>
    <row r="15" spans="2:6" s="34" customFormat="1" ht="12">
      <c r="B15" s="126" t="s">
        <v>38</v>
      </c>
      <c r="C15" s="73">
        <v>7</v>
      </c>
      <c r="D15" s="133">
        <f>'[2]Баланс'!$T$137</f>
        <v>34745</v>
      </c>
      <c r="E15" s="131"/>
      <c r="F15" s="133">
        <v>24307</v>
      </c>
    </row>
    <row r="16" spans="2:6" s="34" customFormat="1" ht="12">
      <c r="B16" s="129" t="s">
        <v>39</v>
      </c>
      <c r="C16" s="73"/>
      <c r="D16" s="124">
        <f>SUM(D12:D15)</f>
        <v>7237534</v>
      </c>
      <c r="E16" s="134"/>
      <c r="F16" s="124">
        <f>SUM(F12:F15)</f>
        <v>7182859</v>
      </c>
    </row>
    <row r="17" spans="2:6" s="34" customFormat="1" ht="12">
      <c r="B17" s="129"/>
      <c r="C17" s="73"/>
      <c r="D17" s="124"/>
      <c r="E17" s="134"/>
      <c r="F17" s="124"/>
    </row>
    <row r="18" spans="2:6" s="34" customFormat="1" ht="12">
      <c r="B18" s="129" t="s">
        <v>40</v>
      </c>
      <c r="C18" s="73"/>
      <c r="D18" s="124"/>
      <c r="E18" s="134"/>
      <c r="F18" s="124"/>
    </row>
    <row r="19" spans="2:6" s="34" customFormat="1" ht="12">
      <c r="B19" s="36" t="s">
        <v>41</v>
      </c>
      <c r="C19" s="73">
        <v>8</v>
      </c>
      <c r="D19" s="130">
        <f>'[2]Баланс'!$T$57</f>
        <v>8542915.835040431</v>
      </c>
      <c r="E19" s="131"/>
      <c r="F19" s="130">
        <v>7474718</v>
      </c>
    </row>
    <row r="20" spans="2:6" s="34" customFormat="1" ht="12">
      <c r="B20" s="36" t="s">
        <v>42</v>
      </c>
      <c r="C20" s="73">
        <v>9</v>
      </c>
      <c r="D20" s="130">
        <f>'[2]Баланс'!$T$25+'[2]Баланс'!$T$56</f>
        <v>546475</v>
      </c>
      <c r="E20" s="131"/>
      <c r="F20" s="130">
        <v>449614</v>
      </c>
    </row>
    <row r="21" spans="2:6" s="34" customFormat="1" ht="12">
      <c r="B21" s="36" t="s">
        <v>43</v>
      </c>
      <c r="C21" s="73">
        <v>10</v>
      </c>
      <c r="D21" s="130">
        <f>'[2]Баланс'!$T$125</f>
        <v>690747</v>
      </c>
      <c r="E21" s="131"/>
      <c r="F21" s="130">
        <v>1144039</v>
      </c>
    </row>
    <row r="22" spans="2:6" s="34" customFormat="1" ht="12">
      <c r="B22" s="36" t="s">
        <v>44</v>
      </c>
      <c r="C22" s="73"/>
      <c r="D22" s="130">
        <f>'[2]Баланс'!$Q$102</f>
        <v>278235</v>
      </c>
      <c r="E22" s="131"/>
      <c r="F22" s="130">
        <v>215196</v>
      </c>
    </row>
    <row r="23" spans="2:6" s="34" customFormat="1" ht="12">
      <c r="B23" s="36" t="s">
        <v>45</v>
      </c>
      <c r="C23" s="73">
        <v>11</v>
      </c>
      <c r="D23" s="130">
        <f>'[2]Баланс'!$T$26+'[2]Баланс'!$T$27+'[2]Баланс'!$T$28+'[2]Баланс'!$T$29+'[2]Баланс'!$T$43+'[2]Баланс'!$T$51+'[2]Баланс'!$T$126+'[2]Баланс'!$T$127+'[2]Баланс'!$T$138+'[2]Баланс'!$T$101-D22+1+1</f>
        <v>298838</v>
      </c>
      <c r="E23" s="131"/>
      <c r="F23" s="130">
        <v>181435</v>
      </c>
    </row>
    <row r="24" spans="2:6" s="34" customFormat="1" ht="12">
      <c r="B24" s="36" t="s">
        <v>46</v>
      </c>
      <c r="C24" s="73">
        <v>12</v>
      </c>
      <c r="D24" s="133">
        <f>'[2]Баланс'!$T$5</f>
        <v>794788</v>
      </c>
      <c r="E24" s="131"/>
      <c r="F24" s="133">
        <v>1303613</v>
      </c>
    </row>
    <row r="25" spans="2:6" s="34" customFormat="1" ht="12">
      <c r="B25" s="129" t="s">
        <v>39</v>
      </c>
      <c r="C25" s="73"/>
      <c r="D25" s="135">
        <f>SUM(D19:D24)</f>
        <v>11151998.835040431</v>
      </c>
      <c r="E25" s="135"/>
      <c r="F25" s="135">
        <f>SUM(F19:F24)</f>
        <v>10768615</v>
      </c>
    </row>
    <row r="26" spans="2:6" s="34" customFormat="1" ht="12">
      <c r="B26" s="36"/>
      <c r="C26" s="73"/>
      <c r="D26" s="130"/>
      <c r="E26" s="131"/>
      <c r="F26" s="130"/>
    </row>
    <row r="27" spans="2:6" s="37" customFormat="1" ht="12.75" thickBot="1">
      <c r="B27" s="136" t="s">
        <v>47</v>
      </c>
      <c r="C27" s="137"/>
      <c r="D27" s="138">
        <f>D16+D25+D17</f>
        <v>18389532.83504043</v>
      </c>
      <c r="E27" s="134"/>
      <c r="F27" s="138">
        <f>F16+F25</f>
        <v>17951474</v>
      </c>
    </row>
    <row r="28" spans="2:6" s="34" customFormat="1" ht="12">
      <c r="B28" s="36"/>
      <c r="C28" s="73"/>
      <c r="D28" s="130"/>
      <c r="E28" s="131"/>
      <c r="F28" s="130"/>
    </row>
    <row r="29" spans="2:6" s="34" customFormat="1" ht="24" customHeight="1">
      <c r="B29" s="129" t="s">
        <v>49</v>
      </c>
      <c r="C29" s="73"/>
      <c r="D29" s="127"/>
      <c r="E29" s="131"/>
      <c r="F29" s="127"/>
    </row>
    <row r="30" spans="2:6" s="34" customFormat="1" ht="12" customHeight="1">
      <c r="B30" s="129" t="s">
        <v>50</v>
      </c>
      <c r="C30" s="73"/>
      <c r="D30" s="127"/>
      <c r="E30" s="131"/>
      <c r="F30" s="127"/>
    </row>
    <row r="31" spans="2:6" s="37" customFormat="1" ht="12">
      <c r="B31" s="129" t="s">
        <v>51</v>
      </c>
      <c r="C31" s="73"/>
      <c r="D31" s="124"/>
      <c r="E31" s="134"/>
      <c r="F31" s="124"/>
    </row>
    <row r="32" spans="2:6" s="34" customFormat="1" ht="12">
      <c r="B32" s="126" t="s">
        <v>32</v>
      </c>
      <c r="C32" s="73">
        <v>13</v>
      </c>
      <c r="D32" s="127">
        <f>'[2]Баланс'!$T$279</f>
        <v>900000</v>
      </c>
      <c r="E32" s="131"/>
      <c r="F32" s="127">
        <v>900000</v>
      </c>
    </row>
    <row r="33" spans="2:6" s="34" customFormat="1" ht="12">
      <c r="B33" s="126" t="s">
        <v>1</v>
      </c>
      <c r="C33" s="73">
        <v>13</v>
      </c>
      <c r="D33" s="127">
        <f>'[2]Баланс'!$T$300</f>
        <v>180000</v>
      </c>
      <c r="E33" s="131"/>
      <c r="F33" s="127">
        <v>180000</v>
      </c>
    </row>
    <row r="34" spans="2:6" s="34" customFormat="1" ht="12">
      <c r="B34" s="126" t="s">
        <v>52</v>
      </c>
      <c r="C34" s="73">
        <v>13</v>
      </c>
      <c r="D34" s="127">
        <f>'[2]Баланс'!$T$310</f>
        <v>-8593</v>
      </c>
      <c r="E34" s="131"/>
      <c r="F34" s="127">
        <v>-5292</v>
      </c>
    </row>
    <row r="35" spans="2:6" s="34" customFormat="1" ht="12" hidden="1">
      <c r="B35" s="126" t="s">
        <v>122</v>
      </c>
      <c r="C35" s="73"/>
      <c r="D35" s="127"/>
      <c r="E35" s="131"/>
      <c r="F35" s="127"/>
    </row>
    <row r="36" spans="2:6" s="34" customFormat="1" ht="12">
      <c r="B36" s="126" t="s">
        <v>10</v>
      </c>
      <c r="C36" s="73"/>
      <c r="D36" s="139">
        <f>'[2]Баланс'!$T$304</f>
        <v>15681439.090160374</v>
      </c>
      <c r="E36" s="131"/>
      <c r="F36" s="139">
        <v>14964403</v>
      </c>
    </row>
    <row r="37" spans="2:6" s="34" customFormat="1" ht="12">
      <c r="B37" s="129" t="s">
        <v>39</v>
      </c>
      <c r="C37" s="73"/>
      <c r="D37" s="124">
        <f>SUM(D32:D36)</f>
        <v>16752846.090160374</v>
      </c>
      <c r="E37" s="134"/>
      <c r="F37" s="124">
        <f>SUM(F32:F36)</f>
        <v>16039111</v>
      </c>
    </row>
    <row r="38" spans="2:6" s="34" customFormat="1" ht="12">
      <c r="B38" s="129" t="s">
        <v>28</v>
      </c>
      <c r="C38" s="73"/>
      <c r="D38" s="127">
        <f>'[2]Баланс'!$T$309</f>
        <v>51</v>
      </c>
      <c r="E38" s="131"/>
      <c r="F38" s="127">
        <v>53</v>
      </c>
    </row>
    <row r="39" spans="2:6" s="37" customFormat="1" ht="22.5" customHeight="1" thickBot="1">
      <c r="B39" s="140" t="s">
        <v>9</v>
      </c>
      <c r="C39" s="137"/>
      <c r="D39" s="141">
        <f>D37+D38</f>
        <v>16752897.090160374</v>
      </c>
      <c r="E39" s="134"/>
      <c r="F39" s="141">
        <f>F37+F38</f>
        <v>16039164</v>
      </c>
    </row>
    <row r="40" spans="2:6" s="34" customFormat="1" ht="12">
      <c r="B40" s="126"/>
      <c r="C40" s="73"/>
      <c r="D40" s="127"/>
      <c r="E40" s="131"/>
      <c r="F40" s="127"/>
    </row>
    <row r="41" spans="2:6" s="34" customFormat="1" ht="12">
      <c r="B41" s="129" t="s">
        <v>7</v>
      </c>
      <c r="C41" s="73"/>
      <c r="D41" s="127"/>
      <c r="E41" s="131"/>
      <c r="F41" s="127"/>
    </row>
    <row r="42" spans="2:6" s="34" customFormat="1" ht="12">
      <c r="B42" s="126" t="s">
        <v>29</v>
      </c>
      <c r="C42" s="73"/>
      <c r="D42" s="142">
        <f>'[2]Баланс'!$T$273+1</f>
        <v>812857</v>
      </c>
      <c r="E42" s="134"/>
      <c r="F42" s="142">
        <v>812857</v>
      </c>
    </row>
    <row r="43" spans="2:6" s="34" customFormat="1" ht="12">
      <c r="B43" s="126"/>
      <c r="C43" s="73"/>
      <c r="D43" s="143">
        <f>D42</f>
        <v>812857</v>
      </c>
      <c r="E43" s="134"/>
      <c r="F43" s="143">
        <f>F42</f>
        <v>812857</v>
      </c>
    </row>
    <row r="44" spans="2:6" ht="12">
      <c r="B44" s="33" t="s">
        <v>53</v>
      </c>
      <c r="D44" s="144"/>
      <c r="F44" s="144"/>
    </row>
    <row r="45" spans="2:6" ht="12">
      <c r="B45" s="146" t="s">
        <v>54</v>
      </c>
      <c r="C45" s="113">
        <v>14</v>
      </c>
      <c r="D45" s="144">
        <f>'[2]Баланс'!$T$197</f>
        <v>100000</v>
      </c>
      <c r="F45" s="144" t="s">
        <v>63</v>
      </c>
    </row>
    <row r="46" spans="2:6" ht="12">
      <c r="B46" s="146" t="s">
        <v>55</v>
      </c>
      <c r="C46" s="113">
        <v>15</v>
      </c>
      <c r="D46" s="144">
        <f>'[2]Баланс'!$T$222</f>
        <v>193321</v>
      </c>
      <c r="F46" s="144">
        <v>149393</v>
      </c>
    </row>
    <row r="47" spans="2:6" ht="12">
      <c r="B47" s="146" t="s">
        <v>2</v>
      </c>
      <c r="D47" s="144">
        <f>'[2]Баланс'!$T$255</f>
        <v>77233</v>
      </c>
      <c r="F47" s="144">
        <v>66448</v>
      </c>
    </row>
    <row r="48" spans="2:6" ht="12">
      <c r="B48" s="146" t="s">
        <v>56</v>
      </c>
      <c r="D48" s="144">
        <f>'[2]Баланс'!$Q$203</f>
        <v>0</v>
      </c>
      <c r="F48" s="144">
        <v>445</v>
      </c>
    </row>
    <row r="49" spans="2:6" ht="12">
      <c r="B49" s="146" t="s">
        <v>57</v>
      </c>
      <c r="C49" s="113">
        <v>16</v>
      </c>
      <c r="D49" s="147">
        <f>'[2]Баланс'!$T$202-D48+'[2]Баланс'!$T$212+'[2]Баланс'!$T$215+'[2]Баланс'!$T$237+'[2]Баланс'!$T$240+'[2]Баланс'!$T$241+'[2]Баланс'!$T$242+'[2]Баланс'!$T$250+1</f>
        <v>453225.35714285716</v>
      </c>
      <c r="F49" s="147">
        <v>883167</v>
      </c>
    </row>
    <row r="50" spans="4:6" ht="12">
      <c r="D50" s="118">
        <f>SUM(D45:D49)</f>
        <v>823779.3571428572</v>
      </c>
      <c r="E50" s="111"/>
      <c r="F50" s="118">
        <f>SUM(F45:F49)</f>
        <v>1099453</v>
      </c>
    </row>
    <row r="51" spans="4:6" ht="12">
      <c r="D51" s="118"/>
      <c r="E51" s="111"/>
      <c r="F51" s="118"/>
    </row>
    <row r="52" spans="2:6" ht="12">
      <c r="B52" s="129" t="s">
        <v>39</v>
      </c>
      <c r="D52" s="148">
        <f>D43+D50</f>
        <v>1636636.3571428573</v>
      </c>
      <c r="E52" s="111"/>
      <c r="F52" s="148">
        <f>F43+F50</f>
        <v>1912310</v>
      </c>
    </row>
    <row r="53" spans="4:6" ht="12">
      <c r="D53" s="144"/>
      <c r="F53" s="144"/>
    </row>
    <row r="54" spans="2:6" s="112" customFormat="1" ht="12">
      <c r="B54" s="33" t="s">
        <v>58</v>
      </c>
      <c r="C54" s="115"/>
      <c r="D54" s="118">
        <f>D39+D52</f>
        <v>18389533.44730323</v>
      </c>
      <c r="E54" s="111"/>
      <c r="F54" s="118">
        <f>F39+F52</f>
        <v>17951474</v>
      </c>
    </row>
    <row r="55" spans="4:6" ht="12">
      <c r="D55" s="144"/>
      <c r="F55" s="144"/>
    </row>
    <row r="56" spans="4:6" ht="12">
      <c r="D56" s="144"/>
      <c r="E56" s="144"/>
      <c r="F56" s="144"/>
    </row>
    <row r="57" spans="2:6" s="164" customFormat="1" ht="11.25">
      <c r="B57" s="161" t="s">
        <v>126</v>
      </c>
      <c r="C57" s="162">
        <v>13</v>
      </c>
      <c r="D57" s="163">
        <v>4634</v>
      </c>
      <c r="E57" s="163"/>
      <c r="F57" s="163">
        <v>4440</v>
      </c>
    </row>
    <row r="58" spans="4:6" ht="12">
      <c r="D58" s="144"/>
      <c r="F58" s="144"/>
    </row>
    <row r="59" spans="4:6" ht="12">
      <c r="D59" s="144"/>
      <c r="F59" s="144"/>
    </row>
    <row r="60" spans="4:6" ht="12">
      <c r="D60" s="144"/>
      <c r="F60" s="144"/>
    </row>
    <row r="61" spans="2:6" s="34" customFormat="1" ht="12">
      <c r="B61" s="41" t="s">
        <v>123</v>
      </c>
      <c r="C61" s="113"/>
      <c r="D61" s="149"/>
      <c r="E61" s="134"/>
      <c r="F61" s="43" t="s">
        <v>18</v>
      </c>
    </row>
    <row r="62" spans="2:6" s="34" customFormat="1" ht="12">
      <c r="B62" s="150"/>
      <c r="C62" s="151"/>
      <c r="D62" s="168"/>
      <c r="E62" s="169"/>
      <c r="F62" s="154"/>
    </row>
    <row r="63" spans="2:6" s="34" customFormat="1" ht="12">
      <c r="B63" s="150"/>
      <c r="C63" s="151"/>
      <c r="D63" s="152"/>
      <c r="E63" s="153"/>
      <c r="F63" s="154"/>
    </row>
    <row r="64" spans="2:6" s="34" customFormat="1" ht="12">
      <c r="B64" s="41" t="s">
        <v>30</v>
      </c>
      <c r="C64" s="113"/>
      <c r="D64" s="149"/>
      <c r="E64" s="134"/>
      <c r="F64" s="43" t="s">
        <v>4</v>
      </c>
    </row>
    <row r="65" spans="2:6" s="34" customFormat="1" ht="12">
      <c r="B65" s="146"/>
      <c r="C65" s="113"/>
      <c r="D65" s="155"/>
      <c r="E65" s="131"/>
      <c r="F65" s="155"/>
    </row>
    <row r="70" ht="12">
      <c r="B70" s="159"/>
    </row>
  </sheetData>
  <sheetProtection/>
  <mergeCells count="5">
    <mergeCell ref="B2:F2"/>
    <mergeCell ref="B3:F3"/>
    <mergeCell ref="B4:F4"/>
    <mergeCell ref="D62:E62"/>
    <mergeCell ref="B9:B10"/>
  </mergeCells>
  <printOptions/>
  <pageMargins left="0.7874015748031497" right="0" top="0.7874015748031497" bottom="0.3937007874015748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" sqref="G1:M16384"/>
    </sheetView>
  </sheetViews>
  <sheetFormatPr defaultColWidth="9.00390625" defaultRowHeight="12.75"/>
  <cols>
    <col min="1" max="1" width="4.125" style="47" customWidth="1"/>
    <col min="2" max="2" width="51.00390625" style="34" customWidth="1"/>
    <col min="3" max="3" width="5.75390625" style="39" customWidth="1"/>
    <col min="4" max="4" width="15.375" style="34" customWidth="1"/>
    <col min="5" max="5" width="2.75390625" style="39" customWidth="1"/>
    <col min="6" max="6" width="16.00390625" style="34" customWidth="1"/>
    <col min="7" max="16384" width="9.125" style="47" customWidth="1"/>
  </cols>
  <sheetData>
    <row r="1" spans="2:5" s="37" customFormat="1" ht="12">
      <c r="B1" s="33" t="s">
        <v>13</v>
      </c>
      <c r="C1" s="50"/>
      <c r="E1" s="50"/>
    </row>
    <row r="2" spans="1:6" ht="12">
      <c r="A2" s="34"/>
      <c r="B2" s="175" t="s">
        <v>3</v>
      </c>
      <c r="C2" s="175"/>
      <c r="D2" s="175"/>
      <c r="E2" s="175"/>
      <c r="F2" s="175"/>
    </row>
    <row r="3" spans="1:6" ht="12">
      <c r="A3" s="34"/>
      <c r="B3" s="175" t="s">
        <v>33</v>
      </c>
      <c r="C3" s="175"/>
      <c r="D3" s="175"/>
      <c r="E3" s="175"/>
      <c r="F3" s="175"/>
    </row>
    <row r="4" spans="1:6" ht="12">
      <c r="A4" s="34"/>
      <c r="B4" s="175" t="s">
        <v>118</v>
      </c>
      <c r="C4" s="175"/>
      <c r="D4" s="175"/>
      <c r="E4" s="175"/>
      <c r="F4" s="175"/>
    </row>
    <row r="5" spans="1:6" ht="12">
      <c r="A5" s="34"/>
      <c r="B5" s="174"/>
      <c r="C5" s="174"/>
      <c r="D5" s="174"/>
      <c r="E5" s="174"/>
      <c r="F5" s="174"/>
    </row>
    <row r="6" spans="1:6" ht="12">
      <c r="A6" s="48"/>
      <c r="B6" s="48"/>
      <c r="C6" s="71" t="s">
        <v>17</v>
      </c>
      <c r="D6" s="49">
        <v>41547</v>
      </c>
      <c r="E6" s="49"/>
      <c r="F6" s="49">
        <v>41182</v>
      </c>
    </row>
    <row r="7" spans="1:6" ht="12">
      <c r="A7" s="34"/>
      <c r="B7" s="50"/>
      <c r="C7" s="50"/>
      <c r="D7" s="35"/>
      <c r="E7" s="35"/>
      <c r="F7" s="35"/>
    </row>
    <row r="8" spans="1:6" ht="12">
      <c r="A8" s="34"/>
      <c r="B8" s="39" t="s">
        <v>59</v>
      </c>
      <c r="C8" s="72">
        <v>17</v>
      </c>
      <c r="D8" s="53">
        <f>'[1]Форма_2'!$T$7</f>
        <v>20597426.374285713</v>
      </c>
      <c r="E8" s="53"/>
      <c r="F8" s="53">
        <v>19671962</v>
      </c>
    </row>
    <row r="9" spans="1:6" ht="12">
      <c r="A9" s="34"/>
      <c r="B9" s="39" t="s">
        <v>60</v>
      </c>
      <c r="C9" s="72">
        <v>18</v>
      </c>
      <c r="D9" s="61">
        <f>-'[1]Форма_2'!$T$25</f>
        <v>-17050564.80300539</v>
      </c>
      <c r="E9" s="53"/>
      <c r="F9" s="61">
        <v>-15783797</v>
      </c>
    </row>
    <row r="10" spans="1:6" ht="12">
      <c r="A10" s="34"/>
      <c r="B10" s="50" t="s">
        <v>0</v>
      </c>
      <c r="C10" s="72"/>
      <c r="D10" s="51">
        <f>SUM(D8:D9)</f>
        <v>3546861.571280323</v>
      </c>
      <c r="E10" s="51"/>
      <c r="F10" s="51">
        <f>SUM(F8:F9)</f>
        <v>3888165</v>
      </c>
    </row>
    <row r="11" spans="1:6" ht="12">
      <c r="A11" s="34"/>
      <c r="B11" s="50"/>
      <c r="C11" s="72"/>
      <c r="D11" s="52"/>
      <c r="E11" s="52"/>
      <c r="F11" s="51"/>
    </row>
    <row r="12" spans="1:6" ht="12">
      <c r="A12" s="34"/>
      <c r="B12" s="60" t="s">
        <v>15</v>
      </c>
      <c r="C12" s="72">
        <v>19</v>
      </c>
      <c r="D12" s="53">
        <f>-'[1]Форма_2'!$T$46</f>
        <v>-1534077.656</v>
      </c>
      <c r="E12" s="53"/>
      <c r="F12" s="53">
        <v>-1435693</v>
      </c>
    </row>
    <row r="13" spans="1:6" ht="12">
      <c r="A13" s="34"/>
      <c r="B13" s="34" t="s">
        <v>14</v>
      </c>
      <c r="C13" s="72">
        <v>20</v>
      </c>
      <c r="D13" s="53">
        <f>-'[1]Форма_2'!$T$45</f>
        <v>-1227681.904</v>
      </c>
      <c r="E13" s="53"/>
      <c r="F13" s="53">
        <v>-1045011</v>
      </c>
    </row>
    <row r="14" spans="1:6" ht="2.25" customHeight="1">
      <c r="A14" s="34"/>
      <c r="B14" s="60"/>
      <c r="C14" s="72"/>
      <c r="D14" s="53"/>
      <c r="E14" s="58"/>
      <c r="F14" s="53"/>
    </row>
    <row r="15" spans="1:6" ht="12">
      <c r="A15" s="34"/>
      <c r="B15" s="60" t="s">
        <v>16</v>
      </c>
      <c r="C15" s="72">
        <v>22</v>
      </c>
      <c r="D15" s="62">
        <f>'[1]Форма_2'!$T$114-D19-D20-1</f>
        <v>118720.56000000006</v>
      </c>
      <c r="E15" s="51"/>
      <c r="F15" s="61">
        <v>150451</v>
      </c>
    </row>
    <row r="16" spans="1:6" ht="12">
      <c r="A16" s="34"/>
      <c r="B16" s="50" t="s">
        <v>22</v>
      </c>
      <c r="C16" s="72"/>
      <c r="D16" s="51">
        <f>D10+D12+D13+D14+D15</f>
        <v>903822.571280323</v>
      </c>
      <c r="E16" s="51"/>
      <c r="F16" s="51">
        <f>F10+F12+F13+F14+F15</f>
        <v>1557912</v>
      </c>
    </row>
    <row r="17" spans="1:6" ht="12">
      <c r="A17" s="34"/>
      <c r="B17" s="50"/>
      <c r="C17" s="72"/>
      <c r="D17" s="53"/>
      <c r="E17" s="53"/>
      <c r="F17" s="53"/>
    </row>
    <row r="18" spans="1:6" s="56" customFormat="1" ht="12">
      <c r="A18" s="54"/>
      <c r="B18" s="59" t="s">
        <v>5</v>
      </c>
      <c r="C18" s="72">
        <v>21</v>
      </c>
      <c r="D18" s="79">
        <f>-'[1]Форма_2'!$T$47</f>
        <v>-2290</v>
      </c>
      <c r="E18" s="55"/>
      <c r="F18" s="55">
        <v>-29007</v>
      </c>
    </row>
    <row r="19" spans="1:6" s="56" customFormat="1" ht="12">
      <c r="A19" s="54"/>
      <c r="B19" s="59" t="s">
        <v>20</v>
      </c>
      <c r="C19" s="72">
        <v>21</v>
      </c>
      <c r="D19" s="55">
        <f>'[1]Форма_2'!$Q$87+'[1]Форма_2'!$Q$88</f>
        <v>8042</v>
      </c>
      <c r="E19" s="55"/>
      <c r="F19" s="79" t="s">
        <v>63</v>
      </c>
    </row>
    <row r="20" spans="1:6" s="56" customFormat="1" ht="12">
      <c r="A20" s="54"/>
      <c r="B20" s="64" t="s">
        <v>64</v>
      </c>
      <c r="C20" s="72">
        <v>22</v>
      </c>
      <c r="D20" s="62">
        <f>'[1]Форма_2'!$Q$68-'[1]Форма_2'!$Q$99</f>
        <v>11908</v>
      </c>
      <c r="E20" s="55"/>
      <c r="F20" s="62">
        <v>625</v>
      </c>
    </row>
    <row r="21" spans="1:6" ht="12">
      <c r="A21" s="34"/>
      <c r="B21" s="40" t="s">
        <v>21</v>
      </c>
      <c r="C21" s="73"/>
      <c r="D21" s="51">
        <f>SUM(D16:D20)</f>
        <v>921482.571280323</v>
      </c>
      <c r="E21" s="51"/>
      <c r="F21" s="51">
        <f>SUM(F16:F20)</f>
        <v>1529530</v>
      </c>
    </row>
    <row r="22" spans="1:6" ht="12">
      <c r="A22" s="34"/>
      <c r="B22" s="40"/>
      <c r="C22" s="73"/>
      <c r="D22" s="51"/>
      <c r="E22" s="51"/>
      <c r="F22" s="51"/>
    </row>
    <row r="23" spans="1:6" ht="12">
      <c r="A23" s="34"/>
      <c r="B23" s="50" t="s">
        <v>23</v>
      </c>
      <c r="C23" s="72">
        <v>23</v>
      </c>
      <c r="D23" s="63">
        <f>-'[1]Форма_2'!$T$116</f>
        <v>-204448.6</v>
      </c>
      <c r="E23" s="51"/>
      <c r="F23" s="63">
        <v>-324175</v>
      </c>
    </row>
    <row r="24" spans="1:6" ht="12">
      <c r="A24" s="34"/>
      <c r="B24" s="50"/>
      <c r="C24" s="72"/>
      <c r="D24" s="51"/>
      <c r="E24" s="51"/>
      <c r="F24" s="51"/>
    </row>
    <row r="25" spans="1:6" ht="24" customHeight="1">
      <c r="A25" s="34"/>
      <c r="B25" s="50" t="s">
        <v>61</v>
      </c>
      <c r="C25" s="72"/>
      <c r="D25" s="51">
        <f>D21+D23</f>
        <v>717033.971280323</v>
      </c>
      <c r="E25" s="51"/>
      <c r="F25" s="51">
        <f>F21+F23</f>
        <v>1205355</v>
      </c>
    </row>
    <row r="26" spans="1:6" ht="12">
      <c r="A26" s="34"/>
      <c r="B26" s="36" t="s">
        <v>25</v>
      </c>
      <c r="C26" s="72"/>
      <c r="D26" s="53">
        <f>D25-D27</f>
        <v>717035.971280323</v>
      </c>
      <c r="E26" s="53"/>
      <c r="F26" s="53">
        <f>F25-F27</f>
        <v>1205361</v>
      </c>
    </row>
    <row r="27" spans="1:6" ht="12">
      <c r="A27" s="34"/>
      <c r="B27" s="39" t="s">
        <v>26</v>
      </c>
      <c r="C27" s="72"/>
      <c r="D27" s="53">
        <f>D36</f>
        <v>-2</v>
      </c>
      <c r="E27" s="53"/>
      <c r="F27" s="53">
        <f>F36</f>
        <v>-6</v>
      </c>
    </row>
    <row r="28" spans="1:6" ht="12">
      <c r="A28" s="34"/>
      <c r="B28" s="50"/>
      <c r="C28" s="72"/>
      <c r="D28" s="51"/>
      <c r="E28" s="51"/>
      <c r="F28" s="51"/>
    </row>
    <row r="29" spans="1:6" ht="12">
      <c r="A29" s="34"/>
      <c r="B29" s="50" t="s">
        <v>12</v>
      </c>
      <c r="C29" s="72"/>
      <c r="D29" s="51"/>
      <c r="E29" s="51"/>
      <c r="F29" s="51"/>
    </row>
    <row r="30" spans="1:6" ht="24">
      <c r="A30" s="34"/>
      <c r="B30" s="36" t="s">
        <v>62</v>
      </c>
      <c r="C30" s="72"/>
      <c r="D30" s="53">
        <v>-3301</v>
      </c>
      <c r="E30" s="53"/>
      <c r="F30" s="53">
        <v>-2346</v>
      </c>
    </row>
    <row r="31" spans="1:6" ht="12">
      <c r="A31" s="34"/>
      <c r="B31" s="50"/>
      <c r="C31" s="72"/>
      <c r="D31" s="51"/>
      <c r="E31" s="51"/>
      <c r="F31" s="51"/>
    </row>
    <row r="32" spans="1:6" ht="24">
      <c r="A32" s="34"/>
      <c r="B32" s="40" t="s">
        <v>27</v>
      </c>
      <c r="C32" s="72"/>
      <c r="D32" s="51">
        <f>D25+D30</f>
        <v>713732.971280323</v>
      </c>
      <c r="E32" s="51"/>
      <c r="F32" s="51">
        <f>F25+F30</f>
        <v>1203009</v>
      </c>
    </row>
    <row r="33" spans="1:6" ht="12">
      <c r="A33" s="34"/>
      <c r="B33" s="50"/>
      <c r="C33" s="72"/>
      <c r="D33" s="51"/>
      <c r="E33" s="51"/>
      <c r="F33" s="51"/>
    </row>
    <row r="34" spans="1:6" ht="12">
      <c r="A34" s="34"/>
      <c r="B34" s="50" t="s">
        <v>24</v>
      </c>
      <c r="C34" s="72"/>
      <c r="D34" s="51"/>
      <c r="E34" s="51"/>
      <c r="F34" s="51"/>
    </row>
    <row r="35" spans="1:6" ht="12">
      <c r="A35" s="34"/>
      <c r="B35" s="36" t="s">
        <v>25</v>
      </c>
      <c r="C35" s="72"/>
      <c r="D35" s="61">
        <f>D32-D36</f>
        <v>713734.971280323</v>
      </c>
      <c r="E35" s="61"/>
      <c r="F35" s="61">
        <f>F25-F36</f>
        <v>1205361</v>
      </c>
    </row>
    <row r="36" spans="1:6" ht="12">
      <c r="A36" s="34"/>
      <c r="B36" s="39" t="s">
        <v>26</v>
      </c>
      <c r="C36" s="72"/>
      <c r="D36" s="61">
        <f>'[1]Форма_2'!$T$118</f>
        <v>-2</v>
      </c>
      <c r="E36" s="53"/>
      <c r="F36" s="65">
        <v>-6</v>
      </c>
    </row>
    <row r="38" spans="1:6" ht="12">
      <c r="A38" s="34"/>
      <c r="B38" s="34" t="s">
        <v>6</v>
      </c>
      <c r="C38" s="72">
        <v>13</v>
      </c>
      <c r="D38" s="53"/>
      <c r="E38" s="53"/>
      <c r="F38" s="53"/>
    </row>
    <row r="39" spans="1:6" ht="24">
      <c r="A39" s="34"/>
      <c r="B39" s="36" t="s">
        <v>125</v>
      </c>
      <c r="C39" s="72"/>
      <c r="D39" s="57">
        <f>D26/3600</f>
        <v>199.17665868897862</v>
      </c>
      <c r="E39" s="57"/>
      <c r="F39" s="57">
        <f>F26/3600</f>
        <v>334.8225</v>
      </c>
    </row>
    <row r="40" spans="1:3" ht="12">
      <c r="A40" s="34"/>
      <c r="C40" s="72"/>
    </row>
    <row r="41" spans="1:4" ht="12">
      <c r="A41" s="34"/>
      <c r="C41" s="72"/>
      <c r="D41" s="57"/>
    </row>
    <row r="42" spans="2:6" s="34" customFormat="1" ht="12">
      <c r="B42" s="41" t="s">
        <v>123</v>
      </c>
      <c r="C42" s="73"/>
      <c r="D42" s="42"/>
      <c r="E42" s="50"/>
      <c r="F42" s="43" t="s">
        <v>18</v>
      </c>
    </row>
    <row r="43" spans="2:6" s="34" customFormat="1" ht="12">
      <c r="B43" s="41"/>
      <c r="C43" s="73"/>
      <c r="D43" s="38"/>
      <c r="E43" s="50"/>
      <c r="F43" s="43"/>
    </row>
    <row r="44" spans="2:6" s="34" customFormat="1" ht="12">
      <c r="B44" s="45"/>
      <c r="C44" s="70"/>
      <c r="D44" s="172"/>
      <c r="E44" s="173"/>
      <c r="F44" s="46"/>
    </row>
    <row r="45" spans="2:6" s="34" customFormat="1" ht="12">
      <c r="B45" s="41" t="s">
        <v>31</v>
      </c>
      <c r="C45" s="73"/>
      <c r="D45" s="38"/>
      <c r="E45" s="50"/>
      <c r="F45" s="43" t="s">
        <v>4</v>
      </c>
    </row>
    <row r="46" spans="2:6" s="34" customFormat="1" ht="12">
      <c r="B46" s="44"/>
      <c r="C46" s="50"/>
      <c r="E46" s="39"/>
      <c r="F46" s="44"/>
    </row>
    <row r="47" spans="2:6" ht="11.25">
      <c r="B47" s="47"/>
      <c r="C47" s="58"/>
      <c r="D47" s="47"/>
      <c r="E47" s="58"/>
      <c r="F47" s="47"/>
    </row>
    <row r="54" ht="12">
      <c r="C54" s="53"/>
    </row>
  </sheetData>
  <sheetProtection/>
  <mergeCells count="5">
    <mergeCell ref="D44:E44"/>
    <mergeCell ref="B5:F5"/>
    <mergeCell ref="B2:F2"/>
    <mergeCell ref="B3:F3"/>
    <mergeCell ref="B4:F4"/>
  </mergeCells>
  <printOptions/>
  <pageMargins left="0.7874015748031497" right="0" top="0.7874015748031497" bottom="0.3937007874015748" header="0.2755905511811024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6"/>
  <sheetViews>
    <sheetView workbookViewId="0" topLeftCell="A7">
      <selection activeCell="H79" sqref="H79"/>
    </sheetView>
  </sheetViews>
  <sheetFormatPr defaultColWidth="9.00390625" defaultRowHeight="12.75"/>
  <cols>
    <col min="1" max="1" width="61.875" style="110" customWidth="1"/>
    <col min="2" max="2" width="4.25390625" style="84" customWidth="1"/>
    <col min="3" max="3" width="11.00390625" style="84" customWidth="1"/>
    <col min="4" max="4" width="12.00390625" style="84" customWidth="1"/>
    <col min="5" max="16384" width="9.125" style="84" customWidth="1"/>
  </cols>
  <sheetData>
    <row r="1" ht="12.75">
      <c r="A1" s="25" t="s">
        <v>13</v>
      </c>
    </row>
    <row r="2" spans="1:4" s="86" customFormat="1" ht="12">
      <c r="A2" s="176" t="s">
        <v>72</v>
      </c>
      <c r="B2" s="176"/>
      <c r="C2" s="176"/>
      <c r="D2" s="85"/>
    </row>
    <row r="3" spans="1:4" s="86" customFormat="1" ht="12">
      <c r="A3" s="176" t="s">
        <v>118</v>
      </c>
      <c r="B3" s="176"/>
      <c r="C3" s="176"/>
      <c r="D3" s="85"/>
    </row>
    <row r="4" ht="12.75">
      <c r="A4" s="87"/>
    </row>
    <row r="5" spans="1:4" ht="12.75">
      <c r="A5" s="88"/>
      <c r="B5" s="80"/>
      <c r="C5" s="81">
        <v>41547</v>
      </c>
      <c r="D5" s="81">
        <v>41182</v>
      </c>
    </row>
    <row r="6" spans="1:4" ht="12.75">
      <c r="A6" s="82"/>
      <c r="B6" s="83"/>
      <c r="C6" s="89"/>
      <c r="D6" s="89"/>
    </row>
    <row r="7" spans="1:4" ht="12.75">
      <c r="A7" s="82" t="s">
        <v>73</v>
      </c>
      <c r="B7" s="83"/>
      <c r="C7" s="90"/>
      <c r="D7" s="90"/>
    </row>
    <row r="8" spans="1:4" ht="12.75">
      <c r="A8" s="88" t="s">
        <v>74</v>
      </c>
      <c r="B8" s="80"/>
      <c r="C8" s="91">
        <f>SUM(C10:C14)</f>
        <v>23316028</v>
      </c>
      <c r="D8" s="92">
        <f>SUM(D10:D14)</f>
        <v>23948119</v>
      </c>
    </row>
    <row r="9" spans="1:4" ht="12.75">
      <c r="A9" s="88" t="s">
        <v>75</v>
      </c>
      <c r="B9" s="83"/>
      <c r="C9" s="93"/>
      <c r="D9" s="94"/>
    </row>
    <row r="10" spans="1:4" ht="12.75">
      <c r="A10" s="95" t="s">
        <v>76</v>
      </c>
      <c r="B10" s="83"/>
      <c r="C10" s="93">
        <f>'[3]Свод  '!$S$7</f>
        <v>20879530</v>
      </c>
      <c r="D10" s="94">
        <v>23123960</v>
      </c>
    </row>
    <row r="11" spans="1:4" ht="12.75">
      <c r="A11" s="95" t="s">
        <v>77</v>
      </c>
      <c r="B11" s="83"/>
      <c r="C11" s="93" t="s">
        <v>63</v>
      </c>
      <c r="D11" s="94"/>
    </row>
    <row r="12" spans="1:4" ht="12.75">
      <c r="A12" s="95" t="s">
        <v>78</v>
      </c>
      <c r="B12" s="83"/>
      <c r="C12" s="93">
        <f>'[3]Свод  '!$S$8</f>
        <v>2223326</v>
      </c>
      <c r="D12" s="94">
        <v>631208</v>
      </c>
    </row>
    <row r="13" spans="1:4" ht="12.75">
      <c r="A13" s="95" t="s">
        <v>79</v>
      </c>
      <c r="B13" s="83"/>
      <c r="C13" s="94">
        <f>'[3]Свод  '!$S$10</f>
        <v>0</v>
      </c>
      <c r="D13" s="94"/>
    </row>
    <row r="14" spans="1:4" ht="12.75">
      <c r="A14" s="95" t="s">
        <v>80</v>
      </c>
      <c r="B14" s="83"/>
      <c r="C14" s="93">
        <f>'[3]Свод  '!$S$12+'[3]Свод  '!$S$9</f>
        <v>213172</v>
      </c>
      <c r="D14" s="94">
        <f>191916+1035</f>
        <v>192951</v>
      </c>
    </row>
    <row r="15" spans="1:4" ht="12.75">
      <c r="A15" s="95" t="s">
        <v>81</v>
      </c>
      <c r="B15" s="80"/>
      <c r="C15" s="91">
        <f>SUM(C17:C22)</f>
        <v>23622265</v>
      </c>
      <c r="D15" s="92">
        <f>SUM(D17:D22)</f>
        <v>24134903</v>
      </c>
    </row>
    <row r="16" spans="1:4" ht="12.75">
      <c r="A16" s="95" t="s">
        <v>82</v>
      </c>
      <c r="B16" s="83"/>
      <c r="C16" s="93"/>
      <c r="D16" s="94"/>
    </row>
    <row r="17" spans="1:4" ht="12.75">
      <c r="A17" s="95" t="s">
        <v>83</v>
      </c>
      <c r="B17" s="83"/>
      <c r="C17" s="93">
        <f>'[3]Свод  '!$S$15</f>
        <v>11544842</v>
      </c>
      <c r="D17" s="94">
        <v>13287494</v>
      </c>
    </row>
    <row r="18" spans="1:4" ht="12.75">
      <c r="A18" s="95" t="s">
        <v>84</v>
      </c>
      <c r="B18" s="83"/>
      <c r="C18" s="93">
        <f>'[3]Свод  '!$S$16</f>
        <v>5785565</v>
      </c>
      <c r="D18" s="94">
        <v>5042478</v>
      </c>
    </row>
    <row r="19" spans="1:4" ht="12.75">
      <c r="A19" s="95" t="s">
        <v>85</v>
      </c>
      <c r="B19" s="83"/>
      <c r="C19" s="93">
        <f>'[3]Свод  '!$S$17</f>
        <v>3501525</v>
      </c>
      <c r="D19" s="94">
        <v>3254061</v>
      </c>
    </row>
    <row r="20" spans="1:4" ht="12.75">
      <c r="A20" s="88" t="s">
        <v>86</v>
      </c>
      <c r="B20" s="83"/>
      <c r="C20" s="93">
        <f>'[3]Свод  '!$S$18</f>
        <v>2266</v>
      </c>
      <c r="D20" s="94">
        <v>29422</v>
      </c>
    </row>
    <row r="21" spans="1:4" ht="12.75">
      <c r="A21" s="96" t="s">
        <v>87</v>
      </c>
      <c r="B21" s="83"/>
      <c r="C21" s="93">
        <f>'[3]Свод  '!$S$19</f>
        <v>2629772</v>
      </c>
      <c r="D21" s="94">
        <v>2371296</v>
      </c>
    </row>
    <row r="22" spans="1:4" ht="12.75">
      <c r="A22" s="96" t="s">
        <v>88</v>
      </c>
      <c r="B22" s="83"/>
      <c r="C22" s="97">
        <f>'[3]Свод  '!$S$20</f>
        <v>158295</v>
      </c>
      <c r="D22" s="98">
        <v>150152</v>
      </c>
    </row>
    <row r="23" spans="1:4" ht="22.5">
      <c r="A23" s="96" t="s">
        <v>89</v>
      </c>
      <c r="B23" s="80"/>
      <c r="C23" s="91">
        <f>C8-C15</f>
        <v>-306237</v>
      </c>
      <c r="D23" s="92">
        <f>D8-D15</f>
        <v>-186784</v>
      </c>
    </row>
    <row r="24" spans="1:4" ht="12.75">
      <c r="A24" s="82" t="s">
        <v>90</v>
      </c>
      <c r="B24" s="83"/>
      <c r="C24" s="93"/>
      <c r="D24" s="94"/>
    </row>
    <row r="25" spans="1:4" ht="12.75">
      <c r="A25" s="96" t="s">
        <v>91</v>
      </c>
      <c r="B25" s="80"/>
      <c r="C25" s="91">
        <f>SUM(C27:C33)</f>
        <v>123065</v>
      </c>
      <c r="D25" s="92">
        <f>SUM(D27:D33)</f>
        <v>10948</v>
      </c>
    </row>
    <row r="26" spans="1:4" ht="12.75">
      <c r="A26" s="96" t="s">
        <v>75</v>
      </c>
      <c r="B26" s="83"/>
      <c r="C26" s="93"/>
      <c r="D26" s="94"/>
    </row>
    <row r="27" spans="1:4" ht="12.75">
      <c r="A27" s="96" t="s">
        <v>92</v>
      </c>
      <c r="B27" s="83"/>
      <c r="C27" s="93">
        <f>'[3]Свод  '!$S$26</f>
        <v>123065</v>
      </c>
      <c r="D27" s="94">
        <v>10948</v>
      </c>
    </row>
    <row r="28" spans="1:4" ht="12.75">
      <c r="A28" s="96" t="s">
        <v>93</v>
      </c>
      <c r="B28" s="83"/>
      <c r="C28" s="93" t="s">
        <v>63</v>
      </c>
      <c r="D28" s="94"/>
    </row>
    <row r="29" spans="1:4" ht="12.75">
      <c r="A29" s="96" t="s">
        <v>94</v>
      </c>
      <c r="B29" s="83"/>
      <c r="C29" s="93" t="s">
        <v>63</v>
      </c>
      <c r="D29" s="78"/>
    </row>
    <row r="30" spans="1:4" ht="12.75">
      <c r="A30" s="88" t="s">
        <v>95</v>
      </c>
      <c r="B30" s="83"/>
      <c r="C30" s="93" t="s">
        <v>63</v>
      </c>
      <c r="D30" s="94"/>
    </row>
    <row r="31" spans="1:4" ht="12.75">
      <c r="A31" s="96" t="s">
        <v>96</v>
      </c>
      <c r="B31" s="83"/>
      <c r="C31" s="93">
        <f>'[3]Свод  '!$S$29</f>
        <v>0</v>
      </c>
      <c r="D31" s="78"/>
    </row>
    <row r="32" spans="1:4" ht="12.75">
      <c r="A32" s="96" t="s">
        <v>97</v>
      </c>
      <c r="B32" s="83"/>
      <c r="C32" s="93" t="s">
        <v>63</v>
      </c>
      <c r="D32" s="94"/>
    </row>
    <row r="33" spans="1:4" ht="12.75">
      <c r="A33" s="96" t="s">
        <v>98</v>
      </c>
      <c r="B33" s="83"/>
      <c r="C33" s="93" t="s">
        <v>63</v>
      </c>
      <c r="D33" s="94"/>
    </row>
    <row r="34" spans="1:4" ht="12.75">
      <c r="A34" s="95" t="s">
        <v>81</v>
      </c>
      <c r="B34" s="80"/>
      <c r="C34" s="91">
        <f>SUM(C36:C42)</f>
        <v>424950</v>
      </c>
      <c r="D34" s="92">
        <f>SUM(D36:D42)</f>
        <v>940157</v>
      </c>
    </row>
    <row r="35" spans="1:4" ht="12.75">
      <c r="A35" s="95" t="s">
        <v>82</v>
      </c>
      <c r="B35" s="83"/>
      <c r="C35" s="91"/>
      <c r="D35" s="92"/>
    </row>
    <row r="36" spans="1:4" ht="12.75">
      <c r="A36" s="96" t="s">
        <v>99</v>
      </c>
      <c r="B36" s="99"/>
      <c r="C36" s="93">
        <f>'[3]Свод  '!$S$34</f>
        <v>401734</v>
      </c>
      <c r="D36" s="94">
        <v>932538</v>
      </c>
    </row>
    <row r="37" spans="1:4" ht="12.75">
      <c r="A37" s="96" t="s">
        <v>100</v>
      </c>
      <c r="B37" s="83"/>
      <c r="C37" s="93">
        <f>'[3]Свод  '!$S$33</f>
        <v>23216</v>
      </c>
      <c r="D37" s="94">
        <v>7619</v>
      </c>
    </row>
    <row r="38" spans="1:4" ht="12.75">
      <c r="A38" s="96" t="s">
        <v>101</v>
      </c>
      <c r="B38" s="83"/>
      <c r="C38" s="93" t="s">
        <v>63</v>
      </c>
      <c r="D38" s="94"/>
    </row>
    <row r="39" spans="1:4" ht="12.75">
      <c r="A39" s="88" t="s">
        <v>102</v>
      </c>
      <c r="B39" s="83"/>
      <c r="C39" s="93" t="s">
        <v>63</v>
      </c>
      <c r="D39" s="94"/>
    </row>
    <row r="40" spans="1:4" ht="12.75">
      <c r="A40" s="96" t="s">
        <v>103</v>
      </c>
      <c r="B40" s="83"/>
      <c r="C40" s="93">
        <f>'[3]Свод  '!$S$37</f>
        <v>0</v>
      </c>
      <c r="D40" s="94"/>
    </row>
    <row r="41" spans="1:4" ht="12.75">
      <c r="A41" s="96" t="s">
        <v>97</v>
      </c>
      <c r="B41" s="83"/>
      <c r="C41" s="93" t="s">
        <v>63</v>
      </c>
      <c r="D41" s="94"/>
    </row>
    <row r="42" spans="1:4" ht="12.75">
      <c r="A42" s="96" t="s">
        <v>88</v>
      </c>
      <c r="B42" s="83"/>
      <c r="C42" s="93" t="s">
        <v>63</v>
      </c>
      <c r="D42" s="94"/>
    </row>
    <row r="43" spans="1:4" ht="22.5">
      <c r="A43" s="88" t="s">
        <v>104</v>
      </c>
      <c r="B43" s="80"/>
      <c r="C43" s="100">
        <f>C25-C34</f>
        <v>-301885</v>
      </c>
      <c r="D43" s="101">
        <f>D25-D34</f>
        <v>-929209</v>
      </c>
    </row>
    <row r="44" spans="1:4" ht="12.75">
      <c r="A44" s="82" t="s">
        <v>105</v>
      </c>
      <c r="B44" s="80"/>
      <c r="C44" s="93"/>
      <c r="D44" s="94"/>
    </row>
    <row r="45" spans="1:4" ht="12.75">
      <c r="A45" s="96" t="s">
        <v>91</v>
      </c>
      <c r="B45" s="83"/>
      <c r="C45" s="91">
        <f>SUM(C46:C50)</f>
        <v>400000</v>
      </c>
      <c r="D45" s="92">
        <f>SUM(D46:D50)</f>
        <v>3870000</v>
      </c>
    </row>
    <row r="46" spans="1:4" ht="12.75">
      <c r="A46" s="96" t="s">
        <v>75</v>
      </c>
      <c r="B46" s="83"/>
      <c r="C46" s="93"/>
      <c r="D46" s="94"/>
    </row>
    <row r="47" spans="1:4" ht="12.75">
      <c r="A47" s="96" t="s">
        <v>106</v>
      </c>
      <c r="B47" s="83"/>
      <c r="C47" s="93" t="s">
        <v>63</v>
      </c>
      <c r="D47" s="94"/>
    </row>
    <row r="48" spans="1:4" ht="12.75">
      <c r="A48" s="96" t="s">
        <v>107</v>
      </c>
      <c r="B48" s="83"/>
      <c r="C48" s="93">
        <f>'[3]Свод  '!$S$44</f>
        <v>400000</v>
      </c>
      <c r="D48" s="94">
        <v>3870000</v>
      </c>
    </row>
    <row r="49" spans="1:4" ht="12.75">
      <c r="A49" s="88" t="s">
        <v>108</v>
      </c>
      <c r="B49" s="83"/>
      <c r="C49" s="93" t="s">
        <v>63</v>
      </c>
      <c r="D49" s="94"/>
    </row>
    <row r="50" spans="1:4" ht="12.75">
      <c r="A50" s="88" t="s">
        <v>98</v>
      </c>
      <c r="B50" s="99"/>
      <c r="C50" s="93" t="s">
        <v>63</v>
      </c>
      <c r="D50" s="94"/>
    </row>
    <row r="51" spans="1:4" ht="12.75">
      <c r="A51" s="95" t="s">
        <v>81</v>
      </c>
      <c r="B51" s="80"/>
      <c r="C51" s="91">
        <f>SUM(C53:C56)</f>
        <v>300024</v>
      </c>
      <c r="D51" s="92">
        <f>SUM(D53:D56)</f>
        <v>2852002</v>
      </c>
    </row>
    <row r="52" spans="1:4" ht="12.75">
      <c r="A52" s="95" t="s">
        <v>82</v>
      </c>
      <c r="B52" s="83"/>
      <c r="C52" s="93"/>
      <c r="D52" s="94"/>
    </row>
    <row r="53" spans="1:4" ht="12.75">
      <c r="A53" s="96" t="s">
        <v>109</v>
      </c>
      <c r="B53" s="83"/>
      <c r="C53" s="93">
        <f>'[3]Свод  '!$S$49</f>
        <v>300000</v>
      </c>
      <c r="D53" s="94">
        <v>2852000</v>
      </c>
    </row>
    <row r="54" spans="1:4" ht="12.75">
      <c r="A54" s="96" t="s">
        <v>110</v>
      </c>
      <c r="B54" s="83"/>
      <c r="C54" s="93" t="s">
        <v>63</v>
      </c>
      <c r="D54" s="94"/>
    </row>
    <row r="55" spans="1:4" ht="12.75">
      <c r="A55" s="96" t="s">
        <v>111</v>
      </c>
      <c r="B55" s="83"/>
      <c r="C55" s="93">
        <f>'[3]Свод  '!$S$51</f>
        <v>24</v>
      </c>
      <c r="D55" s="94">
        <v>2</v>
      </c>
    </row>
    <row r="56" spans="1:4" ht="12.75">
      <c r="A56" s="96" t="s">
        <v>112</v>
      </c>
      <c r="B56" s="83"/>
      <c r="C56" s="93"/>
      <c r="D56" s="94"/>
    </row>
    <row r="57" spans="1:4" ht="22.5">
      <c r="A57" s="102" t="s">
        <v>113</v>
      </c>
      <c r="B57" s="80"/>
      <c r="C57" s="91">
        <f>C45-C51</f>
        <v>99976</v>
      </c>
      <c r="D57" s="92">
        <f>D45-D51</f>
        <v>1017998</v>
      </c>
    </row>
    <row r="58" spans="1:4" ht="21.75">
      <c r="A58" s="103" t="s">
        <v>114</v>
      </c>
      <c r="B58" s="83"/>
      <c r="C58" s="91">
        <f>C23+C43+C57</f>
        <v>-508146</v>
      </c>
      <c r="D58" s="92">
        <f>D23+D43+D57</f>
        <v>-97995</v>
      </c>
    </row>
    <row r="59" spans="1:4" ht="12.75">
      <c r="A59" s="104"/>
      <c r="B59" s="83"/>
      <c r="C59" s="93"/>
      <c r="D59" s="94"/>
    </row>
    <row r="60" spans="1:4" ht="12.75">
      <c r="A60" s="96" t="s">
        <v>62</v>
      </c>
      <c r="B60" s="83"/>
      <c r="C60" s="93">
        <f>-'[3]Свод  '!$S$52</f>
        <v>-679</v>
      </c>
      <c r="D60" s="94"/>
    </row>
    <row r="61" spans="1:4" ht="12.75">
      <c r="A61" s="104"/>
      <c r="B61" s="83"/>
      <c r="C61" s="93"/>
      <c r="D61" s="94"/>
    </row>
    <row r="62" spans="1:4" ht="12.75">
      <c r="A62" s="96" t="s">
        <v>115</v>
      </c>
      <c r="B62" s="83"/>
      <c r="C62" s="93">
        <v>1303613</v>
      </c>
      <c r="D62" s="94">
        <v>564376</v>
      </c>
    </row>
    <row r="63" spans="1:4" ht="12.75">
      <c r="A63" s="96" t="s">
        <v>116</v>
      </c>
      <c r="B63" s="83"/>
      <c r="C63" s="93">
        <f>C62+C58+C60</f>
        <v>794788</v>
      </c>
      <c r="D63" s="94">
        <f>D62+D58</f>
        <v>466381</v>
      </c>
    </row>
    <row r="64" spans="1:4" ht="3.75" customHeight="1">
      <c r="A64" s="96"/>
      <c r="B64" s="83"/>
      <c r="C64" s="93"/>
      <c r="D64" s="94"/>
    </row>
    <row r="65" spans="1:4" ht="3.75" customHeight="1">
      <c r="A65" s="96"/>
      <c r="B65" s="83"/>
      <c r="C65" s="93"/>
      <c r="D65" s="94"/>
    </row>
    <row r="66" ht="3.75" customHeight="1">
      <c r="A66" s="105"/>
    </row>
    <row r="67" ht="3.75" customHeight="1">
      <c r="A67" s="105"/>
    </row>
    <row r="68" spans="1:4" s="3" customFormat="1" ht="12">
      <c r="A68" s="41" t="s">
        <v>123</v>
      </c>
      <c r="B68" s="4"/>
      <c r="C68" s="32" t="s">
        <v>18</v>
      </c>
      <c r="D68" s="2"/>
    </row>
    <row r="69" spans="1:4" s="3" customFormat="1" ht="12">
      <c r="A69" s="1"/>
      <c r="B69" s="106"/>
      <c r="C69" s="160"/>
      <c r="D69" s="2"/>
    </row>
    <row r="70" spans="1:4" s="3" customFormat="1" ht="12">
      <c r="A70" s="1"/>
      <c r="B70" s="106"/>
      <c r="C70" s="106"/>
      <c r="D70" s="2"/>
    </row>
    <row r="71" spans="1:4" s="3" customFormat="1" ht="12">
      <c r="A71" s="1"/>
      <c r="B71" s="106"/>
      <c r="C71" s="2"/>
      <c r="D71" s="2"/>
    </row>
    <row r="72" spans="1:4" s="3" customFormat="1" ht="12">
      <c r="A72" s="1" t="s">
        <v>31</v>
      </c>
      <c r="B72" s="4"/>
      <c r="C72" s="2" t="s">
        <v>4</v>
      </c>
      <c r="D72" s="2"/>
    </row>
    <row r="73" spans="1:3" ht="12.75">
      <c r="A73" s="84"/>
      <c r="B73" s="107"/>
      <c r="C73" s="108"/>
    </row>
    <row r="74" spans="1:3" ht="12.75">
      <c r="A74" s="109"/>
      <c r="C74" s="108"/>
    </row>
    <row r="75" spans="1:3" ht="12.75">
      <c r="A75" s="84"/>
      <c r="C75" s="108"/>
    </row>
    <row r="76" ht="12.75">
      <c r="C76" s="108"/>
    </row>
  </sheetData>
  <mergeCells count="2">
    <mergeCell ref="A2:C2"/>
    <mergeCell ref="A3:C3"/>
  </mergeCells>
  <printOptions/>
  <pageMargins left="0.7874015748031497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" sqref="J1:P16384"/>
    </sheetView>
  </sheetViews>
  <sheetFormatPr defaultColWidth="9.00390625" defaultRowHeight="12.75"/>
  <cols>
    <col min="1" max="1" width="43.125" style="7" customWidth="1"/>
    <col min="2" max="2" width="2.375" style="7" customWidth="1"/>
    <col min="3" max="3" width="7.75390625" style="7" bestFit="1" customWidth="1"/>
    <col min="4" max="4" width="8.25390625" style="7" bestFit="1" customWidth="1"/>
    <col min="5" max="5" width="10.375" style="7" bestFit="1" customWidth="1"/>
    <col min="6" max="6" width="10.625" style="7" customWidth="1"/>
    <col min="7" max="7" width="9.625" style="7" bestFit="1" customWidth="1"/>
    <col min="8" max="8" width="11.375" style="7" customWidth="1"/>
    <col min="9" max="9" width="12.875" style="7" customWidth="1"/>
    <col min="10" max="10" width="11.125" style="5" bestFit="1" customWidth="1"/>
    <col min="11" max="11" width="3.75390625" style="5" customWidth="1"/>
    <col min="12" max="12" width="9.25390625" style="5" bestFit="1" customWidth="1"/>
    <col min="13" max="16384" width="9.125" style="5" customWidth="1"/>
  </cols>
  <sheetData>
    <row r="1" spans="1:9" ht="12">
      <c r="A1" s="25" t="s">
        <v>13</v>
      </c>
      <c r="I1" s="29"/>
    </row>
    <row r="2" spans="1:8" ht="11.25">
      <c r="A2" s="183"/>
      <c r="B2" s="183"/>
      <c r="C2" s="183"/>
      <c r="D2" s="183"/>
      <c r="E2" s="183"/>
      <c r="F2" s="183"/>
      <c r="G2" s="183"/>
      <c r="H2" s="183"/>
    </row>
    <row r="3" spans="1:8" ht="11.25">
      <c r="A3" s="8"/>
      <c r="B3" s="8"/>
      <c r="C3" s="8"/>
      <c r="D3" s="8"/>
      <c r="E3" s="8"/>
      <c r="F3" s="8"/>
      <c r="G3" s="8"/>
      <c r="H3" s="8"/>
    </row>
    <row r="4" spans="1:8" ht="35.25" customHeight="1">
      <c r="A4" s="184" t="s">
        <v>119</v>
      </c>
      <c r="B4" s="185"/>
      <c r="C4" s="185"/>
      <c r="D4" s="185"/>
      <c r="E4" s="185"/>
      <c r="F4" s="185"/>
      <c r="G4" s="185"/>
      <c r="H4" s="185"/>
    </row>
    <row r="5" spans="1:9" s="26" customFormat="1" ht="13.5" customHeight="1">
      <c r="A5" s="177"/>
      <c r="B5" s="178"/>
      <c r="C5" s="178"/>
      <c r="D5" s="178"/>
      <c r="E5" s="178"/>
      <c r="F5" s="178"/>
      <c r="G5" s="178"/>
      <c r="H5" s="178"/>
      <c r="I5" s="30"/>
    </row>
    <row r="6" spans="1:9" ht="10.5" customHeight="1">
      <c r="A6" s="9"/>
      <c r="I6" s="31"/>
    </row>
    <row r="7" spans="1:9" ht="12" customHeight="1">
      <c r="A7" s="181" t="s">
        <v>8</v>
      </c>
      <c r="B7" s="181"/>
      <c r="C7" s="181" t="s">
        <v>65</v>
      </c>
      <c r="D7" s="181"/>
      <c r="E7" s="181"/>
      <c r="F7" s="181"/>
      <c r="G7" s="181"/>
      <c r="H7" s="181" t="s">
        <v>28</v>
      </c>
      <c r="I7" s="179" t="s">
        <v>9</v>
      </c>
    </row>
    <row r="8" spans="1:9" ht="45">
      <c r="A8" s="182"/>
      <c r="B8" s="182"/>
      <c r="C8" s="11" t="s">
        <v>32</v>
      </c>
      <c r="D8" s="11" t="s">
        <v>1</v>
      </c>
      <c r="E8" s="11" t="s">
        <v>52</v>
      </c>
      <c r="F8" s="11" t="s">
        <v>10</v>
      </c>
      <c r="G8" s="12" t="s">
        <v>66</v>
      </c>
      <c r="H8" s="182"/>
      <c r="I8" s="180"/>
    </row>
    <row r="9" spans="1:11" s="14" customFormat="1" ht="15" customHeight="1">
      <c r="A9" s="74" t="s">
        <v>71</v>
      </c>
      <c r="B9" s="12"/>
      <c r="C9" s="75">
        <v>900000</v>
      </c>
      <c r="D9" s="75">
        <v>180000</v>
      </c>
      <c r="E9" s="75">
        <v>-1779</v>
      </c>
      <c r="F9" s="75">
        <v>12987036</v>
      </c>
      <c r="G9" s="75">
        <f aca="true" t="shared" si="0" ref="G9:G16">SUM(C9:F9)</f>
        <v>14065257</v>
      </c>
      <c r="H9" s="75">
        <v>59</v>
      </c>
      <c r="I9" s="75">
        <f aca="true" t="shared" si="1" ref="I9:I15">G9+H9</f>
        <v>14065316</v>
      </c>
      <c r="J9" s="27"/>
      <c r="K9" s="27"/>
    </row>
    <row r="10" spans="1:9" ht="15" customHeight="1">
      <c r="A10" s="76" t="s">
        <v>69</v>
      </c>
      <c r="B10" s="11"/>
      <c r="C10" s="157"/>
      <c r="D10" s="157"/>
      <c r="E10" s="157"/>
      <c r="F10" s="157">
        <v>1977367</v>
      </c>
      <c r="G10" s="157">
        <f t="shared" si="0"/>
        <v>1977367</v>
      </c>
      <c r="H10" s="157">
        <v>-6</v>
      </c>
      <c r="I10" s="157">
        <f t="shared" si="1"/>
        <v>1977361</v>
      </c>
    </row>
    <row r="11" spans="1:10" s="14" customFormat="1" ht="15" customHeight="1">
      <c r="A11" s="74" t="s">
        <v>68</v>
      </c>
      <c r="B11" s="12"/>
      <c r="C11" s="157"/>
      <c r="D11" s="157"/>
      <c r="E11" s="157">
        <v>-3513</v>
      </c>
      <c r="F11" s="157"/>
      <c r="G11" s="157">
        <f t="shared" si="0"/>
        <v>-3513</v>
      </c>
      <c r="H11" s="157"/>
      <c r="I11" s="157">
        <f t="shared" si="1"/>
        <v>-3513</v>
      </c>
      <c r="J11" s="15"/>
    </row>
    <row r="12" spans="1:9" s="13" customFormat="1" ht="15" customHeight="1">
      <c r="A12" s="77" t="s">
        <v>67</v>
      </c>
      <c r="B12" s="69"/>
      <c r="C12" s="75">
        <f>SUM(C10:C11)</f>
        <v>0</v>
      </c>
      <c r="D12" s="75">
        <f>SUM(D10:D11)</f>
        <v>0</v>
      </c>
      <c r="E12" s="75">
        <f>SUM(E10:E11)</f>
        <v>-3513</v>
      </c>
      <c r="F12" s="75">
        <f>SUM(F10:F11)</f>
        <v>1977367</v>
      </c>
      <c r="G12" s="75">
        <f t="shared" si="0"/>
        <v>1973854</v>
      </c>
      <c r="H12" s="75">
        <f>SUM(H10:H11)</f>
        <v>-6</v>
      </c>
      <c r="I12" s="75">
        <f t="shared" si="1"/>
        <v>1973848</v>
      </c>
    </row>
    <row r="13" spans="1:13" ht="15" customHeight="1">
      <c r="A13" s="77" t="s">
        <v>70</v>
      </c>
      <c r="B13" s="69"/>
      <c r="C13" s="75">
        <f>C9+C12</f>
        <v>900000</v>
      </c>
      <c r="D13" s="75">
        <f>D9+D12</f>
        <v>180000</v>
      </c>
      <c r="E13" s="75">
        <f>E9+E12</f>
        <v>-5292</v>
      </c>
      <c r="F13" s="75">
        <f>F9+F12</f>
        <v>14964403</v>
      </c>
      <c r="G13" s="75">
        <f t="shared" si="0"/>
        <v>16039111</v>
      </c>
      <c r="H13" s="75">
        <f>H9+H12</f>
        <v>53</v>
      </c>
      <c r="I13" s="75">
        <f t="shared" si="1"/>
        <v>16039164</v>
      </c>
      <c r="J13" s="66"/>
      <c r="K13" s="28"/>
      <c r="L13" s="28"/>
      <c r="M13" s="28"/>
    </row>
    <row r="14" spans="1:10" ht="15" customHeight="1">
      <c r="A14" s="76" t="s">
        <v>69</v>
      </c>
      <c r="B14" s="11"/>
      <c r="C14" s="157"/>
      <c r="D14" s="157"/>
      <c r="E14" s="157"/>
      <c r="F14" s="158">
        <f>'ф.2'!D26</f>
        <v>717035.971280323</v>
      </c>
      <c r="G14" s="157">
        <f t="shared" si="0"/>
        <v>717035.971280323</v>
      </c>
      <c r="H14" s="157">
        <v>-2</v>
      </c>
      <c r="I14" s="157">
        <f t="shared" si="1"/>
        <v>717033.971280323</v>
      </c>
      <c r="J14" s="67"/>
    </row>
    <row r="15" spans="1:10" s="14" customFormat="1" ht="15" customHeight="1">
      <c r="A15" s="74" t="s">
        <v>68</v>
      </c>
      <c r="B15" s="12"/>
      <c r="C15" s="157"/>
      <c r="D15" s="157"/>
      <c r="E15" s="157">
        <v>-3301</v>
      </c>
      <c r="F15" s="157"/>
      <c r="G15" s="157">
        <f t="shared" si="0"/>
        <v>-3301</v>
      </c>
      <c r="H15" s="157"/>
      <c r="I15" s="157">
        <f t="shared" si="1"/>
        <v>-3301</v>
      </c>
      <c r="J15" s="68"/>
    </row>
    <row r="16" spans="1:10" s="14" customFormat="1" ht="11.25">
      <c r="A16" s="76" t="s">
        <v>124</v>
      </c>
      <c r="B16" s="12"/>
      <c r="C16" s="157"/>
      <c r="D16" s="157"/>
      <c r="E16" s="157"/>
      <c r="F16" s="158">
        <f>'[2]Баланс'!$T$311</f>
        <v>0</v>
      </c>
      <c r="G16" s="157">
        <f t="shared" si="0"/>
        <v>0</v>
      </c>
      <c r="H16" s="157"/>
      <c r="I16" s="157">
        <f>G16+H16</f>
        <v>0</v>
      </c>
      <c r="J16" s="68"/>
    </row>
    <row r="17" spans="1:10" s="13" customFormat="1" ht="15" customHeight="1">
      <c r="A17" s="77" t="s">
        <v>67</v>
      </c>
      <c r="B17" s="69"/>
      <c r="C17" s="75">
        <f aca="true" t="shared" si="2" ref="C17:H17">SUM(C14:C15)</f>
        <v>0</v>
      </c>
      <c r="D17" s="75">
        <f t="shared" si="2"/>
        <v>0</v>
      </c>
      <c r="E17" s="75">
        <f t="shared" si="2"/>
        <v>-3301</v>
      </c>
      <c r="F17" s="75">
        <f t="shared" si="2"/>
        <v>717035.971280323</v>
      </c>
      <c r="G17" s="75">
        <f t="shared" si="2"/>
        <v>713734.971280323</v>
      </c>
      <c r="H17" s="75">
        <f t="shared" si="2"/>
        <v>-2</v>
      </c>
      <c r="I17" s="75">
        <f>SUM(I14:I15)+I16</f>
        <v>713732.971280323</v>
      </c>
      <c r="J17" s="66"/>
    </row>
    <row r="18" spans="1:13" ht="15" customHeight="1">
      <c r="A18" s="77" t="s">
        <v>121</v>
      </c>
      <c r="B18" s="69"/>
      <c r="C18" s="75">
        <f aca="true" t="shared" si="3" ref="C18:H18">C13+C17</f>
        <v>900000</v>
      </c>
      <c r="D18" s="75">
        <f t="shared" si="3"/>
        <v>180000</v>
      </c>
      <c r="E18" s="75">
        <f t="shared" si="3"/>
        <v>-8593</v>
      </c>
      <c r="F18" s="75">
        <f t="shared" si="3"/>
        <v>15681438.971280323</v>
      </c>
      <c r="G18" s="75">
        <f t="shared" si="3"/>
        <v>16752845.971280323</v>
      </c>
      <c r="H18" s="75">
        <f t="shared" si="3"/>
        <v>51</v>
      </c>
      <c r="I18" s="75">
        <f>I13+I17</f>
        <v>16752896.971280323</v>
      </c>
      <c r="J18" s="66"/>
      <c r="K18" s="28"/>
      <c r="L18" s="28"/>
      <c r="M18" s="28"/>
    </row>
    <row r="19" spans="1:10" ht="15" customHeight="1">
      <c r="A19" s="16"/>
      <c r="B19" s="17"/>
      <c r="C19" s="24"/>
      <c r="D19" s="24"/>
      <c r="E19" s="24"/>
      <c r="F19" s="24"/>
      <c r="G19" s="24"/>
      <c r="H19" s="24"/>
      <c r="I19" s="24"/>
      <c r="J19" s="66"/>
    </row>
    <row r="20" spans="1:10" ht="15" customHeight="1">
      <c r="A20" s="16"/>
      <c r="B20" s="17"/>
      <c r="C20" s="24"/>
      <c r="D20" s="24"/>
      <c r="E20" s="24"/>
      <c r="F20" s="24"/>
      <c r="G20" s="24"/>
      <c r="H20" s="24"/>
      <c r="J20" s="66"/>
    </row>
    <row r="21" spans="1:13" s="13" customFormat="1" ht="15" customHeight="1">
      <c r="A21" s="16"/>
      <c r="B21" s="17"/>
      <c r="C21" s="24"/>
      <c r="D21" s="24"/>
      <c r="E21" s="24"/>
      <c r="F21" s="18"/>
      <c r="G21" s="18"/>
      <c r="H21" s="18"/>
      <c r="I21" s="18"/>
      <c r="J21" s="18"/>
      <c r="K21" s="18"/>
      <c r="L21" s="18"/>
      <c r="M21" s="18"/>
    </row>
    <row r="22" spans="1:13" s="6" customFormat="1" ht="15" customHeight="1">
      <c r="A22" s="10"/>
      <c r="B22" s="3"/>
      <c r="C22" s="3"/>
      <c r="D22" s="3"/>
      <c r="E22" s="18"/>
      <c r="F22" s="18"/>
      <c r="G22" s="18"/>
      <c r="H22" s="18"/>
      <c r="I22" s="18"/>
      <c r="J22" s="18"/>
      <c r="K22" s="18"/>
      <c r="L22" s="18"/>
      <c r="M22" s="18"/>
    </row>
    <row r="23" spans="1:13" s="3" customFormat="1" ht="15" customHeight="1">
      <c r="A23" s="41" t="s">
        <v>123</v>
      </c>
      <c r="B23" s="4"/>
      <c r="C23" s="32" t="s">
        <v>18</v>
      </c>
      <c r="D23" s="2"/>
      <c r="F23" s="18"/>
      <c r="G23" s="18"/>
      <c r="H23" s="18"/>
      <c r="I23" s="18"/>
      <c r="J23" s="18"/>
      <c r="K23" s="18"/>
      <c r="L23" s="18"/>
      <c r="M23" s="18"/>
    </row>
    <row r="24" spans="1:13" s="3" customFormat="1" ht="15" customHeight="1">
      <c r="A24" s="1"/>
      <c r="B24" s="4"/>
      <c r="C24" s="32"/>
      <c r="D24" s="2"/>
      <c r="F24" s="18"/>
      <c r="G24" s="18"/>
      <c r="H24" s="18"/>
      <c r="I24" s="18"/>
      <c r="J24" s="18"/>
      <c r="K24" s="18"/>
      <c r="L24" s="18"/>
      <c r="M24" s="18"/>
    </row>
    <row r="25" spans="1:13" s="20" customFormat="1" ht="12.75" customHeight="1">
      <c r="A25" s="22"/>
      <c r="B25" s="19"/>
      <c r="E25" s="21"/>
      <c r="F25" s="18"/>
      <c r="G25" s="18"/>
      <c r="H25" s="18"/>
      <c r="I25" s="18"/>
      <c r="J25" s="18"/>
      <c r="K25" s="18"/>
      <c r="L25" s="18"/>
      <c r="M25" s="18"/>
    </row>
    <row r="26" spans="1:13" s="3" customFormat="1" ht="12.75" customHeight="1">
      <c r="A26" s="1"/>
      <c r="B26" s="2"/>
      <c r="E26" s="18"/>
      <c r="F26" s="18"/>
      <c r="G26" s="18"/>
      <c r="H26" s="18"/>
      <c r="I26" s="18"/>
      <c r="J26" s="18"/>
      <c r="K26" s="18"/>
      <c r="L26" s="18"/>
      <c r="M26" s="18"/>
    </row>
    <row r="27" spans="1:13" s="3" customFormat="1" ht="12.75" customHeight="1">
      <c r="A27" s="1" t="s">
        <v>30</v>
      </c>
      <c r="B27" s="23"/>
      <c r="C27" s="23" t="s">
        <v>4</v>
      </c>
      <c r="F27" s="18"/>
      <c r="G27" s="18"/>
      <c r="H27" s="18"/>
      <c r="I27" s="18"/>
      <c r="J27" s="18"/>
      <c r="K27" s="18"/>
      <c r="L27" s="18"/>
      <c r="M27" s="18"/>
    </row>
    <row r="28" spans="6:13" s="3" customFormat="1" ht="12">
      <c r="F28" s="18"/>
      <c r="G28" s="18"/>
      <c r="H28" s="18"/>
      <c r="I28" s="18"/>
      <c r="J28" s="18"/>
      <c r="K28" s="18"/>
      <c r="L28" s="18"/>
      <c r="M28" s="18"/>
    </row>
    <row r="29" spans="6:13" ht="12">
      <c r="F29" s="18"/>
      <c r="G29" s="18"/>
      <c r="H29" s="18"/>
      <c r="I29" s="18"/>
      <c r="J29" s="18"/>
      <c r="K29" s="18"/>
      <c r="L29" s="18"/>
      <c r="M29" s="18"/>
    </row>
    <row r="30" spans="6:13" ht="12">
      <c r="F30" s="18"/>
      <c r="G30" s="18"/>
      <c r="H30" s="18"/>
      <c r="I30" s="18"/>
      <c r="J30" s="18"/>
      <c r="K30" s="18"/>
      <c r="L30" s="18"/>
      <c r="M30" s="18"/>
    </row>
    <row r="31" spans="6:13" ht="12">
      <c r="F31" s="18"/>
      <c r="G31" s="18"/>
      <c r="H31" s="18"/>
      <c r="I31" s="18"/>
      <c r="J31" s="18"/>
      <c r="K31" s="18"/>
      <c r="L31" s="18"/>
      <c r="M31" s="18"/>
    </row>
    <row r="32" spans="6:13" ht="12">
      <c r="F32" s="18"/>
      <c r="G32" s="18"/>
      <c r="H32" s="18"/>
      <c r="I32" s="18"/>
      <c r="J32" s="18"/>
      <c r="K32" s="18"/>
      <c r="L32" s="18"/>
      <c r="M32" s="18"/>
    </row>
  </sheetData>
  <sheetProtection/>
  <mergeCells count="8">
    <mergeCell ref="A5:H5"/>
    <mergeCell ref="I7:I8"/>
    <mergeCell ref="H7:H8"/>
    <mergeCell ref="A2:H2"/>
    <mergeCell ref="A4:H4"/>
    <mergeCell ref="C7:G7"/>
    <mergeCell ref="A7:A8"/>
    <mergeCell ref="B7:B8"/>
  </mergeCells>
  <printOptions/>
  <pageMargins left="0.7874015748031497" right="0" top="0.7874015748031497" bottom="0.551181102362204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>A481</cp:lastModifiedBy>
  <cp:lastPrinted>2013-11-13T07:36:36Z</cp:lastPrinted>
  <dcterms:created xsi:type="dcterms:W3CDTF">2005-07-29T11:17:57Z</dcterms:created>
  <dcterms:modified xsi:type="dcterms:W3CDTF">2013-11-13T11:48:32Z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