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65521" windowWidth="18645" windowHeight="9120" tabRatio="617" activeTab="3"/>
  </bookViews>
  <sheets>
    <sheet name="баланс" sheetId="1" r:id="rId1"/>
    <sheet name="ф.2" sheetId="2" r:id="rId2"/>
    <sheet name="ф.3" sheetId="3" r:id="rId3"/>
    <sheet name="ф4 мсфо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<sst xmlns="http://schemas.openxmlformats.org/spreadsheetml/2006/main" count="207" uniqueCount="130">
  <si>
    <t xml:space="preserve">Валовая прибыль </t>
  </si>
  <si>
    <t>Резервный капитал</t>
  </si>
  <si>
    <t>Авансы полученные</t>
  </si>
  <si>
    <t xml:space="preserve">Консолидированный отчет </t>
  </si>
  <si>
    <t>Кристаль Л.Г.</t>
  </si>
  <si>
    <t>Расходы по финансированию</t>
  </si>
  <si>
    <t>ПРИБЫЛЬ НА АКЦИЮ</t>
  </si>
  <si>
    <t>Долгосрочные обязательства</t>
  </si>
  <si>
    <t xml:space="preserve">  </t>
  </si>
  <si>
    <t>Итого капитал</t>
  </si>
  <si>
    <t>Нераспределенная прибыль</t>
  </si>
  <si>
    <t xml:space="preserve">Консолидированный отчет о финансовом положении АО "Рахат", </t>
  </si>
  <si>
    <t>Прочий совокупный доход</t>
  </si>
  <si>
    <t>АО "РАХАТ" и его дочерние предприятия</t>
  </si>
  <si>
    <t>Расходы по реализации</t>
  </si>
  <si>
    <t xml:space="preserve">Общие и административные расходы </t>
  </si>
  <si>
    <t>Прочие доходы</t>
  </si>
  <si>
    <t>Примеч</t>
  </si>
  <si>
    <t>Доходы от финансирования</t>
  </si>
  <si>
    <t>Прибыль до налогообложения</t>
  </si>
  <si>
    <t>Операционная прибыль</t>
  </si>
  <si>
    <t>Расходы по  налогу на прибыль</t>
  </si>
  <si>
    <t>Прибыль, приходящаяся на:</t>
  </si>
  <si>
    <t>Собственников материнской компании</t>
  </si>
  <si>
    <t>Неконтрольным долям участия</t>
  </si>
  <si>
    <t>ИТОГО совокупный доход за отчетный год за вычетом налогов</t>
  </si>
  <si>
    <t>Неконтрольные доли участия</t>
  </si>
  <si>
    <t>Отложенные налоговые обязательства</t>
  </si>
  <si>
    <t>Главный бухгалтер</t>
  </si>
  <si>
    <t xml:space="preserve">Главный бухгалтер </t>
  </si>
  <si>
    <t>Выпущенные акции</t>
  </si>
  <si>
    <t xml:space="preserve"> о совокупном доходе АО "Рахат"</t>
  </si>
  <si>
    <t>Долгосрочные активы:</t>
  </si>
  <si>
    <t>Основные средства</t>
  </si>
  <si>
    <t>Нематериальные активы</t>
  </si>
  <si>
    <t>Авансы уплаченные за долгосрочные активы</t>
  </si>
  <si>
    <t>Беспроцентные займы сотрудникам</t>
  </si>
  <si>
    <t xml:space="preserve">Всего </t>
  </si>
  <si>
    <t>Краткосрочные активы</t>
  </si>
  <si>
    <t>Товарно-материальные запасы</t>
  </si>
  <si>
    <t>Торговая дебиторская задолженность</t>
  </si>
  <si>
    <t>Авансовые платежи</t>
  </si>
  <si>
    <t>Предоплата по корпоративному подоходному налогу</t>
  </si>
  <si>
    <t>Прочие краткосрочные активы</t>
  </si>
  <si>
    <t>Денежные средства и их эквиваленты</t>
  </si>
  <si>
    <t>ИТОГО АКТИВЫ</t>
  </si>
  <si>
    <t>АКТИВЫ</t>
  </si>
  <si>
    <t>КАПИТАЛ И ОБЯЗАТЕЛЬСТВА</t>
  </si>
  <si>
    <t xml:space="preserve">Капитал приходящийся на собственников </t>
  </si>
  <si>
    <t>материнской компании</t>
  </si>
  <si>
    <t>Резерв пересчета иностранной валюты</t>
  </si>
  <si>
    <t>Краткосрочные обязательства</t>
  </si>
  <si>
    <t>Займы</t>
  </si>
  <si>
    <t>Торговая кредиторская задолженность</t>
  </si>
  <si>
    <t>Текущий подоходные налог к уплате</t>
  </si>
  <si>
    <t>Прочие краткосрочные обязательства</t>
  </si>
  <si>
    <t>ИТОГО КАПИТАЛ И ОБЯЗАТЕЛЬСТВА</t>
  </si>
  <si>
    <t xml:space="preserve">Доходы </t>
  </si>
  <si>
    <t>Себестоимость реализованных товаров</t>
  </si>
  <si>
    <t>Прибыль за отчетный год</t>
  </si>
  <si>
    <t>Курсовые разницы при пересчете отчетности зарубежных подразделений</t>
  </si>
  <si>
    <t>-</t>
  </si>
  <si>
    <t>Итого</t>
  </si>
  <si>
    <t>Итого совокупный доход</t>
  </si>
  <si>
    <t>Прочий совокупный доход/убыток</t>
  </si>
  <si>
    <t>Прибыль/убыток за отчетный период</t>
  </si>
  <si>
    <t>Консолидированный отчет о движении денежных средств</t>
  </si>
  <si>
    <t>I. ОПЕРАЦИОННАЯ ДЕЯТЕЛЬНОСТЬ:</t>
  </si>
  <si>
    <t xml:space="preserve">      1. Поступление денежных средств всего  </t>
  </si>
  <si>
    <t xml:space="preserve">      в том числе:  </t>
  </si>
  <si>
    <t>реализация товаров</t>
  </si>
  <si>
    <t>предоставление услуг</t>
  </si>
  <si>
    <t>авансы полученные</t>
  </si>
  <si>
    <t xml:space="preserve">прочие поступления </t>
  </si>
  <si>
    <t>2. Выбытие денежных средств всего</t>
  </si>
  <si>
    <t xml:space="preserve">в том числе:  </t>
  </si>
  <si>
    <t>платежи поставщикам за товары и услуги</t>
  </si>
  <si>
    <t>авансы выданные</t>
  </si>
  <si>
    <t>выплаты по заработной плате</t>
  </si>
  <si>
    <t xml:space="preserve">            выплата вознаграждения по займам</t>
  </si>
  <si>
    <t>другие платежи в бюджет</t>
  </si>
  <si>
    <t>прочие выплаты</t>
  </si>
  <si>
    <t>3. Чистая сумма денежных средств от операционной деятельности (стр.010-стр.020)</t>
  </si>
  <si>
    <t xml:space="preserve">II. ИНВЕСТИЦИОННАЯ ДЕЯТЕЛЬНОСТЬ: </t>
  </si>
  <si>
    <t xml:space="preserve"> 1. Поступление денежных средств всего  </t>
  </si>
  <si>
    <t xml:space="preserve">реализация основных средств </t>
  </si>
  <si>
    <t>реализация нематериальных активов</t>
  </si>
  <si>
    <t>реализация других долгосрочных автивов</t>
  </si>
  <si>
    <t xml:space="preserve">                реализация финансовых активов</t>
  </si>
  <si>
    <t>погашение займов предоставленных другим организациям</t>
  </si>
  <si>
    <t>фьючерсные и форвардные контракты опционы и свопы</t>
  </si>
  <si>
    <t>прочие поступления</t>
  </si>
  <si>
    <t xml:space="preserve">приобретение основных средств </t>
  </si>
  <si>
    <t>приобретение нематериальных активов</t>
  </si>
  <si>
    <t>приобретение других долгосрочных активов</t>
  </si>
  <si>
    <t xml:space="preserve">                приобретение финансовых активов</t>
  </si>
  <si>
    <t>предоставление займов другим организациям</t>
  </si>
  <si>
    <t>3. Чистая сумма денежных средств от инвестиционной деятельности (стр.040-стр.050)</t>
  </si>
  <si>
    <t>III. ФИНАНСОВАЯ ДЕЯТЕЛЬНОСТЬ: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</si>
  <si>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</si>
  <si>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</si>
  <si>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</si>
  <si>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</si>
  <si>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 xml:space="preserve">Приобретение собственных акций </t>
  </si>
  <si>
    <t>Выплата дивидендов</t>
  </si>
  <si>
    <t>прочие</t>
  </si>
  <si>
    <t>3. Чистая сумма денежных средств от финансовой  деятельности (стр.070-стр.080)</t>
  </si>
  <si>
    <t>Итого: Увеличение/уменьшение денежных средств (стр.030+/-стр.060+/-стр.090)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</si>
  <si>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</si>
  <si>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</si>
  <si>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 xml:space="preserve">Резерв на переоценку финансовых активов </t>
  </si>
  <si>
    <t>Прибыль/убыток от переоценки активов</t>
  </si>
  <si>
    <t>Базовая и разводненная, в отношении прибыли за отчетный год, приходящийся на собственников материнской компании</t>
  </si>
  <si>
    <t>Справочно: балансовая стоимость простой акции, тенге:</t>
  </si>
  <si>
    <t>Зенков А.С.</t>
  </si>
  <si>
    <t>Сальдо на 1 января 2013 года</t>
  </si>
  <si>
    <t xml:space="preserve">Сальдо на 31 декабря 2013 года </t>
  </si>
  <si>
    <t>на 31.12.2013</t>
  </si>
  <si>
    <t>по состоянию на 31.03.2014 (в тыс.тенге)</t>
  </si>
  <si>
    <t>на 31.03.2014</t>
  </si>
  <si>
    <t>,</t>
  </si>
  <si>
    <t>за период, закончившийся 31.03.2014 (в тыс.тенге)</t>
  </si>
  <si>
    <t>Отчет об изменениях в капитале за период, заканчивающийся 31.03.2014 (в тыс.тенге)</t>
  </si>
  <si>
    <t xml:space="preserve">Сальдо на 31 марта 2014 года </t>
  </si>
  <si>
    <t>Долгосрочные оценочные обязательства</t>
  </si>
  <si>
    <t>Краткосрочные оценочные обязательства</t>
  </si>
  <si>
    <t>Председатель Правления</t>
  </si>
  <si>
    <t>вознаграждения</t>
  </si>
  <si>
    <t>Отрицательная  курсовая разница</t>
  </si>
  <si>
    <t>Приходится на собственников материнской компании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</si>
</sst>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_ ;[Red]\-#,##0\ "/>
    <numFmt numFmtId="173" formatCode="#,##0_ ;[Red]\(\-#,##0\)\ "/>
    <numFmt numFmtId="174" formatCode="#,##0_ ;[Red]\(#,##0\)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_-* #,##0.0_р_._-;\-* #,##0.0_р_._-;_-* &quot;-&quot;??_р_._-;_-@_-"/>
    <numFmt numFmtId="181" formatCode="_-* #,##0_р_._-;\-* #,##0_р_._-;_-* &quot;-&quot;??_р_._-;_-@_-"/>
    <numFmt numFmtId="182" formatCode="#,##0.00_ ;[Red]\-#,##0.00\ 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i/>
      <sz val="10"/>
      <color indexed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0" borderId="7" applyNumberFormat="0" applyAlignment="0" applyProtection="0"/>
    <xf numFmtId="0" fontId="39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justify" vertical="center"/>
    </xf>
    <xf numFmtId="0" fontId="10" fillId="2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 wrapText="1"/>
    </xf>
    <xf numFmtId="3" fontId="4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23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2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73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justify" vertical="center" wrapText="1"/>
    </xf>
    <xf numFmtId="3" fontId="2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4" fontId="4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4" fontId="4" fillId="0" borderId="12" xfId="0" applyNumberFormat="1" applyFont="1" applyFill="1" applyBorder="1" applyAlignment="1">
      <alignment vertical="center"/>
    </xf>
    <xf numFmtId="174" fontId="6" fillId="0" borderId="12" xfId="0" applyNumberFormat="1" applyFont="1" applyFill="1" applyBorder="1" applyAlignment="1">
      <alignment vertical="center"/>
    </xf>
    <xf numFmtId="174" fontId="5" fillId="0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74" fontId="4" fillId="0" borderId="1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174" fontId="6" fillId="0" borderId="0" xfId="0" applyNumberFormat="1" applyFont="1" applyFill="1" applyBorder="1" applyAlignment="1">
      <alignment horizontal="right" vertical="center"/>
    </xf>
    <xf numFmtId="3" fontId="5" fillId="25" borderId="0" xfId="0" applyNumberFormat="1" applyFont="1" applyFill="1" applyBorder="1" applyAlignment="1">
      <alignment horizontal="right"/>
    </xf>
    <xf numFmtId="3" fontId="4" fillId="25" borderId="0" xfId="0" applyNumberFormat="1" applyFont="1" applyFill="1" applyBorder="1" applyAlignment="1">
      <alignment horizontal="right" vertical="center"/>
    </xf>
    <xf numFmtId="0" fontId="5" fillId="25" borderId="0" xfId="0" applyFont="1" applyFill="1" applyAlignment="1">
      <alignment vertical="center" wrapText="1"/>
    </xf>
    <xf numFmtId="0" fontId="26" fillId="25" borderId="0" xfId="0" applyFont="1" applyFill="1" applyAlignment="1">
      <alignment/>
    </xf>
    <xf numFmtId="3" fontId="3" fillId="25" borderId="0" xfId="0" applyNumberFormat="1" applyFont="1" applyFill="1" applyAlignment="1">
      <alignment/>
    </xf>
    <xf numFmtId="0" fontId="4" fillId="25" borderId="0" xfId="0" applyFont="1" applyFill="1" applyAlignment="1">
      <alignment/>
    </xf>
    <xf numFmtId="0" fontId="18" fillId="25" borderId="0" xfId="0" applyFont="1" applyFill="1" applyAlignment="1">
      <alignment horizontal="left"/>
    </xf>
    <xf numFmtId="0" fontId="3" fillId="25" borderId="0" xfId="0" applyFont="1" applyFill="1" applyAlignment="1">
      <alignment horizontal="left" wrapText="1"/>
    </xf>
    <xf numFmtId="0" fontId="8" fillId="25" borderId="0" xfId="0" applyFont="1" applyFill="1" applyAlignment="1">
      <alignment horizontal="center" vertical="top" wrapText="1"/>
    </xf>
    <xf numFmtId="14" fontId="8" fillId="25" borderId="0" xfId="0" applyNumberFormat="1" applyFont="1" applyFill="1" applyAlignment="1">
      <alignment horizontal="center" vertical="top" wrapText="1"/>
    </xf>
    <xf numFmtId="0" fontId="8" fillId="25" borderId="0" xfId="0" applyFont="1" applyFill="1" applyAlignment="1">
      <alignment horizontal="left" wrapText="1"/>
    </xf>
    <xf numFmtId="0" fontId="3" fillId="25" borderId="0" xfId="0" applyFont="1" applyFill="1" applyAlignment="1">
      <alignment horizontal="center" vertical="top" wrapText="1"/>
    </xf>
    <xf numFmtId="0" fontId="8" fillId="25" borderId="0" xfId="0" applyFont="1" applyFill="1" applyAlignment="1">
      <alignment horizontal="left" vertical="top" wrapText="1"/>
    </xf>
    <xf numFmtId="3" fontId="8" fillId="25" borderId="0" xfId="0" applyNumberFormat="1" applyFont="1" applyFill="1" applyAlignment="1">
      <alignment horizontal="left" vertical="top" wrapText="1"/>
    </xf>
    <xf numFmtId="174" fontId="4" fillId="25" borderId="0" xfId="0" applyNumberFormat="1" applyFont="1" applyFill="1" applyBorder="1" applyAlignment="1">
      <alignment vertical="center"/>
    </xf>
    <xf numFmtId="0" fontId="3" fillId="25" borderId="0" xfId="0" applyFont="1" applyFill="1" applyAlignment="1">
      <alignment horizontal="left" wrapText="1" indent="3"/>
    </xf>
    <xf numFmtId="0" fontId="3" fillId="25" borderId="0" xfId="0" applyFont="1" applyFill="1" applyAlignment="1">
      <alignment horizontal="left" wrapText="1" indent="4"/>
    </xf>
    <xf numFmtId="0" fontId="3" fillId="25" borderId="0" xfId="0" applyFont="1" applyFill="1" applyAlignment="1">
      <alignment horizontal="center" wrapText="1"/>
    </xf>
    <xf numFmtId="0" fontId="3" fillId="25" borderId="0" xfId="0" applyFont="1" applyFill="1" applyAlignment="1">
      <alignment horizontal="left" wrapText="1" indent="6"/>
    </xf>
    <xf numFmtId="0" fontId="8" fillId="25" borderId="0" xfId="0" applyFont="1" applyFill="1" applyAlignment="1">
      <alignment horizontal="left" wrapText="1" indent="4"/>
    </xf>
    <xf numFmtId="0" fontId="3" fillId="25" borderId="0" xfId="0" applyFont="1" applyFill="1" applyAlignment="1">
      <alignment horizontal="left" wrapText="1" indent="8"/>
    </xf>
    <xf numFmtId="3" fontId="10" fillId="25" borderId="0" xfId="0" applyNumberFormat="1" applyFont="1" applyFill="1" applyAlignment="1">
      <alignment horizontal="right" wrapText="1"/>
    </xf>
    <xf numFmtId="3" fontId="3" fillId="25" borderId="0" xfId="0" applyNumberFormat="1" applyFont="1" applyFill="1" applyAlignment="1">
      <alignment horizontal="right" wrapText="1"/>
    </xf>
    <xf numFmtId="0" fontId="8" fillId="25" borderId="0" xfId="0" applyFont="1" applyFill="1" applyAlignment="1">
      <alignment horizontal="left"/>
    </xf>
    <xf numFmtId="0" fontId="5" fillId="25" borderId="0" xfId="0" applyFont="1" applyFill="1" applyAlignment="1">
      <alignment horizontal="left" vertical="center" wrapText="1"/>
    </xf>
    <xf numFmtId="173" fontId="5" fillId="25" borderId="0" xfId="0" applyNumberFormat="1" applyFont="1" applyFill="1" applyAlignment="1">
      <alignment vertical="center"/>
    </xf>
    <xf numFmtId="3" fontId="5" fillId="25" borderId="0" xfId="0" applyNumberFormat="1" applyFont="1" applyFill="1" applyAlignment="1">
      <alignment horizontal="left" vertical="center"/>
    </xf>
    <xf numFmtId="0" fontId="5" fillId="25" borderId="0" xfId="0" applyFont="1" applyFill="1" applyAlignment="1">
      <alignment horizontal="left" vertical="center"/>
    </xf>
    <xf numFmtId="0" fontId="4" fillId="25" borderId="0" xfId="0" applyFont="1" applyFill="1" applyAlignment="1">
      <alignment vertical="center"/>
    </xf>
    <xf numFmtId="0" fontId="5" fillId="25" borderId="0" xfId="0" applyFont="1" applyFill="1" applyAlignment="1">
      <alignment vertical="center"/>
    </xf>
    <xf numFmtId="0" fontId="3" fillId="25" borderId="0" xfId="0" applyFont="1" applyFill="1" applyAlignment="1">
      <alignment horizontal="justify" vertical="top" wrapText="1"/>
    </xf>
    <xf numFmtId="3" fontId="26" fillId="25" borderId="0" xfId="0" applyNumberFormat="1" applyFont="1" applyFill="1" applyAlignment="1">
      <alignment/>
    </xf>
    <xf numFmtId="0" fontId="3" fillId="25" borderId="0" xfId="0" applyFont="1" applyFill="1" applyAlignment="1">
      <alignment horizontal="left" vertical="top" wrapText="1"/>
    </xf>
    <xf numFmtId="3" fontId="5" fillId="25" borderId="0" xfId="0" applyNumberFormat="1" applyFont="1" applyFill="1" applyAlignment="1">
      <alignment vertical="center"/>
    </xf>
    <xf numFmtId="43" fontId="5" fillId="25" borderId="0" xfId="60" applyFont="1" applyFill="1" applyAlignment="1">
      <alignment horizontal="left" vertical="center"/>
    </xf>
    <xf numFmtId="0" fontId="26" fillId="25" borderId="0" xfId="0" applyFont="1" applyFill="1" applyAlignment="1">
      <alignment horizontal="left"/>
    </xf>
    <xf numFmtId="174" fontId="4" fillId="25" borderId="0" xfId="0" applyNumberFormat="1" applyFont="1" applyFill="1" applyBorder="1" applyAlignment="1">
      <alignment horizontal="right" vertical="center"/>
    </xf>
    <xf numFmtId="174" fontId="4" fillId="25" borderId="10" xfId="0" applyNumberFormat="1" applyFont="1" applyFill="1" applyBorder="1" applyAlignment="1">
      <alignment horizontal="right" vertical="center"/>
    </xf>
    <xf numFmtId="174" fontId="5" fillId="25" borderId="10" xfId="0" applyNumberFormat="1" applyFont="1" applyFill="1" applyBorder="1" applyAlignment="1">
      <alignment horizontal="right" vertical="center"/>
    </xf>
    <xf numFmtId="0" fontId="5" fillId="25" borderId="0" xfId="0" applyFont="1" applyFill="1" applyAlignment="1">
      <alignment horizontal="center" vertical="center" wrapText="1"/>
    </xf>
    <xf numFmtId="0" fontId="4" fillId="25" borderId="0" xfId="0" applyFont="1" applyFill="1" applyAlignment="1">
      <alignment vertical="center"/>
    </xf>
    <xf numFmtId="0" fontId="4" fillId="25" borderId="0" xfId="0" applyFont="1" applyFill="1" applyAlignment="1">
      <alignment horizontal="center" vertical="center" wrapText="1"/>
    </xf>
    <xf numFmtId="3" fontId="5" fillId="25" borderId="0" xfId="0" applyNumberFormat="1" applyFont="1" applyFill="1" applyAlignment="1">
      <alignment horizontal="right"/>
    </xf>
    <xf numFmtId="3" fontId="5" fillId="25" borderId="0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0" fontId="5" fillId="25" borderId="0" xfId="0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center" vertical="center" wrapText="1"/>
    </xf>
    <xf numFmtId="3" fontId="5" fillId="25" borderId="0" xfId="0" applyNumberFormat="1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 vertical="center" wrapText="1"/>
    </xf>
    <xf numFmtId="3" fontId="5" fillId="25" borderId="13" xfId="0" applyNumberFormat="1" applyFont="1" applyFill="1" applyBorder="1" applyAlignment="1">
      <alignment horizontal="right" vertical="center"/>
    </xf>
    <xf numFmtId="3" fontId="5" fillId="25" borderId="0" xfId="0" applyNumberFormat="1" applyFont="1" applyFill="1" applyBorder="1" applyAlignment="1">
      <alignment horizontal="center" vertical="center"/>
    </xf>
    <xf numFmtId="3" fontId="5" fillId="25" borderId="13" xfId="0" applyNumberFormat="1" applyFont="1" applyFill="1" applyBorder="1" applyAlignment="1">
      <alignment horizontal="center" vertical="center"/>
    </xf>
    <xf numFmtId="3" fontId="5" fillId="25" borderId="0" xfId="0" applyNumberFormat="1" applyFont="1" applyFill="1" applyBorder="1" applyAlignment="1">
      <alignment horizontal="right" vertical="center"/>
    </xf>
    <xf numFmtId="0" fontId="4" fillId="25" borderId="13" xfId="0" applyFont="1" applyFill="1" applyBorder="1" applyAlignment="1">
      <alignment horizontal="center" vertical="center" wrapText="1"/>
    </xf>
    <xf numFmtId="3" fontId="4" fillId="25" borderId="0" xfId="0" applyNumberFormat="1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 horizontal="left" vertical="center" wrapText="1"/>
    </xf>
    <xf numFmtId="3" fontId="4" fillId="25" borderId="0" xfId="0" applyNumberFormat="1" applyFont="1" applyFill="1" applyBorder="1" applyAlignment="1">
      <alignment horizontal="right" wrapText="1"/>
    </xf>
    <xf numFmtId="3" fontId="4" fillId="25" borderId="0" xfId="0" applyNumberFormat="1" applyFont="1" applyFill="1" applyBorder="1" applyAlignment="1">
      <alignment vertical="center"/>
    </xf>
    <xf numFmtId="3" fontId="4" fillId="25" borderId="0" xfId="0" applyNumberFormat="1" applyFont="1" applyFill="1" applyAlignment="1">
      <alignment horizontal="right" wrapText="1"/>
    </xf>
    <xf numFmtId="3" fontId="4" fillId="25" borderId="12" xfId="0" applyNumberFormat="1" applyFont="1" applyFill="1" applyBorder="1" applyAlignment="1">
      <alignment horizontal="right" wrapText="1"/>
    </xf>
    <xf numFmtId="3" fontId="5" fillId="25" borderId="0" xfId="0" applyNumberFormat="1" applyFont="1" applyFill="1" applyBorder="1" applyAlignment="1">
      <alignment vertical="center"/>
    </xf>
    <xf numFmtId="0" fontId="4" fillId="25" borderId="0" xfId="0" applyFont="1" applyFill="1" applyBorder="1" applyAlignment="1">
      <alignment vertical="center" wrapText="1"/>
    </xf>
    <xf numFmtId="3" fontId="5" fillId="25" borderId="0" xfId="0" applyNumberFormat="1" applyFont="1" applyFill="1" applyBorder="1" applyAlignment="1">
      <alignment horizontal="right" wrapText="1"/>
    </xf>
    <xf numFmtId="0" fontId="5" fillId="25" borderId="14" xfId="0" applyFont="1" applyFill="1" applyBorder="1" applyAlignment="1">
      <alignment vertical="center" wrapText="1"/>
    </xf>
    <xf numFmtId="0" fontId="5" fillId="25" borderId="14" xfId="0" applyFont="1" applyFill="1" applyBorder="1" applyAlignment="1">
      <alignment horizontal="center" vertical="center" wrapText="1"/>
    </xf>
    <xf numFmtId="3" fontId="5" fillId="25" borderId="14" xfId="0" applyNumberFormat="1" applyFont="1" applyFill="1" applyBorder="1" applyAlignment="1">
      <alignment horizontal="right" wrapText="1"/>
    </xf>
    <xf numFmtId="3" fontId="4" fillId="25" borderId="12" xfId="0" applyNumberFormat="1" applyFont="1" applyFill="1" applyBorder="1" applyAlignment="1">
      <alignment horizontal="right" vertical="center"/>
    </xf>
    <xf numFmtId="0" fontId="5" fillId="25" borderId="14" xfId="0" applyFont="1" applyFill="1" applyBorder="1" applyAlignment="1">
      <alignment horizontal="left" vertical="center" wrapText="1"/>
    </xf>
    <xf numFmtId="3" fontId="5" fillId="25" borderId="14" xfId="0" applyNumberFormat="1" applyFont="1" applyFill="1" applyBorder="1" applyAlignment="1">
      <alignment horizontal="right" vertical="center"/>
    </xf>
    <xf numFmtId="3" fontId="5" fillId="25" borderId="11" xfId="0" applyNumberFormat="1" applyFont="1" applyFill="1" applyBorder="1" applyAlignment="1">
      <alignment horizontal="right" vertical="center"/>
    </xf>
    <xf numFmtId="3" fontId="4" fillId="25" borderId="0" xfId="0" applyNumberFormat="1" applyFont="1" applyFill="1" applyBorder="1" applyAlignment="1">
      <alignment horizontal="right"/>
    </xf>
    <xf numFmtId="3" fontId="4" fillId="25" borderId="0" xfId="0" applyNumberFormat="1" applyFont="1" applyFill="1" applyBorder="1" applyAlignment="1">
      <alignment/>
    </xf>
    <xf numFmtId="0" fontId="4" fillId="25" borderId="0" xfId="0" applyFont="1" applyFill="1" applyAlignment="1">
      <alignment vertical="center" wrapText="1"/>
    </xf>
    <xf numFmtId="3" fontId="4" fillId="25" borderId="12" xfId="0" applyNumberFormat="1" applyFont="1" applyFill="1" applyBorder="1" applyAlignment="1">
      <alignment horizontal="right"/>
    </xf>
    <xf numFmtId="3" fontId="5" fillId="25" borderId="12" xfId="0" applyNumberFormat="1" applyFont="1" applyFill="1" applyBorder="1" applyAlignment="1">
      <alignment horizontal="right"/>
    </xf>
    <xf numFmtId="3" fontId="4" fillId="25" borderId="0" xfId="0" applyNumberFormat="1" applyFont="1" applyFill="1" applyAlignment="1">
      <alignment horizontal="right"/>
    </xf>
    <xf numFmtId="0" fontId="3" fillId="25" borderId="0" xfId="0" applyFont="1" applyFill="1" applyAlignment="1">
      <alignment vertical="center" wrapText="1"/>
    </xf>
    <xf numFmtId="0" fontId="3" fillId="25" borderId="0" xfId="0" applyFont="1" applyFill="1" applyAlignment="1">
      <alignment horizontal="center" vertical="center" wrapText="1"/>
    </xf>
    <xf numFmtId="3" fontId="3" fillId="25" borderId="0" xfId="0" applyNumberFormat="1" applyFont="1" applyFill="1" applyBorder="1" applyAlignment="1">
      <alignment horizontal="right"/>
    </xf>
    <xf numFmtId="0" fontId="3" fillId="25" borderId="0" xfId="0" applyFont="1" applyFill="1" applyAlignment="1">
      <alignment/>
    </xf>
    <xf numFmtId="3" fontId="5" fillId="25" borderId="0" xfId="0" applyNumberFormat="1" applyFont="1" applyFill="1" applyAlignment="1">
      <alignment horizontal="right" vertical="center"/>
    </xf>
    <xf numFmtId="0" fontId="13" fillId="25" borderId="0" xfId="0" applyFont="1" applyFill="1" applyBorder="1" applyAlignment="1">
      <alignment horizontal="justify" vertical="center" wrapText="1"/>
    </xf>
    <xf numFmtId="0" fontId="27" fillId="25" borderId="0" xfId="0" applyFont="1" applyFill="1" applyBorder="1" applyAlignment="1">
      <alignment horizontal="center" vertical="center" wrapText="1"/>
    </xf>
    <xf numFmtId="3" fontId="13" fillId="25" borderId="0" xfId="0" applyNumberFormat="1" applyFont="1" applyFill="1" applyAlignment="1">
      <alignment horizontal="right" vertical="center"/>
    </xf>
    <xf numFmtId="3" fontId="27" fillId="25" borderId="0" xfId="0" applyNumberFormat="1" applyFont="1" applyFill="1" applyAlignment="1">
      <alignment horizontal="center" vertical="center" wrapText="1"/>
    </xf>
    <xf numFmtId="3" fontId="28" fillId="25" borderId="0" xfId="0" applyNumberFormat="1" applyFont="1" applyFill="1" applyAlignment="1">
      <alignment vertical="center"/>
    </xf>
    <xf numFmtId="3" fontId="4" fillId="25" borderId="0" xfId="0" applyNumberFormat="1" applyFont="1" applyFill="1" applyAlignment="1">
      <alignment horizontal="right" vertical="center"/>
    </xf>
    <xf numFmtId="0" fontId="6" fillId="25" borderId="0" xfId="0" applyFont="1" applyFill="1" applyAlignment="1">
      <alignment vertical="center" wrapText="1"/>
    </xf>
    <xf numFmtId="0" fontId="5" fillId="25" borderId="0" xfId="0" applyFont="1" applyFill="1" applyAlignment="1">
      <alignment horizontal="center" vertical="center" wrapText="1"/>
    </xf>
    <xf numFmtId="0" fontId="4" fillId="25" borderId="0" xfId="0" applyFont="1" applyFill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3" fontId="27" fillId="25" borderId="0" xfId="0" applyNumberFormat="1" applyFont="1" applyFill="1" applyAlignment="1">
      <alignment horizontal="center" vertical="center" wrapText="1"/>
    </xf>
    <xf numFmtId="3" fontId="28" fillId="25" borderId="0" xfId="0" applyNumberFormat="1" applyFont="1" applyFill="1" applyAlignment="1">
      <alignment vertical="center"/>
    </xf>
    <xf numFmtId="0" fontId="5" fillId="25" borderId="13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9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justify" vertical="center"/>
    </xf>
    <xf numFmtId="0" fontId="17" fillId="2" borderId="0" xfId="0" applyFont="1" applyFill="1" applyAlignment="1">
      <alignment horizontal="center" vertical="center" wrapText="1"/>
    </xf>
    <xf numFmtId="0" fontId="4" fillId="25" borderId="0" xfId="0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2;&#1086;&#1080;%20&#1076;&#1086;&#1082;&#1091;&#1084;&#1077;&#1085;&#1090;&#1099;\&#1044;&#1055;_&#1041;&#1072;&#1083;&#1072;&#1085;&#1089;\4_2013\1_&#1050;&#1086;&#1085;&#1089;&#1086;&#1083;&#1080;&#1076;&#1072;&#1094;&#1080;&#1103;_12%20&#1084;&#1077;&#1089;%202013\&#1060;&#1080;&#1085;&#1086;&#1090;&#1095;&#1077;&#1090;&#1085;&#1086;&#1089;&#1090;&#1100;%2012%20&#1084;&#1077;&#1089;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5;&#1089;&#1086;&#1083;&#1080;&#1076;&#1072;&#1094;&#1080;&#1103;_&#1092;&#1086;&#1088;&#1084;&#1072;_1_&#1054;&#1057;&#1042;_3_&#1084;&#1077;&#1089;_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5;&#1089;&#1086;&#1083;&#1080;&#1076;&#1072;&#1094;&#1080;&#1103;_&#1092;&#1086;&#1088;&#1084;&#1072;_2_&#1054;&#1057;&#1042;_3_&#1084;&#1077;&#1089;_201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5;&#1089;&#1086;&#1083;&#1088;&#1072;&#1073;%20&#1090;&#1072;&#1073;&#1083;&#1080;&#1094;&#1072;%20&#1092;_3_&#1087;_&#1084;_3_&#1084;&#1077;&#1089;_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2;&#1086;&#1080;%20&#1076;&#1086;&#1082;&#1091;&#1084;&#1077;&#1085;&#1090;&#1099;\&#1044;&#1055;_&#1041;&#1072;&#1083;&#1072;&#1085;&#1089;\4_2013\1_&#1050;&#1086;&#1085;&#1089;&#1086;&#1083;&#1080;&#1076;&#1072;&#1094;&#1080;&#1103;_12%20&#1084;&#1077;&#1089;%202013\&#1050;&#1086;&#1085;&#1089;&#1086;&#1083;&#1080;&#1076;&#1072;&#1094;&#1080;&#1103;_&#1092;&#1086;&#1088;&#1084;&#1072;_1_&#1054;&#1057;&#1042;_12_&#1084;&#1077;&#1089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ф.2"/>
      <sheetName val="ф.3"/>
      <sheetName val="ф4 мсфо"/>
    </sheetNames>
    <sheetDataSet>
      <sheetData sheetId="0">
        <row r="32">
          <cell r="D32">
            <v>900000</v>
          </cell>
        </row>
        <row r="33">
          <cell r="D33">
            <v>180000</v>
          </cell>
        </row>
        <row r="45">
          <cell r="D45">
            <v>0</v>
          </cell>
        </row>
      </sheetData>
      <sheetData sheetId="3">
        <row r="13">
          <cell r="H13">
            <v>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доля меньшинства в СК"/>
      <sheetName val="НереализДоход"/>
      <sheetName val="Аконф"/>
    </sheetNames>
    <sheetDataSet>
      <sheetData sheetId="0">
        <row r="5">
          <cell r="T5">
            <v>2407428</v>
          </cell>
        </row>
        <row r="25">
          <cell r="T25">
            <v>508919</v>
          </cell>
        </row>
        <row r="26">
          <cell r="T26">
            <v>8733</v>
          </cell>
        </row>
        <row r="27">
          <cell r="T27">
            <v>0</v>
          </cell>
        </row>
        <row r="28">
          <cell r="T28">
            <v>185</v>
          </cell>
        </row>
        <row r="29">
          <cell r="T29">
            <v>871</v>
          </cell>
        </row>
        <row r="43">
          <cell r="T43">
            <v>852</v>
          </cell>
        </row>
        <row r="51">
          <cell r="T51">
            <v>6252</v>
          </cell>
        </row>
        <row r="56">
          <cell r="T56">
            <v>-29675</v>
          </cell>
        </row>
        <row r="57">
          <cell r="T57">
            <v>9022175.266037736</v>
          </cell>
        </row>
        <row r="101">
          <cell r="T101">
            <v>458705</v>
          </cell>
        </row>
        <row r="102">
          <cell r="Q102">
            <v>224307</v>
          </cell>
        </row>
        <row r="125">
          <cell r="T125">
            <v>316571</v>
          </cell>
        </row>
        <row r="126">
          <cell r="T126">
            <v>40885</v>
          </cell>
        </row>
        <row r="127">
          <cell r="T127">
            <v>62</v>
          </cell>
        </row>
        <row r="134">
          <cell r="T134">
            <v>21399</v>
          </cell>
        </row>
        <row r="137">
          <cell r="T137">
            <v>21319</v>
          </cell>
        </row>
        <row r="141">
          <cell r="T141">
            <v>0</v>
          </cell>
        </row>
        <row r="159">
          <cell r="T159">
            <v>7029943</v>
          </cell>
        </row>
        <row r="177">
          <cell r="T177">
            <v>67680</v>
          </cell>
        </row>
        <row r="185">
          <cell r="T185">
            <v>160499</v>
          </cell>
        </row>
        <row r="197">
          <cell r="T197">
            <v>0</v>
          </cell>
        </row>
        <row r="202">
          <cell r="T202">
            <v>154866.75</v>
          </cell>
        </row>
        <row r="203">
          <cell r="Q203">
            <v>267</v>
          </cell>
        </row>
        <row r="212">
          <cell r="T212">
            <v>63877</v>
          </cell>
        </row>
        <row r="215">
          <cell r="T215">
            <v>230</v>
          </cell>
        </row>
        <row r="222">
          <cell r="T222">
            <v>400409</v>
          </cell>
        </row>
        <row r="237">
          <cell r="T237">
            <v>283658</v>
          </cell>
        </row>
        <row r="241">
          <cell r="T241">
            <v>671</v>
          </cell>
        </row>
        <row r="242">
          <cell r="T242">
            <v>1183</v>
          </cell>
        </row>
        <row r="250">
          <cell r="T250">
            <v>379017</v>
          </cell>
        </row>
        <row r="256">
          <cell r="T256">
            <v>92659</v>
          </cell>
        </row>
        <row r="269">
          <cell r="T269">
            <v>183762</v>
          </cell>
        </row>
        <row r="274">
          <cell r="T274">
            <v>710510</v>
          </cell>
        </row>
        <row r="280">
          <cell r="T280">
            <v>900000</v>
          </cell>
        </row>
        <row r="301">
          <cell r="T301">
            <v>180000</v>
          </cell>
        </row>
        <row r="305">
          <cell r="T305">
            <v>16653027.264932614</v>
          </cell>
        </row>
        <row r="310">
          <cell r="T310">
            <v>53.50040685653305</v>
          </cell>
        </row>
        <row r="311">
          <cell r="T311">
            <v>17560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2"/>
      <sheetName val="реализация от АО дочерним"/>
      <sheetName val="реализация_на_АО"/>
      <sheetName val="реализация ТД"/>
      <sheetName val="реализация РШымкент"/>
      <sheetName val="реализация ТР"/>
      <sheetName val="реализация актобе"/>
    </sheetNames>
    <sheetDataSet>
      <sheetData sheetId="0">
        <row r="7">
          <cell r="T7">
            <v>7513946.140043929</v>
          </cell>
        </row>
        <row r="25">
          <cell r="T25">
            <v>6087822.299611315</v>
          </cell>
        </row>
        <row r="45">
          <cell r="T45">
            <v>477420.09460714285</v>
          </cell>
        </row>
        <row r="46">
          <cell r="T46">
            <v>434123.25579464284</v>
          </cell>
        </row>
        <row r="47">
          <cell r="T47">
            <v>0</v>
          </cell>
        </row>
        <row r="68">
          <cell r="Q68">
            <v>71209</v>
          </cell>
        </row>
        <row r="87">
          <cell r="Q87">
            <v>31861</v>
          </cell>
        </row>
        <row r="88">
          <cell r="Q88">
            <v>978</v>
          </cell>
        </row>
        <row r="99">
          <cell r="Q99">
            <v>190232</v>
          </cell>
        </row>
        <row r="114">
          <cell r="T114">
            <v>-73222.62509821431</v>
          </cell>
        </row>
        <row r="116">
          <cell r="T116">
            <v>96924.59999999999</v>
          </cell>
        </row>
        <row r="118">
          <cell r="T118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 "/>
      <sheetName val="Счета"/>
      <sheetName val="ТД"/>
    </sheetNames>
    <sheetDataSet>
      <sheetData sheetId="0">
        <row r="7">
          <cell r="S7">
            <v>7136520</v>
          </cell>
        </row>
        <row r="8">
          <cell r="S8">
            <v>1971008</v>
          </cell>
        </row>
        <row r="9">
          <cell r="S9">
            <v>29174</v>
          </cell>
        </row>
        <row r="12">
          <cell r="S12">
            <v>47866</v>
          </cell>
        </row>
        <row r="15">
          <cell r="S15">
            <v>6750521</v>
          </cell>
        </row>
        <row r="16">
          <cell r="S16">
            <v>1042101</v>
          </cell>
        </row>
        <row r="17">
          <cell r="S17">
            <v>1127677</v>
          </cell>
        </row>
        <row r="19">
          <cell r="S19">
            <v>1136490</v>
          </cell>
        </row>
        <row r="20">
          <cell r="S20">
            <v>79691</v>
          </cell>
        </row>
        <row r="26">
          <cell r="S26">
            <v>3215</v>
          </cell>
        </row>
        <row r="29">
          <cell r="S29">
            <v>1074</v>
          </cell>
        </row>
        <row r="33">
          <cell r="S33">
            <v>2425</v>
          </cell>
        </row>
        <row r="34">
          <cell r="S34">
            <v>87008</v>
          </cell>
        </row>
        <row r="53">
          <cell r="S53">
            <v>5302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доля меньшинства в СК"/>
      <sheetName val="НереализДоход"/>
      <sheetName val="Аконф"/>
      <sheetName val="Консолидация_форма_1_ОСВ_12_мес"/>
    </sheetNames>
    <sheetDataSet>
      <sheetData sheetId="0">
        <row r="255">
          <cell r="Q255">
            <v>29394</v>
          </cell>
        </row>
        <row r="274">
          <cell r="Q274">
            <v>183672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2"/>
  <sheetViews>
    <sheetView showGridLines="0" zoomScalePageLayoutView="0" workbookViewId="0" topLeftCell="A43">
      <selection activeCell="D56" sqref="D56"/>
    </sheetView>
  </sheetViews>
  <sheetFormatPr defaultColWidth="9.00390625" defaultRowHeight="12.75"/>
  <cols>
    <col min="1" max="1" width="1.75390625" style="72" customWidth="1"/>
    <col min="2" max="2" width="46.875" style="140" customWidth="1"/>
    <col min="3" max="3" width="5.25390625" style="108" customWidth="1"/>
    <col min="4" max="4" width="15.625" style="143" customWidth="1"/>
    <col min="5" max="5" width="1.875" style="139" customWidth="1"/>
    <col min="6" max="6" width="14.625" style="143" customWidth="1"/>
    <col min="7" max="16384" width="9.125" style="72" customWidth="1"/>
  </cols>
  <sheetData>
    <row r="1" spans="2:6" s="111" customFormat="1" ht="12">
      <c r="B1" s="69" t="s">
        <v>13</v>
      </c>
      <c r="C1" s="108"/>
      <c r="D1" s="109"/>
      <c r="E1" s="110"/>
      <c r="F1" s="109"/>
    </row>
    <row r="2" spans="2:6" ht="12">
      <c r="B2" s="156" t="s">
        <v>11</v>
      </c>
      <c r="C2" s="156"/>
      <c r="D2" s="157"/>
      <c r="E2" s="157"/>
      <c r="F2" s="157"/>
    </row>
    <row r="3" spans="2:6" ht="12">
      <c r="B3" s="156" t="s">
        <v>118</v>
      </c>
      <c r="C3" s="156"/>
      <c r="D3" s="157"/>
      <c r="E3" s="157"/>
      <c r="F3" s="157"/>
    </row>
    <row r="4" spans="2:6" ht="12">
      <c r="B4" s="158"/>
      <c r="C4" s="158"/>
      <c r="D4" s="158"/>
      <c r="E4" s="158"/>
      <c r="F4" s="158"/>
    </row>
    <row r="5" spans="2:6" ht="12" customHeight="1" hidden="1">
      <c r="B5" s="112"/>
      <c r="C5" s="113"/>
      <c r="D5" s="67"/>
      <c r="E5" s="114"/>
      <c r="F5" s="67"/>
    </row>
    <row r="6" spans="2:6" ht="12" customHeight="1" hidden="1">
      <c r="B6" s="112"/>
      <c r="C6" s="113"/>
      <c r="D6" s="67"/>
      <c r="E6" s="114"/>
      <c r="F6" s="67"/>
    </row>
    <row r="7" spans="2:6" s="107" customFormat="1" ht="24">
      <c r="B7" s="115"/>
      <c r="C7" s="113" t="s">
        <v>17</v>
      </c>
      <c r="D7" s="116" t="s">
        <v>119</v>
      </c>
      <c r="E7" s="117"/>
      <c r="F7" s="118" t="s">
        <v>117</v>
      </c>
    </row>
    <row r="8" spans="2:6" s="107" customFormat="1" ht="3" customHeight="1">
      <c r="B8" s="112"/>
      <c r="C8" s="113"/>
      <c r="D8" s="119" t="s">
        <v>120</v>
      </c>
      <c r="E8" s="117"/>
      <c r="F8" s="119"/>
    </row>
    <row r="9" spans="2:6" s="107" customFormat="1" ht="12">
      <c r="B9" s="161" t="s">
        <v>46</v>
      </c>
      <c r="C9" s="120"/>
      <c r="D9" s="116"/>
      <c r="E9" s="117"/>
      <c r="F9" s="116"/>
    </row>
    <row r="10" spans="2:6" s="107" customFormat="1" ht="5.25" customHeight="1">
      <c r="B10" s="162"/>
      <c r="C10" s="113"/>
      <c r="D10" s="68"/>
      <c r="E10" s="121"/>
      <c r="F10" s="68"/>
    </row>
    <row r="11" spans="2:6" s="107" customFormat="1" ht="12">
      <c r="B11" s="122" t="s">
        <v>32</v>
      </c>
      <c r="C11" s="113"/>
      <c r="D11" s="119"/>
      <c r="E11" s="117"/>
      <c r="F11" s="119"/>
    </row>
    <row r="12" spans="2:6" s="107" customFormat="1" ht="12">
      <c r="B12" s="123" t="s">
        <v>33</v>
      </c>
      <c r="C12" s="113">
        <v>6</v>
      </c>
      <c r="D12" s="124">
        <f>'[2]Баланс'!$T$159</f>
        <v>7029943</v>
      </c>
      <c r="E12" s="125"/>
      <c r="F12" s="124">
        <v>7105582</v>
      </c>
    </row>
    <row r="13" spans="2:6" s="107" customFormat="1" ht="12">
      <c r="B13" s="123" t="s">
        <v>34</v>
      </c>
      <c r="C13" s="113"/>
      <c r="D13" s="126">
        <f>'[2]Баланс'!$T$177</f>
        <v>67680</v>
      </c>
      <c r="E13" s="125"/>
      <c r="F13" s="126">
        <v>68449</v>
      </c>
    </row>
    <row r="14" spans="2:6" s="107" customFormat="1" ht="12">
      <c r="B14" s="123" t="s">
        <v>35</v>
      </c>
      <c r="C14" s="113">
        <v>10</v>
      </c>
      <c r="D14" s="126">
        <f>'[2]Баланс'!$T$185</f>
        <v>160499</v>
      </c>
      <c r="E14" s="125"/>
      <c r="F14" s="126">
        <v>149772</v>
      </c>
    </row>
    <row r="15" spans="2:6" s="107" customFormat="1" ht="12">
      <c r="B15" s="123" t="s">
        <v>36</v>
      </c>
      <c r="C15" s="113">
        <v>7</v>
      </c>
      <c r="D15" s="127">
        <f>'[2]Баланс'!$T$137</f>
        <v>21319</v>
      </c>
      <c r="E15" s="125"/>
      <c r="F15" s="127">
        <v>24865</v>
      </c>
    </row>
    <row r="16" spans="2:6" s="107" customFormat="1" ht="12">
      <c r="B16" s="122" t="s">
        <v>37</v>
      </c>
      <c r="C16" s="113"/>
      <c r="D16" s="119">
        <f>SUM(D12:D15)</f>
        <v>7279441</v>
      </c>
      <c r="E16" s="128"/>
      <c r="F16" s="119">
        <f>SUM(F12:F15)</f>
        <v>7348668</v>
      </c>
    </row>
    <row r="17" spans="2:6" s="107" customFormat="1" ht="12">
      <c r="B17" s="122"/>
      <c r="C17" s="113"/>
      <c r="D17" s="119"/>
      <c r="E17" s="128"/>
      <c r="F17" s="119"/>
    </row>
    <row r="18" spans="2:6" s="107" customFormat="1" ht="12">
      <c r="B18" s="122" t="s">
        <v>38</v>
      </c>
      <c r="C18" s="113"/>
      <c r="D18" s="119"/>
      <c r="E18" s="128"/>
      <c r="F18" s="119"/>
    </row>
    <row r="19" spans="2:6" s="107" customFormat="1" ht="12">
      <c r="B19" s="129" t="s">
        <v>39</v>
      </c>
      <c r="C19" s="113">
        <v>8</v>
      </c>
      <c r="D19" s="124">
        <f>'[2]Баланс'!$T$57+'[2]Баланс'!$T$88</f>
        <v>9022175.266037736</v>
      </c>
      <c r="E19" s="125"/>
      <c r="F19" s="124">
        <v>7554499</v>
      </c>
    </row>
    <row r="20" spans="2:6" s="107" customFormat="1" ht="12">
      <c r="B20" s="129" t="s">
        <v>40</v>
      </c>
      <c r="C20" s="113">
        <v>9</v>
      </c>
      <c r="D20" s="124">
        <f>'[2]Баланс'!$T$25+'[2]Баланс'!$T$56</f>
        <v>479244</v>
      </c>
      <c r="E20" s="125"/>
      <c r="F20" s="124">
        <v>431140</v>
      </c>
    </row>
    <row r="21" spans="2:6" s="107" customFormat="1" ht="12">
      <c r="B21" s="129" t="s">
        <v>41</v>
      </c>
      <c r="C21" s="113">
        <v>10</v>
      </c>
      <c r="D21" s="124">
        <f>'[2]Баланс'!$T$125</f>
        <v>316571</v>
      </c>
      <c r="E21" s="125"/>
      <c r="F21" s="124">
        <v>638958</v>
      </c>
    </row>
    <row r="22" spans="2:6" s="107" customFormat="1" ht="12">
      <c r="B22" s="129" t="s">
        <v>42</v>
      </c>
      <c r="C22" s="113"/>
      <c r="D22" s="124">
        <f>'[2]Баланс'!$Q$102</f>
        <v>224307</v>
      </c>
      <c r="E22" s="125"/>
      <c r="F22" s="124">
        <v>165590</v>
      </c>
    </row>
    <row r="23" spans="2:6" s="107" customFormat="1" ht="12">
      <c r="B23" s="129" t="s">
        <v>43</v>
      </c>
      <c r="C23" s="113">
        <v>11</v>
      </c>
      <c r="D23" s="124">
        <f>'[2]Баланс'!$T$26+'[2]Баланс'!$T$27+'[2]Баланс'!$T$28+'[2]Баланс'!$T$29+'[2]Баланс'!$T$43+'[2]Баланс'!$T$51+'[2]Баланс'!$T$101-'[2]Баланс'!$Q$102+'[2]Баланс'!$T$126+'[2]Баланс'!$T$127+'[2]Баланс'!$T$134-'[2]Баланс'!$T$137+'[2]Баланс'!$T$141</f>
        <v>292318</v>
      </c>
      <c r="E23" s="125"/>
      <c r="F23" s="124">
        <v>247264</v>
      </c>
    </row>
    <row r="24" spans="2:6" s="107" customFormat="1" ht="12">
      <c r="B24" s="129" t="s">
        <v>44</v>
      </c>
      <c r="C24" s="113">
        <v>12</v>
      </c>
      <c r="D24" s="127">
        <f>'[2]Баланс'!$T$5</f>
        <v>2407428</v>
      </c>
      <c r="E24" s="125"/>
      <c r="F24" s="127">
        <v>3439182</v>
      </c>
    </row>
    <row r="25" spans="2:6" s="107" customFormat="1" ht="12">
      <c r="B25" s="122" t="s">
        <v>37</v>
      </c>
      <c r="C25" s="113"/>
      <c r="D25" s="130">
        <f>SUM(D19:D24)</f>
        <v>12742043.266037736</v>
      </c>
      <c r="E25" s="130"/>
      <c r="F25" s="130">
        <f>SUM(F19:F24)</f>
        <v>12476633</v>
      </c>
    </row>
    <row r="26" spans="2:6" s="107" customFormat="1" ht="12">
      <c r="B26" s="129"/>
      <c r="C26" s="113"/>
      <c r="D26" s="124"/>
      <c r="E26" s="125"/>
      <c r="F26" s="124"/>
    </row>
    <row r="27" spans="2:6" s="96" customFormat="1" ht="12.75" thickBot="1">
      <c r="B27" s="131" t="s">
        <v>45</v>
      </c>
      <c r="C27" s="132"/>
      <c r="D27" s="133">
        <f>D16+D25+D17</f>
        <v>20021484.266037736</v>
      </c>
      <c r="E27" s="128"/>
      <c r="F27" s="133">
        <f>F16+F25</f>
        <v>19825301</v>
      </c>
    </row>
    <row r="28" spans="2:6" s="107" customFormat="1" ht="12">
      <c r="B28" s="129"/>
      <c r="C28" s="113"/>
      <c r="D28" s="124"/>
      <c r="E28" s="125"/>
      <c r="F28" s="124"/>
    </row>
    <row r="29" spans="2:6" s="107" customFormat="1" ht="24" customHeight="1">
      <c r="B29" s="122" t="s">
        <v>47</v>
      </c>
      <c r="C29" s="113"/>
      <c r="D29" s="68"/>
      <c r="E29" s="125"/>
      <c r="F29" s="68"/>
    </row>
    <row r="30" spans="2:6" s="107" customFormat="1" ht="12" customHeight="1">
      <c r="B30" s="122" t="s">
        <v>48</v>
      </c>
      <c r="C30" s="113"/>
      <c r="D30" s="68"/>
      <c r="E30" s="125"/>
      <c r="F30" s="68"/>
    </row>
    <row r="31" spans="2:6" s="96" customFormat="1" ht="12">
      <c r="B31" s="122" t="s">
        <v>49</v>
      </c>
      <c r="C31" s="113"/>
      <c r="D31" s="119"/>
      <c r="E31" s="128"/>
      <c r="F31" s="119"/>
    </row>
    <row r="32" spans="2:6" s="107" customFormat="1" ht="12">
      <c r="B32" s="123" t="s">
        <v>30</v>
      </c>
      <c r="C32" s="113">
        <v>13</v>
      </c>
      <c r="D32" s="68">
        <f>'[2]Баланс'!$T$280</f>
        <v>900000</v>
      </c>
      <c r="E32" s="125"/>
      <c r="F32" s="68">
        <f>'[1]баланс'!$D$32</f>
        <v>900000</v>
      </c>
    </row>
    <row r="33" spans="2:6" s="107" customFormat="1" ht="12">
      <c r="B33" s="123" t="s">
        <v>1</v>
      </c>
      <c r="C33" s="113">
        <v>13</v>
      </c>
      <c r="D33" s="68">
        <f>'[2]Баланс'!$T$301</f>
        <v>180000</v>
      </c>
      <c r="E33" s="125"/>
      <c r="F33" s="68">
        <f>'[1]баланс'!$D$33</f>
        <v>180000</v>
      </c>
    </row>
    <row r="34" spans="2:6" s="107" customFormat="1" ht="12">
      <c r="B34" s="123" t="s">
        <v>50</v>
      </c>
      <c r="C34" s="113">
        <v>13</v>
      </c>
      <c r="D34" s="68">
        <f>'[2]Баланс'!$T$311</f>
        <v>17560</v>
      </c>
      <c r="E34" s="125"/>
      <c r="F34" s="103">
        <v>-13996</v>
      </c>
    </row>
    <row r="35" spans="2:6" s="107" customFormat="1" ht="12" hidden="1">
      <c r="B35" s="123" t="s">
        <v>110</v>
      </c>
      <c r="C35" s="113"/>
      <c r="D35" s="68"/>
      <c r="E35" s="125"/>
      <c r="F35" s="68"/>
    </row>
    <row r="36" spans="2:6" s="107" customFormat="1" ht="12">
      <c r="B36" s="123" t="s">
        <v>10</v>
      </c>
      <c r="C36" s="113"/>
      <c r="D36" s="134">
        <f>'[2]Баланс'!$T$305+1</f>
        <v>16653028.264932614</v>
      </c>
      <c r="E36" s="125"/>
      <c r="F36" s="134">
        <v>16299627</v>
      </c>
    </row>
    <row r="37" spans="2:6" s="107" customFormat="1" ht="12">
      <c r="B37" s="122" t="s">
        <v>37</v>
      </c>
      <c r="C37" s="113"/>
      <c r="D37" s="119">
        <f>SUM(D32:D36)</f>
        <v>17750588.264932614</v>
      </c>
      <c r="E37" s="128"/>
      <c r="F37" s="119">
        <f>SUM(F32:F36)</f>
        <v>17365631</v>
      </c>
    </row>
    <row r="38" spans="2:6" s="107" customFormat="1" ht="12">
      <c r="B38" s="122" t="s">
        <v>26</v>
      </c>
      <c r="C38" s="113"/>
      <c r="D38" s="68">
        <f>'[2]Баланс'!$T$310</f>
        <v>53.50040685653305</v>
      </c>
      <c r="E38" s="125"/>
      <c r="F38" s="68">
        <v>49</v>
      </c>
    </row>
    <row r="39" spans="2:6" s="96" customFormat="1" ht="22.5" customHeight="1" thickBot="1">
      <c r="B39" s="135" t="s">
        <v>9</v>
      </c>
      <c r="C39" s="132"/>
      <c r="D39" s="136">
        <f>D37+D38</f>
        <v>17750641.76533947</v>
      </c>
      <c r="E39" s="128"/>
      <c r="F39" s="136">
        <f>F37+F38</f>
        <v>17365680</v>
      </c>
    </row>
    <row r="40" spans="2:6" s="107" customFormat="1" ht="12">
      <c r="B40" s="123"/>
      <c r="C40" s="113"/>
      <c r="D40" s="68"/>
      <c r="E40" s="125"/>
      <c r="F40" s="68"/>
    </row>
    <row r="41" spans="2:6" s="107" customFormat="1" ht="12">
      <c r="B41" s="122" t="s">
        <v>7</v>
      </c>
      <c r="C41" s="113"/>
      <c r="D41" s="68"/>
      <c r="E41" s="125"/>
      <c r="F41" s="68"/>
    </row>
    <row r="42" spans="2:6" s="107" customFormat="1" ht="12">
      <c r="B42" s="123" t="s">
        <v>27</v>
      </c>
      <c r="C42" s="113"/>
      <c r="D42" s="68">
        <f>'[2]Баланс'!$T$274</f>
        <v>710510</v>
      </c>
      <c r="E42" s="125"/>
      <c r="F42" s="68">
        <v>710496</v>
      </c>
    </row>
    <row r="43" spans="2:6" s="107" customFormat="1" ht="12">
      <c r="B43" s="123" t="s">
        <v>124</v>
      </c>
      <c r="C43" s="113">
        <v>17</v>
      </c>
      <c r="D43" s="134">
        <f>'[5]Баланс'!$Q$274</f>
        <v>183672</v>
      </c>
      <c r="E43" s="125"/>
      <c r="F43" s="134">
        <v>183678</v>
      </c>
    </row>
    <row r="44" spans="2:6" s="107" customFormat="1" ht="12">
      <c r="B44" s="123"/>
      <c r="C44" s="113"/>
      <c r="D44" s="137">
        <f>D42+D43</f>
        <v>894182</v>
      </c>
      <c r="E44" s="128"/>
      <c r="F44" s="137">
        <f>F42+F43</f>
        <v>894174</v>
      </c>
    </row>
    <row r="45" spans="2:6" ht="12">
      <c r="B45" s="69" t="s">
        <v>51</v>
      </c>
      <c r="D45" s="138"/>
      <c r="F45" s="138"/>
    </row>
    <row r="46" spans="2:6" ht="12">
      <c r="B46" s="140" t="s">
        <v>52</v>
      </c>
      <c r="C46" s="108">
        <v>14</v>
      </c>
      <c r="D46" s="138">
        <f>'[2]Баланс'!$T$197</f>
        <v>0</v>
      </c>
      <c r="F46" s="138">
        <f>'[1]баланс'!$D$45</f>
        <v>0</v>
      </c>
    </row>
    <row r="47" spans="2:6" ht="12">
      <c r="B47" s="140" t="s">
        <v>53</v>
      </c>
      <c r="C47" s="108">
        <v>15</v>
      </c>
      <c r="D47" s="138">
        <f>'[2]Баланс'!$T$222</f>
        <v>400409</v>
      </c>
      <c r="F47" s="138">
        <v>455089</v>
      </c>
    </row>
    <row r="48" spans="2:6" ht="12">
      <c r="B48" s="140" t="s">
        <v>2</v>
      </c>
      <c r="D48" s="138">
        <f>'[2]Баланс'!$T$256</f>
        <v>92659</v>
      </c>
      <c r="F48" s="138">
        <v>61852</v>
      </c>
    </row>
    <row r="49" spans="2:6" ht="12">
      <c r="B49" s="140" t="s">
        <v>54</v>
      </c>
      <c r="D49" s="138">
        <f>'[2]Баланс'!$Q$203</f>
        <v>267</v>
      </c>
      <c r="F49" s="138">
        <v>0</v>
      </c>
    </row>
    <row r="50" spans="2:6" ht="12">
      <c r="B50" s="123" t="s">
        <v>125</v>
      </c>
      <c r="C50" s="108">
        <v>17</v>
      </c>
      <c r="D50" s="138">
        <f>'[5]Баланс'!$Q$255</f>
        <v>29394</v>
      </c>
      <c r="F50" s="138">
        <v>29394</v>
      </c>
    </row>
    <row r="51" spans="2:6" ht="12">
      <c r="B51" s="140" t="s">
        <v>55</v>
      </c>
      <c r="C51" s="108">
        <v>16</v>
      </c>
      <c r="D51" s="141">
        <f>'[2]Баланс'!$T$202-'[2]Баланс'!$Q$203+'[2]Баланс'!$T$212+'[2]Баланс'!$T$215+'[2]Баланс'!$T$237+'[2]Баланс'!$T$241+'[2]Баланс'!$T$242+'[2]Баланс'!$T$250+'[2]Баланс'!$T$269-D43-D50-1</f>
        <v>853930.75</v>
      </c>
      <c r="F51" s="141">
        <v>1019112</v>
      </c>
    </row>
    <row r="52" spans="4:6" ht="12">
      <c r="D52" s="67">
        <f>SUM(D46:D51)</f>
        <v>1376659.75</v>
      </c>
      <c r="E52" s="110"/>
      <c r="F52" s="67">
        <f>SUM(F46:F51)</f>
        <v>1565447</v>
      </c>
    </row>
    <row r="53" spans="4:6" ht="12">
      <c r="D53" s="67"/>
      <c r="E53" s="110"/>
      <c r="F53" s="67"/>
    </row>
    <row r="54" spans="2:6" ht="12">
      <c r="B54" s="122" t="s">
        <v>37</v>
      </c>
      <c r="D54" s="142">
        <f>D44+D52</f>
        <v>2270841.75</v>
      </c>
      <c r="E54" s="110"/>
      <c r="F54" s="142">
        <f>F44+F52</f>
        <v>2459621</v>
      </c>
    </row>
    <row r="55" spans="4:6" ht="12">
      <c r="D55" s="138"/>
      <c r="F55" s="138"/>
    </row>
    <row r="56" spans="2:6" s="111" customFormat="1" ht="12">
      <c r="B56" s="69" t="s">
        <v>56</v>
      </c>
      <c r="C56" s="106"/>
      <c r="D56" s="67">
        <f>D39+D54</f>
        <v>20021483.51533947</v>
      </c>
      <c r="E56" s="110"/>
      <c r="F56" s="67">
        <f>F39+F54</f>
        <v>19825301</v>
      </c>
    </row>
    <row r="57" ht="12">
      <c r="F57" s="138"/>
    </row>
    <row r="58" spans="4:6" ht="12">
      <c r="D58" s="138"/>
      <c r="E58" s="138"/>
      <c r="F58" s="138"/>
    </row>
    <row r="59" spans="2:6" s="147" customFormat="1" ht="11.25">
      <c r="B59" s="144" t="s">
        <v>113</v>
      </c>
      <c r="C59" s="145">
        <v>13</v>
      </c>
      <c r="D59" s="146">
        <v>4911</v>
      </c>
      <c r="E59" s="146"/>
      <c r="F59" s="146">
        <v>4805</v>
      </c>
    </row>
    <row r="60" spans="4:6" ht="12">
      <c r="D60" s="138"/>
      <c r="F60" s="138"/>
    </row>
    <row r="61" spans="4:6" ht="12">
      <c r="D61" s="138"/>
      <c r="F61" s="138"/>
    </row>
    <row r="62" spans="4:6" ht="12">
      <c r="D62" s="138"/>
      <c r="F62" s="138"/>
    </row>
    <row r="63" spans="2:6" s="107" customFormat="1" ht="12">
      <c r="B63" s="91" t="s">
        <v>126</v>
      </c>
      <c r="C63" s="108"/>
      <c r="D63" s="148"/>
      <c r="E63" s="128"/>
      <c r="F63" s="93" t="s">
        <v>114</v>
      </c>
    </row>
    <row r="64" spans="2:6" s="107" customFormat="1" ht="12">
      <c r="B64" s="149"/>
      <c r="C64" s="150"/>
      <c r="D64" s="159"/>
      <c r="E64" s="160"/>
      <c r="F64" s="151"/>
    </row>
    <row r="65" spans="2:6" s="107" customFormat="1" ht="12">
      <c r="B65" s="149"/>
      <c r="C65" s="150"/>
      <c r="D65" s="152"/>
      <c r="E65" s="153"/>
      <c r="F65" s="151"/>
    </row>
    <row r="66" spans="2:6" s="107" customFormat="1" ht="12">
      <c r="B66" s="91" t="s">
        <v>28</v>
      </c>
      <c r="C66" s="108"/>
      <c r="D66" s="148"/>
      <c r="E66" s="128"/>
      <c r="F66" s="93" t="s">
        <v>4</v>
      </c>
    </row>
    <row r="67" spans="2:6" s="107" customFormat="1" ht="12">
      <c r="B67" s="140"/>
      <c r="C67" s="108"/>
      <c r="D67" s="154"/>
      <c r="E67" s="125"/>
      <c r="F67" s="154"/>
    </row>
    <row r="72" ht="12">
      <c r="B72" s="155"/>
    </row>
  </sheetData>
  <sheetProtection/>
  <mergeCells count="5">
    <mergeCell ref="B2:F2"/>
    <mergeCell ref="B3:F3"/>
    <mergeCell ref="B4:F4"/>
    <mergeCell ref="D64:E64"/>
    <mergeCell ref="B9:B10"/>
  </mergeCells>
  <printOptions/>
  <pageMargins left="0.7874015748031497" right="0" top="0.7874015748031497" bottom="0.3937007874015748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3" sqref="D23"/>
    </sheetView>
  </sheetViews>
  <sheetFormatPr defaultColWidth="9.00390625" defaultRowHeight="12.75"/>
  <cols>
    <col min="1" max="1" width="4.125" style="40" customWidth="1"/>
    <col min="2" max="2" width="51.00390625" style="27" customWidth="1"/>
    <col min="3" max="3" width="5.75390625" style="32" customWidth="1"/>
    <col min="4" max="4" width="14.125" style="27" customWidth="1"/>
    <col min="5" max="5" width="2.75390625" style="32" customWidth="1"/>
    <col min="6" max="6" width="16.00390625" style="27" customWidth="1"/>
    <col min="7" max="16384" width="9.125" style="40" customWidth="1"/>
  </cols>
  <sheetData>
    <row r="1" spans="2:5" s="30" customFormat="1" ht="12">
      <c r="B1" s="26" t="s">
        <v>13</v>
      </c>
      <c r="C1" s="43"/>
      <c r="E1" s="43"/>
    </row>
    <row r="2" spans="1:6" ht="12">
      <c r="A2" s="27"/>
      <c r="B2" s="166" t="s">
        <v>3</v>
      </c>
      <c r="C2" s="166"/>
      <c r="D2" s="166"/>
      <c r="E2" s="166"/>
      <c r="F2" s="166"/>
    </row>
    <row r="3" spans="1:6" ht="12">
      <c r="A3" s="27"/>
      <c r="B3" s="166" t="s">
        <v>31</v>
      </c>
      <c r="C3" s="166"/>
      <c r="D3" s="166"/>
      <c r="E3" s="166"/>
      <c r="F3" s="166"/>
    </row>
    <row r="4" spans="1:6" ht="12">
      <c r="A4" s="27"/>
      <c r="B4" s="166" t="s">
        <v>121</v>
      </c>
      <c r="C4" s="166"/>
      <c r="D4" s="166"/>
      <c r="E4" s="166"/>
      <c r="F4" s="166"/>
    </row>
    <row r="5" spans="1:6" ht="12">
      <c r="A5" s="27"/>
      <c r="B5" s="165"/>
      <c r="C5" s="165"/>
      <c r="D5" s="165"/>
      <c r="E5" s="165"/>
      <c r="F5" s="165"/>
    </row>
    <row r="6" spans="1:6" ht="12">
      <c r="A6" s="41"/>
      <c r="B6" s="41"/>
      <c r="C6" s="60" t="s">
        <v>17</v>
      </c>
      <c r="D6" s="42">
        <v>41729</v>
      </c>
      <c r="E6" s="42"/>
      <c r="F6" s="42">
        <v>41364</v>
      </c>
    </row>
    <row r="7" spans="1:6" ht="12">
      <c r="A7" s="27"/>
      <c r="B7" s="43"/>
      <c r="C7" s="43"/>
      <c r="D7" s="28"/>
      <c r="E7" s="28"/>
      <c r="F7" s="28"/>
    </row>
    <row r="8" spans="1:6" ht="12">
      <c r="A8" s="27"/>
      <c r="B8" s="32" t="s">
        <v>57</v>
      </c>
      <c r="C8" s="61">
        <v>18</v>
      </c>
      <c r="D8" s="46">
        <f>'[3]Форма_2'!$T$7</f>
        <v>7513946.140043929</v>
      </c>
      <c r="E8" s="46"/>
      <c r="F8" s="46">
        <v>6634798</v>
      </c>
    </row>
    <row r="9" spans="1:6" ht="12">
      <c r="A9" s="27"/>
      <c r="B9" s="32" t="s">
        <v>58</v>
      </c>
      <c r="C9" s="61">
        <v>19</v>
      </c>
      <c r="D9" s="54">
        <f>-'[3]Форма_2'!$T$25+8968</f>
        <v>-6078854.299611315</v>
      </c>
      <c r="E9" s="46"/>
      <c r="F9" s="54">
        <v>-5486516</v>
      </c>
    </row>
    <row r="10" spans="1:6" ht="12">
      <c r="A10" s="27"/>
      <c r="B10" s="43" t="s">
        <v>0</v>
      </c>
      <c r="C10" s="61"/>
      <c r="D10" s="44">
        <f>SUM(D8:D9)</f>
        <v>1435091.840432614</v>
      </c>
      <c r="E10" s="44"/>
      <c r="F10" s="44">
        <f>SUM(F8:F9)</f>
        <v>1148282</v>
      </c>
    </row>
    <row r="11" spans="1:6" ht="12">
      <c r="A11" s="27"/>
      <c r="B11" s="43"/>
      <c r="C11" s="61"/>
      <c r="D11" s="45"/>
      <c r="E11" s="45"/>
      <c r="F11" s="44"/>
    </row>
    <row r="12" spans="1:6" ht="12">
      <c r="A12" s="27"/>
      <c r="B12" s="53" t="s">
        <v>15</v>
      </c>
      <c r="C12" s="61">
        <v>20</v>
      </c>
      <c r="D12" s="46">
        <f>-'[3]Форма_2'!$T$46</f>
        <v>-434123.25579464284</v>
      </c>
      <c r="E12" s="46"/>
      <c r="F12" s="46">
        <v>-473563</v>
      </c>
    </row>
    <row r="13" spans="1:6" ht="12">
      <c r="A13" s="27"/>
      <c r="B13" s="27" t="s">
        <v>14</v>
      </c>
      <c r="C13" s="61">
        <v>21</v>
      </c>
      <c r="D13" s="46">
        <f>-'[3]Форма_2'!$T$45</f>
        <v>-477420.09460714285</v>
      </c>
      <c r="E13" s="46"/>
      <c r="F13" s="46">
        <v>-385853</v>
      </c>
    </row>
    <row r="14" spans="1:6" ht="2.25" customHeight="1">
      <c r="A14" s="27"/>
      <c r="B14" s="53"/>
      <c r="C14" s="61"/>
      <c r="D14" s="46"/>
      <c r="E14" s="51"/>
      <c r="F14" s="46"/>
    </row>
    <row r="15" spans="1:6" ht="12">
      <c r="A15" s="27"/>
      <c r="B15" s="53" t="s">
        <v>16</v>
      </c>
      <c r="C15" s="61">
        <v>23</v>
      </c>
      <c r="D15" s="55">
        <f>'[3]Форма_2'!$T$114-D19-D20</f>
        <v>12961.37490178569</v>
      </c>
      <c r="E15" s="44"/>
      <c r="F15" s="54">
        <v>27951</v>
      </c>
    </row>
    <row r="16" spans="1:6" ht="12">
      <c r="A16" s="27"/>
      <c r="B16" s="43" t="s">
        <v>20</v>
      </c>
      <c r="C16" s="61"/>
      <c r="D16" s="44">
        <f>D10+D12+D13+D14+D15</f>
        <v>536509.8649326141</v>
      </c>
      <c r="E16" s="44"/>
      <c r="F16" s="44">
        <f>F10+F12+F13+F14+F15</f>
        <v>316817</v>
      </c>
    </row>
    <row r="17" spans="1:6" ht="12">
      <c r="A17" s="27"/>
      <c r="B17" s="43"/>
      <c r="C17" s="61"/>
      <c r="D17" s="46"/>
      <c r="E17" s="46"/>
      <c r="F17" s="46"/>
    </row>
    <row r="18" spans="1:6" s="49" customFormat="1" ht="12">
      <c r="A18" s="47"/>
      <c r="B18" s="52" t="s">
        <v>5</v>
      </c>
      <c r="C18" s="61">
        <v>22</v>
      </c>
      <c r="D18" s="66">
        <f>-'[3]Форма_2'!$T$47</f>
        <v>0</v>
      </c>
      <c r="E18" s="48"/>
      <c r="F18" s="48">
        <v>0</v>
      </c>
    </row>
    <row r="19" spans="1:6" s="49" customFormat="1" ht="12">
      <c r="A19" s="47"/>
      <c r="B19" s="52" t="s">
        <v>18</v>
      </c>
      <c r="C19" s="61">
        <v>22</v>
      </c>
      <c r="D19" s="48">
        <f>'[3]Форма_2'!$Q$87+'[3]Форма_2'!$Q$88</f>
        <v>32839</v>
      </c>
      <c r="E19" s="48"/>
      <c r="F19" s="66">
        <v>2198</v>
      </c>
    </row>
    <row r="20" spans="1:6" s="49" customFormat="1" ht="12">
      <c r="A20" s="47"/>
      <c r="B20" s="57" t="s">
        <v>128</v>
      </c>
      <c r="C20" s="61"/>
      <c r="D20" s="55">
        <f>'[3]Форма_2'!$Q$68-'[3]Форма_2'!$Q$99</f>
        <v>-119023</v>
      </c>
      <c r="E20" s="48"/>
      <c r="F20" s="55">
        <v>-1635</v>
      </c>
    </row>
    <row r="21" spans="1:6" ht="12">
      <c r="A21" s="27"/>
      <c r="B21" s="33" t="s">
        <v>19</v>
      </c>
      <c r="C21" s="62"/>
      <c r="D21" s="44">
        <f>SUM(D16:D20)</f>
        <v>450325.86493261415</v>
      </c>
      <c r="E21" s="44"/>
      <c r="F21" s="44">
        <f>SUM(F16:F20)</f>
        <v>317380</v>
      </c>
    </row>
    <row r="22" spans="1:6" ht="12">
      <c r="A22" s="27"/>
      <c r="B22" s="33"/>
      <c r="C22" s="62"/>
      <c r="D22" s="44"/>
      <c r="E22" s="44"/>
      <c r="F22" s="44"/>
    </row>
    <row r="23" spans="1:6" ht="12">
      <c r="A23" s="27"/>
      <c r="B23" s="43" t="s">
        <v>21</v>
      </c>
      <c r="C23" s="61">
        <v>24</v>
      </c>
      <c r="D23" s="56">
        <f>-'[3]Форма_2'!$T$116</f>
        <v>-96924.59999999999</v>
      </c>
      <c r="E23" s="44"/>
      <c r="F23" s="56">
        <v>-69440</v>
      </c>
    </row>
    <row r="24" spans="1:6" ht="12">
      <c r="A24" s="27"/>
      <c r="B24" s="43"/>
      <c r="C24" s="61"/>
      <c r="D24" s="44"/>
      <c r="E24" s="44"/>
      <c r="F24" s="44"/>
    </row>
    <row r="25" spans="1:6" ht="24" customHeight="1">
      <c r="A25" s="27"/>
      <c r="B25" s="43" t="s">
        <v>59</v>
      </c>
      <c r="C25" s="61"/>
      <c r="D25" s="44">
        <f>D21+D23</f>
        <v>353401.26493261417</v>
      </c>
      <c r="E25" s="44"/>
      <c r="F25" s="44">
        <f>F21+F23</f>
        <v>247940</v>
      </c>
    </row>
    <row r="26" spans="1:6" ht="12">
      <c r="A26" s="27"/>
      <c r="B26" s="29" t="s">
        <v>23</v>
      </c>
      <c r="C26" s="61"/>
      <c r="D26" s="46">
        <f>D25-D27</f>
        <v>353400.26493261417</v>
      </c>
      <c r="E26" s="46"/>
      <c r="F26" s="46">
        <f>F25-F27</f>
        <v>247942</v>
      </c>
    </row>
    <row r="27" spans="1:6" ht="12">
      <c r="A27" s="27"/>
      <c r="B27" s="32" t="s">
        <v>24</v>
      </c>
      <c r="C27" s="61"/>
      <c r="D27" s="46">
        <f>D36</f>
        <v>1</v>
      </c>
      <c r="E27" s="46"/>
      <c r="F27" s="46">
        <f>F36</f>
        <v>-2</v>
      </c>
    </row>
    <row r="28" spans="1:6" ht="12">
      <c r="A28" s="27"/>
      <c r="B28" s="43"/>
      <c r="C28" s="61"/>
      <c r="D28" s="44"/>
      <c r="E28" s="44"/>
      <c r="F28" s="44"/>
    </row>
    <row r="29" spans="1:6" ht="12">
      <c r="A29" s="27"/>
      <c r="B29" s="43" t="s">
        <v>12</v>
      </c>
      <c r="C29" s="61"/>
      <c r="D29" s="44"/>
      <c r="E29" s="44"/>
      <c r="F29" s="44"/>
    </row>
    <row r="30" spans="1:6" ht="24">
      <c r="A30" s="27"/>
      <c r="B30" s="29" t="s">
        <v>60</v>
      </c>
      <c r="C30" s="61"/>
      <c r="D30" s="46">
        <v>31556</v>
      </c>
      <c r="E30" s="46"/>
      <c r="F30" s="46">
        <v>47</v>
      </c>
    </row>
    <row r="31" spans="1:6" ht="12">
      <c r="A31" s="27"/>
      <c r="B31" s="43"/>
      <c r="C31" s="61"/>
      <c r="D31" s="44"/>
      <c r="E31" s="44"/>
      <c r="F31" s="44"/>
    </row>
    <row r="32" spans="1:6" ht="24">
      <c r="A32" s="27"/>
      <c r="B32" s="33" t="s">
        <v>25</v>
      </c>
      <c r="C32" s="61"/>
      <c r="D32" s="44">
        <f>D25+D30</f>
        <v>384957.26493261417</v>
      </c>
      <c r="E32" s="44"/>
      <c r="F32" s="44">
        <f>F25+F30</f>
        <v>247987</v>
      </c>
    </row>
    <row r="33" spans="1:6" ht="12">
      <c r="A33" s="27"/>
      <c r="B33" s="43"/>
      <c r="C33" s="61"/>
      <c r="D33" s="44"/>
      <c r="E33" s="44"/>
      <c r="F33" s="44"/>
    </row>
    <row r="34" spans="1:6" ht="12">
      <c r="A34" s="27"/>
      <c r="B34" s="43" t="s">
        <v>22</v>
      </c>
      <c r="C34" s="61"/>
      <c r="D34" s="44"/>
      <c r="E34" s="44"/>
      <c r="F34" s="44"/>
    </row>
    <row r="35" spans="1:6" ht="12">
      <c r="A35" s="27"/>
      <c r="B35" s="29" t="s">
        <v>23</v>
      </c>
      <c r="C35" s="61"/>
      <c r="D35" s="54">
        <f>D32-D36</f>
        <v>384956.26493261417</v>
      </c>
      <c r="E35" s="46"/>
      <c r="F35" s="54">
        <v>247942</v>
      </c>
    </row>
    <row r="36" spans="1:6" ht="12">
      <c r="A36" s="27"/>
      <c r="B36" s="32" t="s">
        <v>24</v>
      </c>
      <c r="C36" s="61"/>
      <c r="D36" s="54">
        <f>'[3]Форма_2'!$T$118</f>
        <v>1</v>
      </c>
      <c r="E36" s="46"/>
      <c r="F36" s="58">
        <v>-2</v>
      </c>
    </row>
    <row r="38" spans="1:6" ht="12">
      <c r="A38" s="27"/>
      <c r="B38" s="27" t="s">
        <v>6</v>
      </c>
      <c r="C38" s="61">
        <v>13</v>
      </c>
      <c r="D38" s="46"/>
      <c r="E38" s="46"/>
      <c r="F38" s="46"/>
    </row>
    <row r="39" spans="1:6" ht="24">
      <c r="A39" s="27"/>
      <c r="B39" s="29" t="s">
        <v>112</v>
      </c>
      <c r="C39" s="61"/>
      <c r="D39" s="50">
        <f>D26/3600</f>
        <v>98.1667402590595</v>
      </c>
      <c r="E39" s="46"/>
      <c r="F39" s="50">
        <f>F26/3600</f>
        <v>68.87277777777778</v>
      </c>
    </row>
    <row r="40" spans="1:3" ht="12">
      <c r="A40" s="27"/>
      <c r="C40" s="61"/>
    </row>
    <row r="41" spans="1:4" ht="12">
      <c r="A41" s="27"/>
      <c r="C41" s="61"/>
      <c r="D41" s="50"/>
    </row>
    <row r="42" spans="2:6" s="27" customFormat="1" ht="12">
      <c r="B42" s="34" t="s">
        <v>126</v>
      </c>
      <c r="C42" s="62"/>
      <c r="D42" s="35"/>
      <c r="E42" s="43"/>
      <c r="F42" s="36" t="s">
        <v>114</v>
      </c>
    </row>
    <row r="43" spans="2:6" s="27" customFormat="1" ht="12">
      <c r="B43" s="34"/>
      <c r="C43" s="62"/>
      <c r="D43" s="31"/>
      <c r="E43" s="43"/>
      <c r="F43" s="36"/>
    </row>
    <row r="44" spans="2:6" s="27" customFormat="1" ht="12">
      <c r="B44" s="38"/>
      <c r="C44" s="59"/>
      <c r="D44" s="163"/>
      <c r="E44" s="164"/>
      <c r="F44" s="39"/>
    </row>
    <row r="45" spans="2:6" s="27" customFormat="1" ht="12">
      <c r="B45" s="34" t="s">
        <v>29</v>
      </c>
      <c r="C45" s="62"/>
      <c r="D45" s="31"/>
      <c r="E45" s="43"/>
      <c r="F45" s="36" t="s">
        <v>4</v>
      </c>
    </row>
    <row r="46" spans="2:6" s="27" customFormat="1" ht="12">
      <c r="B46" s="37"/>
      <c r="C46" s="43"/>
      <c r="E46" s="32"/>
      <c r="F46" s="37"/>
    </row>
    <row r="47" spans="2:6" ht="11.25">
      <c r="B47" s="40"/>
      <c r="C47" s="51"/>
      <c r="D47" s="40"/>
      <c r="E47" s="51"/>
      <c r="F47" s="40"/>
    </row>
    <row r="54" ht="12">
      <c r="C54" s="46"/>
    </row>
  </sheetData>
  <sheetProtection/>
  <mergeCells count="5">
    <mergeCell ref="D44:E44"/>
    <mergeCell ref="B5:F5"/>
    <mergeCell ref="B2:F2"/>
    <mergeCell ref="B3:F3"/>
    <mergeCell ref="B4:F4"/>
  </mergeCells>
  <printOptions/>
  <pageMargins left="0.7874015748031497" right="0" top="0.7874015748031497" bottom="0.3937007874015748" header="0.2755905511811024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6">
      <selection activeCell="A13" sqref="A13"/>
    </sheetView>
  </sheetViews>
  <sheetFormatPr defaultColWidth="9.00390625" defaultRowHeight="12.75"/>
  <cols>
    <col min="1" max="1" width="61.875" style="102" customWidth="1"/>
    <col min="2" max="2" width="4.25390625" style="70" customWidth="1"/>
    <col min="3" max="3" width="11.00390625" style="70" customWidth="1"/>
    <col min="4" max="4" width="12.375" style="70" bestFit="1" customWidth="1"/>
    <col min="5" max="16384" width="9.125" style="70" customWidth="1"/>
  </cols>
  <sheetData>
    <row r="1" ht="12.75">
      <c r="A1" s="69" t="s">
        <v>13</v>
      </c>
    </row>
    <row r="2" spans="1:4" s="72" customFormat="1" ht="12">
      <c r="A2" s="156" t="s">
        <v>66</v>
      </c>
      <c r="B2" s="156"/>
      <c r="C2" s="156"/>
      <c r="D2" s="71"/>
    </row>
    <row r="3" spans="1:4" s="72" customFormat="1" ht="12">
      <c r="A3" s="156" t="s">
        <v>121</v>
      </c>
      <c r="B3" s="156"/>
      <c r="C3" s="156"/>
      <c r="D3" s="71"/>
    </row>
    <row r="4" ht="12.75">
      <c r="A4" s="73"/>
    </row>
    <row r="5" spans="1:4" ht="12.75">
      <c r="A5" s="74"/>
      <c r="B5" s="75"/>
      <c r="C5" s="76">
        <v>41729</v>
      </c>
      <c r="D5" s="76">
        <v>41364</v>
      </c>
    </row>
    <row r="6" spans="1:4" ht="12.75">
      <c r="A6" s="77"/>
      <c r="B6" s="78"/>
      <c r="C6" s="79"/>
      <c r="D6" s="79"/>
    </row>
    <row r="7" spans="1:4" ht="12.75">
      <c r="A7" s="77" t="s">
        <v>67</v>
      </c>
      <c r="B7" s="78"/>
      <c r="C7" s="80"/>
      <c r="D7" s="80"/>
    </row>
    <row r="8" spans="1:4" ht="12.75">
      <c r="A8" s="74" t="s">
        <v>68</v>
      </c>
      <c r="B8" s="75"/>
      <c r="C8" s="81">
        <f>SUM(C10:C14)</f>
        <v>9184568</v>
      </c>
      <c r="D8" s="81">
        <f>SUM(D10:D14)</f>
        <v>6837979</v>
      </c>
    </row>
    <row r="9" spans="1:4" ht="12.75">
      <c r="A9" s="74" t="s">
        <v>69</v>
      </c>
      <c r="B9" s="78"/>
      <c r="C9" s="81"/>
      <c r="D9" s="81"/>
    </row>
    <row r="10" spans="1:4" ht="12.75">
      <c r="A10" s="82" t="s">
        <v>70</v>
      </c>
      <c r="B10" s="78"/>
      <c r="C10" s="81">
        <f>'[4]Свод  '!$S$7</f>
        <v>7136520</v>
      </c>
      <c r="D10" s="81">
        <v>6604778</v>
      </c>
    </row>
    <row r="11" spans="1:4" ht="12.75">
      <c r="A11" s="82" t="s">
        <v>71</v>
      </c>
      <c r="B11" s="78"/>
      <c r="C11" s="103" t="s">
        <v>61</v>
      </c>
      <c r="D11" s="103" t="s">
        <v>61</v>
      </c>
    </row>
    <row r="12" spans="1:4" ht="12.75">
      <c r="A12" s="82" t="s">
        <v>72</v>
      </c>
      <c r="B12" s="78"/>
      <c r="C12" s="81">
        <f>'[4]Свод  '!$S$8</f>
        <v>1971008</v>
      </c>
      <c r="D12" s="81">
        <v>144096</v>
      </c>
    </row>
    <row r="13" spans="1:4" ht="12.75">
      <c r="A13" s="82" t="s">
        <v>127</v>
      </c>
      <c r="B13" s="78"/>
      <c r="C13" s="81">
        <f>'[4]Свод  '!$S$9</f>
        <v>29174</v>
      </c>
      <c r="D13" s="81">
        <v>2334</v>
      </c>
    </row>
    <row r="14" spans="1:4" ht="12.75">
      <c r="A14" s="82" t="s">
        <v>73</v>
      </c>
      <c r="B14" s="78"/>
      <c r="C14" s="81">
        <f>'[4]Свод  '!$S$12</f>
        <v>47866</v>
      </c>
      <c r="D14" s="81">
        <v>86771</v>
      </c>
    </row>
    <row r="15" spans="1:4" ht="12.75">
      <c r="A15" s="82" t="s">
        <v>74</v>
      </c>
      <c r="B15" s="75"/>
      <c r="C15" s="81">
        <f>SUM(C17:C22)</f>
        <v>10136480</v>
      </c>
      <c r="D15" s="81">
        <f>SUM(D17:D22)</f>
        <v>6853887</v>
      </c>
    </row>
    <row r="16" spans="1:4" ht="12.75">
      <c r="A16" s="82" t="s">
        <v>75</v>
      </c>
      <c r="B16" s="78"/>
      <c r="C16" s="81"/>
      <c r="D16" s="81"/>
    </row>
    <row r="17" spans="1:4" ht="12.75">
      <c r="A17" s="82" t="s">
        <v>76</v>
      </c>
      <c r="B17" s="78"/>
      <c r="C17" s="81">
        <f>'[4]Свод  '!$S$15</f>
        <v>6750521</v>
      </c>
      <c r="D17" s="81">
        <v>2226870</v>
      </c>
    </row>
    <row r="18" spans="1:4" ht="12.75">
      <c r="A18" s="82" t="s">
        <v>77</v>
      </c>
      <c r="B18" s="78"/>
      <c r="C18" s="81">
        <f>'[4]Свод  '!$S$16</f>
        <v>1042101</v>
      </c>
      <c r="D18" s="81">
        <v>2243774</v>
      </c>
    </row>
    <row r="19" spans="1:4" ht="12.75">
      <c r="A19" s="82" t="s">
        <v>78</v>
      </c>
      <c r="B19" s="78"/>
      <c r="C19" s="81">
        <f>'[4]Свод  '!$S$17</f>
        <v>1127677</v>
      </c>
      <c r="D19" s="81">
        <v>1096874</v>
      </c>
    </row>
    <row r="20" spans="1:4" ht="12.75">
      <c r="A20" s="74" t="s">
        <v>79</v>
      </c>
      <c r="B20" s="78"/>
      <c r="C20" s="103" t="s">
        <v>61</v>
      </c>
      <c r="D20" s="103" t="s">
        <v>61</v>
      </c>
    </row>
    <row r="21" spans="1:4" ht="12.75">
      <c r="A21" s="83" t="s">
        <v>80</v>
      </c>
      <c r="B21" s="78"/>
      <c r="C21" s="81">
        <f>'[4]Свод  '!$S$19</f>
        <v>1136490</v>
      </c>
      <c r="D21" s="81">
        <v>914025</v>
      </c>
    </row>
    <row r="22" spans="1:4" ht="12.75">
      <c r="A22" s="83" t="s">
        <v>81</v>
      </c>
      <c r="B22" s="78"/>
      <c r="C22" s="81">
        <f>'[4]Свод  '!$S$20</f>
        <v>79691</v>
      </c>
      <c r="D22" s="81">
        <v>372344</v>
      </c>
    </row>
    <row r="23" spans="1:4" ht="22.5">
      <c r="A23" s="83" t="s">
        <v>82</v>
      </c>
      <c r="B23" s="75"/>
      <c r="C23" s="81">
        <f>C8-C15</f>
        <v>-951912</v>
      </c>
      <c r="D23" s="81">
        <f>D8-D15</f>
        <v>-15908</v>
      </c>
    </row>
    <row r="24" spans="1:4" ht="12.75">
      <c r="A24" s="77" t="s">
        <v>83</v>
      </c>
      <c r="B24" s="78"/>
      <c r="C24" s="81"/>
      <c r="D24" s="81"/>
    </row>
    <row r="25" spans="1:4" ht="12.75">
      <c r="A25" s="83" t="s">
        <v>84</v>
      </c>
      <c r="B25" s="75"/>
      <c r="C25" s="81">
        <f>SUM(C27:C33)</f>
        <v>4289</v>
      </c>
      <c r="D25" s="81">
        <f>SUM(D27:D33)</f>
        <v>16811</v>
      </c>
    </row>
    <row r="26" spans="1:4" ht="12.75">
      <c r="A26" s="83" t="s">
        <v>69</v>
      </c>
      <c r="B26" s="78"/>
      <c r="C26" s="81"/>
      <c r="D26" s="81"/>
    </row>
    <row r="27" spans="1:4" ht="12.75">
      <c r="A27" s="83" t="s">
        <v>85</v>
      </c>
      <c r="B27" s="78"/>
      <c r="C27" s="81">
        <f>'[4]Свод  '!$S$26</f>
        <v>3215</v>
      </c>
      <c r="D27" s="81">
        <v>13583</v>
      </c>
    </row>
    <row r="28" spans="1:4" ht="12.75">
      <c r="A28" s="83" t="s">
        <v>86</v>
      </c>
      <c r="B28" s="78"/>
      <c r="C28" s="103" t="s">
        <v>61</v>
      </c>
      <c r="D28" s="103" t="s">
        <v>61</v>
      </c>
    </row>
    <row r="29" spans="1:4" ht="12.75">
      <c r="A29" s="83" t="s">
        <v>87</v>
      </c>
      <c r="B29" s="78"/>
      <c r="C29" s="103" t="s">
        <v>61</v>
      </c>
      <c r="D29" s="103" t="s">
        <v>61</v>
      </c>
    </row>
    <row r="30" spans="1:4" ht="12.75">
      <c r="A30" s="74" t="s">
        <v>88</v>
      </c>
      <c r="B30" s="78"/>
      <c r="C30" s="103" t="s">
        <v>61</v>
      </c>
      <c r="D30" s="103" t="s">
        <v>61</v>
      </c>
    </row>
    <row r="31" spans="1:4" ht="12.75">
      <c r="A31" s="83" t="s">
        <v>89</v>
      </c>
      <c r="B31" s="78"/>
      <c r="C31" s="81">
        <f>'[4]Свод  '!$S$29</f>
        <v>1074</v>
      </c>
      <c r="D31" s="81">
        <v>3228</v>
      </c>
    </row>
    <row r="32" spans="1:4" ht="12.75">
      <c r="A32" s="83" t="s">
        <v>90</v>
      </c>
      <c r="B32" s="78"/>
      <c r="C32" s="103" t="s">
        <v>61</v>
      </c>
      <c r="D32" s="103" t="s">
        <v>61</v>
      </c>
    </row>
    <row r="33" spans="1:4" ht="12.75">
      <c r="A33" s="83" t="s">
        <v>91</v>
      </c>
      <c r="B33" s="78"/>
      <c r="C33" s="103" t="s">
        <v>61</v>
      </c>
      <c r="D33" s="103" t="s">
        <v>61</v>
      </c>
    </row>
    <row r="34" spans="1:4" ht="12.75">
      <c r="A34" s="82" t="s">
        <v>74</v>
      </c>
      <c r="B34" s="75"/>
      <c r="C34" s="81">
        <f>SUM(C36:C42)</f>
        <v>89433</v>
      </c>
      <c r="D34" s="81">
        <f>SUM(D36:D42)</f>
        <v>148756</v>
      </c>
    </row>
    <row r="35" spans="1:4" ht="12.75">
      <c r="A35" s="82" t="s">
        <v>75</v>
      </c>
      <c r="B35" s="78"/>
      <c r="C35" s="81"/>
      <c r="D35" s="81"/>
    </row>
    <row r="36" spans="1:4" ht="12.75">
      <c r="A36" s="83" t="s">
        <v>92</v>
      </c>
      <c r="B36" s="84"/>
      <c r="C36" s="81">
        <f>'[4]Свод  '!$S$34</f>
        <v>87008</v>
      </c>
      <c r="D36" s="81">
        <v>136420</v>
      </c>
    </row>
    <row r="37" spans="1:4" ht="12.75">
      <c r="A37" s="83" t="s">
        <v>93</v>
      </c>
      <c r="B37" s="78"/>
      <c r="C37" s="81">
        <f>'[4]Свод  '!$S$33</f>
        <v>2425</v>
      </c>
      <c r="D37" s="81">
        <v>36</v>
      </c>
    </row>
    <row r="38" spans="1:4" ht="12.75">
      <c r="A38" s="83" t="s">
        <v>94</v>
      </c>
      <c r="B38" s="78"/>
      <c r="C38" s="103" t="s">
        <v>61</v>
      </c>
      <c r="D38" s="103" t="s">
        <v>61</v>
      </c>
    </row>
    <row r="39" spans="1:4" ht="12.75">
      <c r="A39" s="74" t="s">
        <v>95</v>
      </c>
      <c r="B39" s="78"/>
      <c r="C39" s="103" t="s">
        <v>61</v>
      </c>
      <c r="D39" s="103" t="s">
        <v>61</v>
      </c>
    </row>
    <row r="40" spans="1:4" ht="12.75">
      <c r="A40" s="83" t="s">
        <v>96</v>
      </c>
      <c r="B40" s="78"/>
      <c r="C40" s="103" t="s">
        <v>61</v>
      </c>
      <c r="D40" s="103">
        <v>12300</v>
      </c>
    </row>
    <row r="41" spans="1:4" ht="12.75">
      <c r="A41" s="83" t="s">
        <v>90</v>
      </c>
      <c r="B41" s="78"/>
      <c r="C41" s="103" t="s">
        <v>61</v>
      </c>
      <c r="D41" s="103" t="s">
        <v>61</v>
      </c>
    </row>
    <row r="42" spans="1:4" ht="12.75">
      <c r="A42" s="83" t="s">
        <v>81</v>
      </c>
      <c r="B42" s="78"/>
      <c r="C42" s="103" t="s">
        <v>61</v>
      </c>
      <c r="D42" s="103" t="s">
        <v>61</v>
      </c>
    </row>
    <row r="43" spans="1:4" ht="22.5">
      <c r="A43" s="74" t="s">
        <v>97</v>
      </c>
      <c r="B43" s="75"/>
      <c r="C43" s="81">
        <f>C25-C34</f>
        <v>-85144</v>
      </c>
      <c r="D43" s="81">
        <f>D25-D34</f>
        <v>-131945</v>
      </c>
    </row>
    <row r="44" spans="1:4" ht="12.75">
      <c r="A44" s="77" t="s">
        <v>98</v>
      </c>
      <c r="B44" s="75"/>
      <c r="C44" s="81"/>
      <c r="D44" s="81"/>
    </row>
    <row r="45" spans="1:4" ht="12.75">
      <c r="A45" s="83" t="s">
        <v>84</v>
      </c>
      <c r="B45" s="78"/>
      <c r="C45" s="103">
        <f>SUM(C46:C50)</f>
        <v>0</v>
      </c>
      <c r="D45" s="81">
        <f>SUM(D46:D50)</f>
        <v>0</v>
      </c>
    </row>
    <row r="46" spans="1:4" ht="12.75">
      <c r="A46" s="83" t="s">
        <v>69</v>
      </c>
      <c r="B46" s="78"/>
      <c r="C46" s="81"/>
      <c r="D46" s="81"/>
    </row>
    <row r="47" spans="1:4" ht="12.75">
      <c r="A47" s="83" t="s">
        <v>99</v>
      </c>
      <c r="B47" s="78"/>
      <c r="C47" s="103" t="s">
        <v>61</v>
      </c>
      <c r="D47" s="103" t="s">
        <v>61</v>
      </c>
    </row>
    <row r="48" spans="1:4" ht="12.75">
      <c r="A48" s="83" t="s">
        <v>100</v>
      </c>
      <c r="B48" s="78"/>
      <c r="C48" s="103" t="s">
        <v>61</v>
      </c>
      <c r="D48" s="103" t="s">
        <v>61</v>
      </c>
    </row>
    <row r="49" spans="1:4" ht="12.75">
      <c r="A49" s="74" t="s">
        <v>101</v>
      </c>
      <c r="B49" s="78"/>
      <c r="C49" s="103" t="s">
        <v>61</v>
      </c>
      <c r="D49" s="103" t="s">
        <v>61</v>
      </c>
    </row>
    <row r="50" spans="1:4" ht="12.75">
      <c r="A50" s="74" t="s">
        <v>91</v>
      </c>
      <c r="B50" s="84"/>
      <c r="C50" s="103" t="s">
        <v>61</v>
      </c>
      <c r="D50" s="103" t="s">
        <v>61</v>
      </c>
    </row>
    <row r="51" spans="1:4" ht="12.75">
      <c r="A51" s="82" t="s">
        <v>74</v>
      </c>
      <c r="B51" s="75"/>
      <c r="C51" s="103">
        <f>SUM(C53:C56)</f>
        <v>0</v>
      </c>
      <c r="D51" s="103">
        <f>SUM(D53:D56)</f>
        <v>0</v>
      </c>
    </row>
    <row r="52" spans="1:4" ht="12.75">
      <c r="A52" s="82" t="s">
        <v>75</v>
      </c>
      <c r="B52" s="78"/>
      <c r="C52" s="81"/>
      <c r="D52" s="81"/>
    </row>
    <row r="53" spans="1:4" ht="12.75">
      <c r="A53" s="83" t="s">
        <v>102</v>
      </c>
      <c r="B53" s="78"/>
      <c r="C53" s="103" t="s">
        <v>61</v>
      </c>
      <c r="D53" s="103" t="s">
        <v>61</v>
      </c>
    </row>
    <row r="54" spans="1:4" ht="12.75">
      <c r="A54" s="83" t="s">
        <v>103</v>
      </c>
      <c r="B54" s="78"/>
      <c r="C54" s="103" t="s">
        <v>61</v>
      </c>
      <c r="D54" s="103" t="s">
        <v>61</v>
      </c>
    </row>
    <row r="55" spans="1:4" ht="12.75">
      <c r="A55" s="83" t="s">
        <v>104</v>
      </c>
      <c r="B55" s="78"/>
      <c r="C55" s="103" t="s">
        <v>61</v>
      </c>
      <c r="D55" s="103" t="s">
        <v>61</v>
      </c>
    </row>
    <row r="56" spans="1:4" ht="12.75">
      <c r="A56" s="83" t="s">
        <v>105</v>
      </c>
      <c r="B56" s="78"/>
      <c r="C56" s="103"/>
      <c r="D56" s="103"/>
    </row>
    <row r="57" spans="1:4" ht="22.5">
      <c r="A57" s="85" t="s">
        <v>106</v>
      </c>
      <c r="B57" s="75"/>
      <c r="C57" s="103">
        <f>C45-C51</f>
        <v>0</v>
      </c>
      <c r="D57" s="103">
        <f>D45-D51</f>
        <v>0</v>
      </c>
    </row>
    <row r="58" spans="1:4" ht="21.75">
      <c r="A58" s="86" t="s">
        <v>107</v>
      </c>
      <c r="B58" s="78"/>
      <c r="C58" s="81">
        <f>C23+C43+C57</f>
        <v>-1037056</v>
      </c>
      <c r="D58" s="81">
        <f>D23+D43+D57</f>
        <v>-147853</v>
      </c>
    </row>
    <row r="59" spans="1:4" ht="12.75">
      <c r="A59" s="87"/>
      <c r="B59" s="78"/>
      <c r="C59" s="81"/>
      <c r="D59" s="81"/>
    </row>
    <row r="60" spans="1:4" ht="12.75">
      <c r="A60" s="83" t="s">
        <v>60</v>
      </c>
      <c r="B60" s="78"/>
      <c r="C60" s="81">
        <f>'[4]Свод  '!$S$53</f>
        <v>5302</v>
      </c>
      <c r="D60" s="81">
        <v>126</v>
      </c>
    </row>
    <row r="61" spans="1:4" ht="12.75">
      <c r="A61" s="87"/>
      <c r="B61" s="78"/>
      <c r="C61" s="81"/>
      <c r="D61" s="81"/>
    </row>
    <row r="62" spans="1:4" ht="12.75">
      <c r="A62" s="83" t="s">
        <v>108</v>
      </c>
      <c r="B62" s="78"/>
      <c r="C62" s="81">
        <f>баланс!F24</f>
        <v>3439182</v>
      </c>
      <c r="D62" s="81">
        <v>1303613</v>
      </c>
    </row>
    <row r="63" spans="1:4" ht="12.75">
      <c r="A63" s="83" t="s">
        <v>109</v>
      </c>
      <c r="B63" s="78"/>
      <c r="C63" s="81">
        <f>C62+C58+C60</f>
        <v>2407428</v>
      </c>
      <c r="D63" s="81">
        <f>D62+D58+D60</f>
        <v>1155886</v>
      </c>
    </row>
    <row r="64" spans="1:4" ht="3.75" customHeight="1">
      <c r="A64" s="83"/>
      <c r="B64" s="78"/>
      <c r="C64" s="81"/>
      <c r="D64" s="81"/>
    </row>
    <row r="65" spans="1:4" ht="3.75" customHeight="1">
      <c r="A65" s="83"/>
      <c r="B65" s="78"/>
      <c r="C65" s="88"/>
      <c r="D65" s="89"/>
    </row>
    <row r="66" ht="3.75" customHeight="1">
      <c r="A66" s="90"/>
    </row>
    <row r="67" ht="3.75" customHeight="1">
      <c r="A67" s="90"/>
    </row>
    <row r="68" spans="1:4" s="95" customFormat="1" ht="12">
      <c r="A68" s="91" t="s">
        <v>126</v>
      </c>
      <c r="B68" s="92"/>
      <c r="C68" s="93" t="s">
        <v>114</v>
      </c>
      <c r="D68" s="94"/>
    </row>
    <row r="69" spans="1:2" s="95" customFormat="1" ht="12">
      <c r="A69" s="91"/>
      <c r="B69" s="96"/>
    </row>
    <row r="70" spans="1:2" s="95" customFormat="1" ht="12">
      <c r="A70" s="91"/>
      <c r="B70" s="96"/>
    </row>
    <row r="71" spans="1:2" s="95" customFormat="1" ht="12">
      <c r="A71" s="91"/>
      <c r="B71" s="96"/>
    </row>
    <row r="72" spans="1:4" s="95" customFormat="1" ht="12">
      <c r="A72" s="91" t="s">
        <v>29</v>
      </c>
      <c r="B72" s="92"/>
      <c r="C72" s="94" t="s">
        <v>4</v>
      </c>
      <c r="D72" s="94"/>
    </row>
    <row r="73" spans="1:3" ht="12.75">
      <c r="A73" s="70"/>
      <c r="B73" s="97"/>
      <c r="C73" s="98"/>
    </row>
    <row r="74" spans="1:4" ht="12.75">
      <c r="A74" s="99"/>
      <c r="C74" s="100"/>
      <c r="D74" s="101"/>
    </row>
    <row r="75" spans="1:4" ht="12.75">
      <c r="A75" s="70"/>
      <c r="C75" s="96"/>
      <c r="D75" s="101"/>
    </row>
    <row r="76" spans="3:4" ht="12.75">
      <c r="C76" s="93"/>
      <c r="D76" s="94"/>
    </row>
  </sheetData>
  <sheetProtection/>
  <mergeCells count="2">
    <mergeCell ref="A2:C2"/>
    <mergeCell ref="A3:C3"/>
  </mergeCells>
  <printOptions/>
  <pageMargins left="0.7874015748031497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20" sqref="H20"/>
    </sheetView>
  </sheetViews>
  <sheetFormatPr defaultColWidth="9.00390625" defaultRowHeight="12.75"/>
  <cols>
    <col min="1" max="1" width="41.75390625" style="6" customWidth="1"/>
    <col min="2" max="2" width="9.75390625" style="6" customWidth="1"/>
    <col min="3" max="3" width="9.125" style="6" customWidth="1"/>
    <col min="4" max="4" width="11.25390625" style="6" customWidth="1"/>
    <col min="5" max="5" width="11.00390625" style="6" customWidth="1"/>
    <col min="6" max="6" width="9.625" style="6" bestFit="1" customWidth="1"/>
    <col min="7" max="7" width="11.625" style="6" customWidth="1"/>
    <col min="8" max="8" width="12.875" style="6" customWidth="1"/>
    <col min="9" max="16384" width="9.125" style="4" customWidth="1"/>
  </cols>
  <sheetData>
    <row r="1" spans="1:8" ht="12">
      <c r="A1" s="20" t="s">
        <v>13</v>
      </c>
      <c r="H1" s="22"/>
    </row>
    <row r="2" spans="1:7" ht="11.25">
      <c r="A2" s="173"/>
      <c r="B2" s="173"/>
      <c r="C2" s="173"/>
      <c r="D2" s="173"/>
      <c r="E2" s="173"/>
      <c r="F2" s="173"/>
      <c r="G2" s="173"/>
    </row>
    <row r="3" spans="1:7" ht="11.25">
      <c r="A3" s="7"/>
      <c r="B3" s="7"/>
      <c r="C3" s="7"/>
      <c r="D3" s="7"/>
      <c r="E3" s="7"/>
      <c r="F3" s="7"/>
      <c r="G3" s="7"/>
    </row>
    <row r="4" spans="1:7" ht="35.25" customHeight="1">
      <c r="A4" s="174" t="s">
        <v>122</v>
      </c>
      <c r="B4" s="175"/>
      <c r="C4" s="175"/>
      <c r="D4" s="175"/>
      <c r="E4" s="175"/>
      <c r="F4" s="175"/>
      <c r="G4" s="175"/>
    </row>
    <row r="5" spans="1:8" s="21" customFormat="1" ht="13.5" customHeight="1">
      <c r="A5" s="167"/>
      <c r="B5" s="168"/>
      <c r="C5" s="168"/>
      <c r="D5" s="168"/>
      <c r="E5" s="168"/>
      <c r="F5" s="168"/>
      <c r="G5" s="168"/>
      <c r="H5" s="23"/>
    </row>
    <row r="6" spans="1:8" ht="10.5" customHeight="1">
      <c r="A6" s="8"/>
      <c r="H6" s="24"/>
    </row>
    <row r="7" spans="1:8" ht="12" customHeight="1">
      <c r="A7" s="171" t="s">
        <v>8</v>
      </c>
      <c r="B7" s="171" t="s">
        <v>129</v>
      </c>
      <c r="C7" s="171"/>
      <c r="D7" s="171"/>
      <c r="E7" s="171"/>
      <c r="F7" s="171"/>
      <c r="G7" s="171" t="s">
        <v>26</v>
      </c>
      <c r="H7" s="169" t="s">
        <v>9</v>
      </c>
    </row>
    <row r="8" spans="1:8" ht="45">
      <c r="A8" s="172"/>
      <c r="B8" s="10" t="s">
        <v>30</v>
      </c>
      <c r="C8" s="10" t="s">
        <v>1</v>
      </c>
      <c r="D8" s="10" t="s">
        <v>50</v>
      </c>
      <c r="E8" s="10" t="s">
        <v>10</v>
      </c>
      <c r="F8" s="11" t="s">
        <v>62</v>
      </c>
      <c r="G8" s="172"/>
      <c r="H8" s="170"/>
    </row>
    <row r="9" spans="1:8" s="13" customFormat="1" ht="15" customHeight="1">
      <c r="A9" s="63" t="s">
        <v>115</v>
      </c>
      <c r="B9" s="105">
        <v>900000</v>
      </c>
      <c r="C9" s="105">
        <v>180000</v>
      </c>
      <c r="D9" s="105">
        <v>-5292</v>
      </c>
      <c r="E9" s="105">
        <v>14964403</v>
      </c>
      <c r="F9" s="105">
        <f aca="true" t="shared" si="0" ref="F9:F15">SUM(B9:E9)</f>
        <v>16039111</v>
      </c>
      <c r="G9" s="105">
        <f>'[1]ф4 мсфо'!$H$13</f>
        <v>53</v>
      </c>
      <c r="H9" s="105">
        <f aca="true" t="shared" si="1" ref="H9:H14">F9+G9</f>
        <v>16039164</v>
      </c>
    </row>
    <row r="10" spans="1:8" ht="15" customHeight="1">
      <c r="A10" s="64" t="s">
        <v>65</v>
      </c>
      <c r="B10" s="104"/>
      <c r="C10" s="104"/>
      <c r="D10" s="104"/>
      <c r="E10" s="104">
        <v>1335224</v>
      </c>
      <c r="F10" s="104">
        <f t="shared" si="0"/>
        <v>1335224</v>
      </c>
      <c r="G10" s="104">
        <v>-4</v>
      </c>
      <c r="H10" s="104">
        <f t="shared" si="1"/>
        <v>1335220</v>
      </c>
    </row>
    <row r="11" spans="1:8" s="13" customFormat="1" ht="15" customHeight="1">
      <c r="A11" s="63" t="s">
        <v>64</v>
      </c>
      <c r="B11" s="104"/>
      <c r="C11" s="104"/>
      <c r="D11" s="104">
        <v>-8704</v>
      </c>
      <c r="E11" s="104"/>
      <c r="F11" s="104">
        <f t="shared" si="0"/>
        <v>-8704</v>
      </c>
      <c r="G11" s="104"/>
      <c r="H11" s="104">
        <f t="shared" si="1"/>
        <v>-8704</v>
      </c>
    </row>
    <row r="12" spans="1:8" s="12" customFormat="1" ht="15" customHeight="1">
      <c r="A12" s="65" t="s">
        <v>63</v>
      </c>
      <c r="B12" s="105">
        <f>SUM(B10:B11)</f>
        <v>0</v>
      </c>
      <c r="C12" s="105">
        <f>SUM(C10:C11)</f>
        <v>0</v>
      </c>
      <c r="D12" s="105">
        <f>SUM(D10:D11)</f>
        <v>-8704</v>
      </c>
      <c r="E12" s="105">
        <f>SUM(E10:E11)</f>
        <v>1335224</v>
      </c>
      <c r="F12" s="105">
        <f t="shared" si="0"/>
        <v>1326520</v>
      </c>
      <c r="G12" s="105">
        <f>SUM(G10:G11)</f>
        <v>-4</v>
      </c>
      <c r="H12" s="105">
        <f t="shared" si="1"/>
        <v>1326516</v>
      </c>
    </row>
    <row r="13" spans="1:8" ht="15" customHeight="1">
      <c r="A13" s="65" t="s">
        <v>116</v>
      </c>
      <c r="B13" s="105">
        <f>B9+B12</f>
        <v>900000</v>
      </c>
      <c r="C13" s="105">
        <f>C9+C12</f>
        <v>180000</v>
      </c>
      <c r="D13" s="105">
        <f>D9+D12</f>
        <v>-13996</v>
      </c>
      <c r="E13" s="105">
        <f>E9+E12</f>
        <v>16299627</v>
      </c>
      <c r="F13" s="105">
        <f t="shared" si="0"/>
        <v>17365631</v>
      </c>
      <c r="G13" s="105">
        <f>G9+G12</f>
        <v>49</v>
      </c>
      <c r="H13" s="105">
        <f t="shared" si="1"/>
        <v>17365680</v>
      </c>
    </row>
    <row r="14" spans="1:8" ht="15" customHeight="1">
      <c r="A14" s="64" t="s">
        <v>65</v>
      </c>
      <c r="B14" s="104"/>
      <c r="C14" s="104"/>
      <c r="D14" s="104"/>
      <c r="E14" s="104">
        <f>'ф.2'!D26+1</f>
        <v>353401.26493261417</v>
      </c>
      <c r="F14" s="104">
        <f t="shared" si="0"/>
        <v>353401.26493261417</v>
      </c>
      <c r="G14" s="104">
        <v>5</v>
      </c>
      <c r="H14" s="104">
        <f t="shared" si="1"/>
        <v>353406.26493261417</v>
      </c>
    </row>
    <row r="15" spans="1:8" s="13" customFormat="1" ht="15" customHeight="1">
      <c r="A15" s="63" t="s">
        <v>64</v>
      </c>
      <c r="B15" s="104"/>
      <c r="C15" s="104"/>
      <c r="D15" s="104">
        <v>31556</v>
      </c>
      <c r="E15" s="104"/>
      <c r="F15" s="104">
        <f t="shared" si="0"/>
        <v>31556</v>
      </c>
      <c r="G15" s="104"/>
      <c r="H15" s="104">
        <f>F15+G15</f>
        <v>31556</v>
      </c>
    </row>
    <row r="16" spans="1:8" s="13" customFormat="1" ht="12">
      <c r="A16" s="64" t="s">
        <v>111</v>
      </c>
      <c r="B16" s="104"/>
      <c r="C16" s="104"/>
      <c r="D16" s="104"/>
      <c r="E16" s="104"/>
      <c r="F16" s="104">
        <f>SUM(B16:E16)</f>
        <v>0</v>
      </c>
      <c r="G16" s="104"/>
      <c r="H16" s="104">
        <f>F16+G16</f>
        <v>0</v>
      </c>
    </row>
    <row r="17" spans="1:8" s="12" customFormat="1" ht="15" customHeight="1">
      <c r="A17" s="65" t="s">
        <v>63</v>
      </c>
      <c r="B17" s="105">
        <f aca="true" t="shared" si="2" ref="B17:G17">SUM(B14:B15)</f>
        <v>0</v>
      </c>
      <c r="C17" s="105">
        <f t="shared" si="2"/>
        <v>0</v>
      </c>
      <c r="D17" s="105">
        <f t="shared" si="2"/>
        <v>31556</v>
      </c>
      <c r="E17" s="105">
        <f t="shared" si="2"/>
        <v>353401.26493261417</v>
      </c>
      <c r="F17" s="105">
        <f t="shared" si="2"/>
        <v>384957.26493261417</v>
      </c>
      <c r="G17" s="105">
        <f t="shared" si="2"/>
        <v>5</v>
      </c>
      <c r="H17" s="105">
        <f>SUM(H14:H15)+H16</f>
        <v>384962.26493261417</v>
      </c>
    </row>
    <row r="18" spans="1:8" ht="15" customHeight="1">
      <c r="A18" s="65" t="s">
        <v>123</v>
      </c>
      <c r="B18" s="105">
        <f aca="true" t="shared" si="3" ref="B18:G18">B13+B17</f>
        <v>900000</v>
      </c>
      <c r="C18" s="105">
        <f t="shared" si="3"/>
        <v>180000</v>
      </c>
      <c r="D18" s="105">
        <f t="shared" si="3"/>
        <v>17560</v>
      </c>
      <c r="E18" s="105">
        <f t="shared" si="3"/>
        <v>16653028.264932614</v>
      </c>
      <c r="F18" s="105">
        <f t="shared" si="3"/>
        <v>17750588.264932614</v>
      </c>
      <c r="G18" s="105">
        <f t="shared" si="3"/>
        <v>54</v>
      </c>
      <c r="H18" s="105">
        <f>H13+H17</f>
        <v>17750642.264932614</v>
      </c>
    </row>
    <row r="19" spans="1:8" ht="13.5" customHeight="1">
      <c r="A19" s="14"/>
      <c r="B19" s="81"/>
      <c r="C19" s="81"/>
      <c r="D19" s="81"/>
      <c r="E19" s="81"/>
      <c r="F19" s="81"/>
      <c r="G19" s="81"/>
      <c r="H19" s="81"/>
    </row>
    <row r="20" spans="1:8" ht="15" customHeight="1">
      <c r="A20" s="14"/>
      <c r="B20" s="81"/>
      <c r="C20" s="81"/>
      <c r="D20" s="81"/>
      <c r="E20" s="81"/>
      <c r="F20" s="81"/>
      <c r="G20" s="81"/>
      <c r="H20" s="81"/>
    </row>
    <row r="21" spans="1:8" s="12" customFormat="1" ht="15" customHeight="1">
      <c r="A21" s="14"/>
      <c r="B21" s="81"/>
      <c r="C21" s="81"/>
      <c r="D21" s="81"/>
      <c r="E21" s="81"/>
      <c r="F21" s="81"/>
      <c r="G21" s="81"/>
      <c r="H21" s="81"/>
    </row>
    <row r="22" spans="1:8" s="5" customFormat="1" ht="15" customHeight="1">
      <c r="A22" s="9"/>
      <c r="B22" s="3"/>
      <c r="C22" s="3"/>
      <c r="D22" s="15"/>
      <c r="E22" s="15"/>
      <c r="F22" s="15"/>
      <c r="G22" s="15"/>
      <c r="H22" s="15"/>
    </row>
    <row r="23" spans="1:8" s="3" customFormat="1" ht="15" customHeight="1">
      <c r="A23" s="34" t="s">
        <v>126</v>
      </c>
      <c r="B23" s="36" t="s">
        <v>114</v>
      </c>
      <c r="C23" s="2"/>
      <c r="D23" s="15"/>
      <c r="E23" s="15"/>
      <c r="F23" s="15"/>
      <c r="G23" s="15"/>
      <c r="H23" s="15"/>
    </row>
    <row r="24" spans="1:8" s="3" customFormat="1" ht="15" customHeight="1">
      <c r="A24" s="1"/>
      <c r="B24" s="25"/>
      <c r="C24" s="2"/>
      <c r="E24" s="15"/>
      <c r="F24" s="15"/>
      <c r="G24" s="15"/>
      <c r="H24" s="15"/>
    </row>
    <row r="25" spans="1:8" s="16" customFormat="1" ht="12.75" customHeight="1">
      <c r="A25" s="18"/>
      <c r="D25" s="17"/>
      <c r="E25" s="15"/>
      <c r="F25" s="15"/>
      <c r="G25" s="15"/>
      <c r="H25" s="15"/>
    </row>
    <row r="26" spans="1:8" s="3" customFormat="1" ht="12.75" customHeight="1">
      <c r="A26" s="1"/>
      <c r="D26" s="15"/>
      <c r="E26" s="15"/>
      <c r="F26" s="15"/>
      <c r="G26" s="15"/>
      <c r="H26" s="15"/>
    </row>
    <row r="27" spans="1:8" s="3" customFormat="1" ht="12.75" customHeight="1">
      <c r="A27" s="1" t="s">
        <v>28</v>
      </c>
      <c r="B27" s="19" t="s">
        <v>4</v>
      </c>
      <c r="E27" s="15"/>
      <c r="F27" s="15"/>
      <c r="G27" s="15"/>
      <c r="H27" s="15"/>
    </row>
    <row r="28" spans="5:8" s="3" customFormat="1" ht="12">
      <c r="E28" s="15"/>
      <c r="F28" s="15"/>
      <c r="G28" s="15"/>
      <c r="H28" s="15"/>
    </row>
    <row r="29" spans="5:8" ht="12">
      <c r="E29" s="15"/>
      <c r="F29" s="15"/>
      <c r="G29" s="15"/>
      <c r="H29" s="15"/>
    </row>
    <row r="30" spans="5:8" ht="12">
      <c r="E30" s="15"/>
      <c r="F30" s="15"/>
      <c r="G30" s="15"/>
      <c r="H30" s="15"/>
    </row>
    <row r="31" spans="5:8" ht="12">
      <c r="E31" s="15"/>
      <c r="F31" s="15"/>
      <c r="G31" s="15"/>
      <c r="H31" s="15"/>
    </row>
    <row r="32" spans="5:8" ht="12">
      <c r="E32" s="15"/>
      <c r="F32" s="15"/>
      <c r="G32" s="15"/>
      <c r="H32" s="15"/>
    </row>
  </sheetData>
  <sheetProtection/>
  <mergeCells count="7">
    <mergeCell ref="A5:G5"/>
    <mergeCell ref="H7:H8"/>
    <mergeCell ref="G7:G8"/>
    <mergeCell ref="A2:G2"/>
    <mergeCell ref="A4:G4"/>
    <mergeCell ref="B7:F7"/>
    <mergeCell ref="A7:A8"/>
  </mergeCells>
  <printOptions/>
  <pageMargins left="0.7874015748031497" right="0" top="0.7874015748031497" bottom="0.551181102362204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User</cp:lastModifiedBy>
  <cp:lastPrinted>2014-05-14T05:43:18Z</cp:lastPrinted>
  <dcterms:created xsi:type="dcterms:W3CDTF">2005-07-29T11:17:57Z</dcterms:created>
  <dcterms:modified xsi:type="dcterms:W3CDTF">2014-05-15T06:45:43Z</dcterms:modified>
  <cp:category/>
  <cp:version/>
  <cp:contentType/>
  <cp:contentStatus/>
</cp:coreProperties>
</file>