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55" yWindow="65521" windowWidth="12000" windowHeight="10935" activeTab="1"/>
  </bookViews>
  <sheets>
    <sheet name="бб" sheetId="1" r:id="rId1"/>
    <sheet name="ф2" sheetId="2" r:id="rId2"/>
    <sheet name="ф3 прямой" sheetId="3" r:id="rId3"/>
    <sheet name="ф4" sheetId="4" r:id="rId4"/>
  </sheets>
  <externalReferences>
    <externalReference r:id="rId7"/>
  </externalReferences>
  <definedNames/>
  <calcPr fullCalcOnLoad="1"/>
</workbook>
</file>

<file path=xl/comments4.xml><?xml version="1.0" encoding="utf-8"?>
<comments xmlns="http://schemas.openxmlformats.org/spreadsheetml/2006/main">
  <authors>
    <author>mtbuh_24</author>
  </authors>
  <commentList>
    <comment ref="E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26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E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  <comment ref="F41" authorId="0">
      <text>
        <r>
          <rPr>
            <b/>
            <sz val="10"/>
            <rFont val="Tahoma"/>
            <family val="0"/>
          </rPr>
          <t>mtbuh_24:</t>
        </r>
        <r>
          <rPr>
            <sz val="10"/>
            <rFont val="Tahoma"/>
            <family val="0"/>
          </rPr>
          <t xml:space="preserve">
ПЭ;
163 ПЭС;
 ЭЦ
</t>
        </r>
      </text>
    </comment>
  </commentList>
</comments>
</file>

<file path=xl/sharedStrings.xml><?xml version="1.0" encoding="utf-8"?>
<sst xmlns="http://schemas.openxmlformats.org/spreadsheetml/2006/main" count="441" uniqueCount="291">
  <si>
    <t xml:space="preserve"> </t>
  </si>
  <si>
    <t xml:space="preserve"> тепловой и электрической энергии </t>
  </si>
  <si>
    <t xml:space="preserve"> В тысячах тенге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</si>
  <si>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</si>
  <si>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</si>
  <si>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</si>
  <si>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</si>
  <si>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</si>
  <si>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</si>
  <si>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</si>
  <si>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</si>
  <si>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</si>
  <si>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</si>
  <si>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</si>
  <si>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</si>
  <si>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</si>
  <si>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</si>
  <si>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</si>
  <si>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</si>
  <si>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072</t>
  </si>
  <si>
    <t>073</t>
  </si>
  <si>
    <t>074</t>
  </si>
  <si>
    <t>080</t>
  </si>
  <si>
    <t>081</t>
  </si>
  <si>
    <t>082</t>
  </si>
  <si>
    <t>083</t>
  </si>
  <si>
    <t>084</t>
  </si>
  <si>
    <t xml:space="preserve">IV. ДОЛГОСРОЧНЫЕ ОБЯЗАТЕЛЬСТВА </t>
  </si>
  <si>
    <t>090</t>
  </si>
  <si>
    <t xml:space="preserve"> НАИМЕНОВАНИЕ ПОКАЗАТЕЛЕЙ </t>
  </si>
  <si>
    <t xml:space="preserve">Расходы по корпоративному подоходному налогу </t>
  </si>
  <si>
    <t xml:space="preserve"> Код стр </t>
  </si>
  <si>
    <t xml:space="preserve"> I. ДВИЖЕНИЕ ДЕНЕЖНЫХ СРЕДСТВ ОТ ОПЕРАЦИОННОЙ ДЕЯТЕЛЬНОСТИ 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</si>
  <si>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</si>
  <si>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</si>
  <si>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</si>
  <si>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</si>
  <si>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</si>
  <si>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</si>
  <si>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</si>
  <si>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</si>
  <si>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</si>
  <si>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</si>
  <si>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 xml:space="preserve"> II. ДВИЖЕНИЕ ДЕНЕЖНЫХ СРЕДСТВ ОТ ИНВЕСТИЦИОННОЙ ДЕЯТЕЛЬНОСТИ </t>
  </si>
  <si>
    <t>051</t>
  </si>
  <si>
    <t>052</t>
  </si>
  <si>
    <t>053</t>
  </si>
  <si>
    <t>054</t>
  </si>
  <si>
    <t>055</t>
  </si>
  <si>
    <t>056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</si>
  <si>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</si>
  <si>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</si>
  <si>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</si>
  <si>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</si>
  <si>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</si>
  <si>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</si>
  <si>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</si>
  <si>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</si>
  <si>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</si>
  <si>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</si>
  <si>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</si>
  <si>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</si>
  <si>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</si>
  <si>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</si>
  <si>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</si>
  <si>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</si>
  <si>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</si>
  <si>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</si>
  <si>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</si>
  <si>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</si>
  <si>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</si>
  <si>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</si>
  <si>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</si>
  <si>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</si>
  <si>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</si>
  <si>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</si>
  <si>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</si>
  <si>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</si>
  <si>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</si>
  <si>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I. КРАТКОСРОЧНЫЕ АКТИВЫ: </t>
  </si>
  <si>
    <t>Краткосрочные финансовые инвестиции</t>
  </si>
  <si>
    <t>Долгосрочные активы, предназначенные для продажи</t>
  </si>
  <si>
    <t>На конец отчетного периода</t>
  </si>
  <si>
    <t>Код  стр.</t>
  </si>
  <si>
    <t xml:space="preserve">АКТИВЫ </t>
  </si>
  <si>
    <t>Итого краткосрочных активов</t>
  </si>
  <si>
    <t>100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</si>
  <si>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</si>
  <si>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</si>
  <si>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</si>
  <si>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</si>
  <si>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</si>
  <si>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</si>
  <si>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</si>
  <si>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</si>
  <si>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</si>
  <si>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(стр.100+стр.200)</t>
  </si>
  <si>
    <t>ПАССИВЫ</t>
  </si>
  <si>
    <t>III. КРАТКОСРОЧНЫЕ ОБЯЗАТЕЛЬСТВА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</si>
  <si>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</si>
  <si>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</si>
  <si>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</si>
  <si>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032</t>
  </si>
  <si>
    <t>033</t>
  </si>
  <si>
    <t>034</t>
  </si>
  <si>
    <t>035</t>
  </si>
  <si>
    <t>036</t>
  </si>
  <si>
    <t>300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</si>
  <si>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</si>
  <si>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</si>
  <si>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</si>
  <si>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</si>
  <si>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</si>
  <si>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</si>
  <si>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</si>
  <si>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</si>
  <si>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</si>
  <si>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>Баланс (стр.300+стр.400+стр.500)</t>
  </si>
  <si>
    <t>500</t>
  </si>
  <si>
    <t xml:space="preserve"> Место печати</t>
  </si>
  <si>
    <t>Прочие финансовые активы</t>
  </si>
  <si>
    <t>код стр.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</si>
  <si>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</si>
  <si>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</si>
  <si>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</si>
  <si>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</si>
  <si>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</si>
  <si>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</si>
  <si>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</si>
  <si>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</si>
  <si>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</si>
  <si>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</si>
  <si>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</si>
  <si>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</si>
  <si>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110</t>
  </si>
  <si>
    <t>120</t>
  </si>
  <si>
    <t>Пересчитанное сальдо (стр.110+/-стр.120)</t>
  </si>
  <si>
    <t>130</t>
  </si>
  <si>
    <t>131</t>
  </si>
  <si>
    <t>132</t>
  </si>
  <si>
    <t>133</t>
  </si>
  <si>
    <t>Прибыль/убыток, признанная/ай непосредственно в самом капитале (стр.131+/-стр.132+/-стр.133)</t>
  </si>
  <si>
    <t>140</t>
  </si>
  <si>
    <t>150</t>
  </si>
  <si>
    <t>Всего прибыль/убыток за период (стр.140+/-стр.150)</t>
  </si>
  <si>
    <t>160</t>
  </si>
  <si>
    <t>170</t>
  </si>
  <si>
    <t>180</t>
  </si>
  <si>
    <t>190</t>
  </si>
  <si>
    <t>200</t>
  </si>
  <si>
    <t>(Форма 4)</t>
  </si>
  <si>
    <t>тыс. тенге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</si>
  <si>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</si>
  <si>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</si>
  <si>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</si>
  <si>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</si>
  <si>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</si>
  <si>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</si>
  <si>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</si>
  <si>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</si>
  <si>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</si>
  <si>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</si>
  <si>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</si>
  <si>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</si>
  <si>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</si>
  <si>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</si>
  <si>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</si>
  <si>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</si>
  <si>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</si>
  <si>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</si>
  <si>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</si>
  <si>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</si>
  <si>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</si>
  <si>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</si>
  <si>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</si>
  <si>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</si>
  <si>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</si>
  <si>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 xml:space="preserve"> В тыс. тенге</t>
  </si>
  <si>
    <t>На начало отчетного периода</t>
  </si>
  <si>
    <t>консолидированный</t>
  </si>
  <si>
    <t>Дополнительный оплаченный капитал</t>
  </si>
  <si>
    <t>Доп.оплач. капитал</t>
  </si>
  <si>
    <t>Дополнительно оплаченный капитал</t>
  </si>
  <si>
    <t xml:space="preserve">консолидированный </t>
  </si>
  <si>
    <t xml:space="preserve">II. ДОЛГОСРОЧНЫЕ АКТИВЫ </t>
  </si>
  <si>
    <t xml:space="preserve">Изменение в учетной политике </t>
  </si>
  <si>
    <t>Сальдо на 1 января отчетного года</t>
  </si>
  <si>
    <t xml:space="preserve">Сальдо на 1 января предыдущего года </t>
  </si>
  <si>
    <t>017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</si>
  <si>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</si>
  <si>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</si>
  <si>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</si>
  <si>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>026</t>
  </si>
  <si>
    <t xml:space="preserve">    выплаты вознаграждения по займам</t>
  </si>
  <si>
    <t>085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</si>
  <si>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</si>
  <si>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</si>
  <si>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</si>
  <si>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</si>
  <si>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Подоходный налог по прочему совокупному доходу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</si>
  <si>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</si>
  <si>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</si>
  <si>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</si>
  <si>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</si>
  <si>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</si>
  <si>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</si>
  <si>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</si>
  <si>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</si>
  <si>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</si>
  <si>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</si>
  <si>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</si>
  <si>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</si>
  <si>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</si>
  <si>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</si>
  <si>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</si>
  <si>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</si>
  <si>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</si>
  <si>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</si>
  <si>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ОТЧЁТ О ФИНАНСОВОМ ПОЛОЖЕНИИ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</si>
  <si>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</si>
  <si>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</si>
  <si>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</si>
  <si>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>027</t>
  </si>
  <si>
    <t>028</t>
  </si>
  <si>
    <t>029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</si>
  <si>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</si>
  <si>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</si>
  <si>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</si>
  <si>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</si>
  <si>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t xml:space="preserve">Справочно:  балансовая стоимость одной простой акции составляет, тенге </t>
  </si>
  <si>
    <t>Отчет о движении денежных средств (консолидированный)</t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</si>
  <si>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</si>
  <si>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</si>
  <si>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</si>
  <si>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 val="single"/>
        <sz val="12"/>
        <rFont val="Times New Roman"/>
        <family val="1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</si>
  <si>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 val="single"/>
        <sz val="12"/>
        <rFont val="Times New Roman"/>
        <family val="1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</si>
  <si>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 val="single"/>
        <sz val="12"/>
        <rFont val="Times New Roman"/>
        <family val="1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</si>
  <si>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 val="single"/>
        <sz val="11"/>
        <rFont val="Times New Roman"/>
        <family val="1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</si>
  <si>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 val="single"/>
        <sz val="11"/>
        <rFont val="Times New Roman"/>
        <family val="1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</si>
  <si>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 val="single"/>
        <sz val="11"/>
        <rFont val="Times New Roman"/>
        <family val="1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</si>
  <si>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</si>
  <si>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</si>
  <si>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</si>
  <si>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</si>
  <si>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</si>
  <si>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</si>
  <si>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</si>
  <si>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018</t>
  </si>
  <si>
    <t>037</t>
  </si>
  <si>
    <t>Налоги и внебюджетные платежи к уплате</t>
  </si>
  <si>
    <t>Корпоративный подоходный налог к уплате</t>
  </si>
  <si>
    <t>Гудвилл</t>
  </si>
  <si>
    <t>Товарно-материальные запасы</t>
  </si>
  <si>
    <t xml:space="preserve">Денежные средства </t>
  </si>
  <si>
    <t>019</t>
  </si>
  <si>
    <t>Финансовые активы, предназначенные для торговли</t>
  </si>
  <si>
    <t>-</t>
  </si>
  <si>
    <t>Уставный капитал</t>
  </si>
  <si>
    <t>Резерв по переоценке основных средств</t>
  </si>
  <si>
    <t>Выпущенные облигации</t>
  </si>
  <si>
    <t>Займы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</si>
  <si>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</si>
  <si>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</si>
  <si>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</si>
  <si>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</si>
  <si>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t>038</t>
  </si>
  <si>
    <t xml:space="preserve"> Отчет об изменениях в собственном капитале </t>
  </si>
  <si>
    <t xml:space="preserve"> Отчет о совокупном доходе </t>
  </si>
  <si>
    <r>
      <t xml:space="preserve"> Вид деятельности организации  </t>
    </r>
    <r>
      <rPr>
        <b/>
        <u val="single"/>
        <sz val="12"/>
        <rFont val="Times New Roman"/>
        <family val="1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</si>
  <si>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</si>
  <si>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 val="single"/>
        <sz val="12"/>
        <rFont val="Times New Roman"/>
        <family val="1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</si>
  <si>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 val="single"/>
        <sz val="11"/>
        <rFont val="Times New Roman"/>
        <family val="1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</si>
  <si>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</si>
  <si>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</si>
  <si>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Прочие долгосрочные активы,ограниченные в исп-ии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</si>
  <si>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</si>
  <si>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</si>
  <si>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</si>
  <si>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</si>
  <si>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</si>
  <si>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 xml:space="preserve">И.о.Председатель Правления                     </t>
  </si>
  <si>
    <t>по состоянию на 30 июня 2014года</t>
  </si>
  <si>
    <t xml:space="preserve"> За 1 полугодие 2014г.</t>
  </si>
  <si>
    <t xml:space="preserve"> За 1 полугодие 2013г.</t>
  </si>
  <si>
    <t>Прочие расходы (курсовая разница)</t>
  </si>
  <si>
    <t>Сальдо на 30 июня предыдущего года (стр.160-стр.170+стр.180-стр.190)</t>
  </si>
  <si>
    <t>Сальдо на 30 июня отчетного года (стр.060-стр.070+стр.080-стр.090)</t>
  </si>
  <si>
    <t>В  том числе     2 кв 2013г.</t>
  </si>
  <si>
    <t>В  том числе     2 кв 2014г.</t>
  </si>
  <si>
    <t>В  том числе     1 кв 2014г.</t>
  </si>
  <si>
    <t xml:space="preserve"> -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</si>
</sst>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_ ;\-0\ 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_(* #,##0_);_(* \(#,##0\);_(* &quot;-&quot;_);_(@_)"/>
    <numFmt numFmtId="170" formatCode="_-* #,##0.0_р_._-;\-* #,##0.0_р_._-;_-* &quot;-&quot;_р_._-;_-@_-"/>
    <numFmt numFmtId="171" formatCode="_-* #,##0.00_р_._-;\-* #,##0.00_р_._-;_-* &quot;-&quot;_р_._-;_-@_-"/>
    <numFmt numFmtId="172" formatCode="_-* #,##0.000_р_._-;\-* #,##0.000_р_._-;_-* &quot;-&quot;_р_._-;_-@_-"/>
    <numFmt numFmtId="173" formatCode="_-* #,##0.0000_р_._-;\-* #,##0.0000_р_._-;_-* &quot;-&quot;_р_._-;_-@_-"/>
    <numFmt numFmtId="174" formatCode="_-* #,##0.00000_р_._-;\-* #,##0.00000_р_._-;_-* &quot;-&quot;_р_._-;_-@_-"/>
    <numFmt numFmtId="175" formatCode="_-* #,##0.0000_р_._-;\-* #,##0.0000_р_._-;_-* &quot;-&quot;??_р_._-;_-@_-"/>
    <numFmt numFmtId="176" formatCode="_(* #,##0_);_(* \(#,##0\);_(* \-_);_(@_)"/>
  </numFmts>
  <fonts count="22">
    <font>
      <sz val="10"/>
      <name val="Arial Cyr"/>
      <family val="0"/>
    </font>
    <font>
      <sz val="8"/>
      <name val="Arial Cyr"/>
      <family val="0"/>
    </font>
    <font>
      <b/>
      <sz val="11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b/>
      <sz val="10"/>
      <name val="Arial Cyr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5"/>
      <name val="Courier New"/>
      <family val="3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41" fontId="7" fillId="0" borderId="2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1" fontId="7" fillId="0" borderId="2" xfId="0" applyNumberFormat="1" applyFont="1" applyBorder="1" applyAlignment="1" applyProtection="1">
      <alignment vertical="center"/>
      <protection locked="0"/>
    </xf>
    <xf numFmtId="41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7" fillId="0" borderId="2" xfId="0" applyNumberFormat="1" applyFont="1" applyBorder="1" applyAlignment="1" applyProtection="1">
      <alignment horizontal="left" vertical="center" shrinkToFit="1"/>
      <protection locked="0"/>
    </xf>
    <xf numFmtId="41" fontId="7" fillId="0" borderId="2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 applyProtection="1">
      <alignment vertical="center" shrinkToFit="1"/>
      <protection locked="0"/>
    </xf>
    <xf numFmtId="43" fontId="7" fillId="0" borderId="5" xfId="0" applyNumberFormat="1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right" vertical="center" shrinkToFit="1"/>
    </xf>
    <xf numFmtId="41" fontId="7" fillId="0" borderId="2" xfId="0" applyNumberFormat="1" applyFont="1" applyBorder="1" applyAlignment="1" applyProtection="1">
      <alignment horizontal="right" vertical="center" shrinkToFit="1"/>
      <protection locked="0"/>
    </xf>
    <xf numFmtId="41" fontId="7" fillId="0" borderId="5" xfId="0" applyNumberFormat="1" applyFont="1" applyBorder="1" applyAlignment="1">
      <alignment horizontal="right" vertical="center" shrinkToFit="1"/>
    </xf>
    <xf numFmtId="41" fontId="7" fillId="0" borderId="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6" xfId="0" applyFont="1" applyBorder="1" applyAlignment="1">
      <alignment horizontal="center" vertical="center" wrapText="1"/>
    </xf>
    <xf numFmtId="49" fontId="17" fillId="0" borderId="6" xfId="20" applyNumberFormat="1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41" fontId="17" fillId="0" borderId="6" xfId="20" applyNumberFormat="1" applyFont="1" applyFill="1" applyBorder="1" applyAlignment="1">
      <alignment horizontal="right" vertical="center" shrinkToFit="1"/>
    </xf>
    <xf numFmtId="0" fontId="17" fillId="0" borderId="6" xfId="0" applyFont="1" applyBorder="1" applyAlignment="1">
      <alignment vertical="center" wrapText="1"/>
    </xf>
    <xf numFmtId="41" fontId="17" fillId="0" borderId="6" xfId="0" applyNumberFormat="1" applyFont="1" applyBorder="1" applyAlignment="1">
      <alignment horizontal="right" vertical="center" shrinkToFit="1"/>
    </xf>
    <xf numFmtId="41" fontId="17" fillId="0" borderId="6" xfId="20" applyNumberFormat="1" applyFont="1" applyBorder="1" applyAlignment="1">
      <alignment horizontal="right" vertical="center" shrinkToFit="1"/>
    </xf>
    <xf numFmtId="0" fontId="17" fillId="0" borderId="7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1" fontId="17" fillId="0" borderId="0" xfId="0" applyNumberFormat="1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41" fontId="19" fillId="0" borderId="0" xfId="0" applyNumberFormat="1" applyFont="1" applyAlignment="1">
      <alignment vertical="center"/>
    </xf>
    <xf numFmtId="41" fontId="7" fillId="0" borderId="2" xfId="0" applyNumberFormat="1" applyFont="1" applyFill="1" applyBorder="1" applyAlignment="1">
      <alignment horizontal="right" vertical="center" shrinkToFit="1"/>
    </xf>
    <xf numFmtId="41" fontId="7" fillId="0" borderId="1" xfId="0" applyNumberFormat="1" applyFont="1" applyBorder="1" applyAlignment="1">
      <alignment horizontal="right" vertical="center" shrinkToFit="1"/>
    </xf>
    <xf numFmtId="41" fontId="7" fillId="0" borderId="1" xfId="0" applyNumberFormat="1" applyFont="1" applyFill="1" applyBorder="1" applyAlignment="1">
      <alignment horizontal="right" vertical="center" shrinkToFit="1"/>
    </xf>
    <xf numFmtId="41" fontId="7" fillId="0" borderId="2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 shrinkToFit="1"/>
    </xf>
    <xf numFmtId="41" fontId="7" fillId="0" borderId="2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71" fontId="16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 vertical="center" shrinkToFit="1"/>
    </xf>
    <xf numFmtId="171" fontId="7" fillId="0" borderId="5" xfId="0" applyNumberFormat="1" applyFont="1" applyBorder="1" applyAlignment="1">
      <alignment horizontal="right" vertical="center" shrinkToFit="1"/>
    </xf>
    <xf numFmtId="168" fontId="7" fillId="0" borderId="2" xfId="20" applyNumberFormat="1" applyFont="1" applyBorder="1" applyAlignment="1">
      <alignment horizontal="right" vertical="center" shrinkToFit="1"/>
    </xf>
    <xf numFmtId="41" fontId="7" fillId="0" borderId="8" xfId="0" applyNumberFormat="1" applyFont="1" applyBorder="1" applyAlignment="1" applyProtection="1">
      <alignment horizontal="right" vertical="center" shrinkToFit="1"/>
      <protection locked="0"/>
    </xf>
    <xf numFmtId="41" fontId="7" fillId="0" borderId="8" xfId="0" applyNumberFormat="1" applyFont="1" applyBorder="1" applyAlignment="1" applyProtection="1">
      <alignment vertical="center"/>
      <protection locked="0"/>
    </xf>
    <xf numFmtId="41" fontId="7" fillId="0" borderId="8" xfId="0" applyNumberFormat="1" applyFont="1" applyBorder="1" applyAlignment="1" applyProtection="1">
      <alignment vertical="center" shrinkToFit="1"/>
      <protection locked="0"/>
    </xf>
    <xf numFmtId="41" fontId="7" fillId="0" borderId="8" xfId="0" applyNumberFormat="1" applyFont="1" applyBorder="1" applyAlignment="1" applyProtection="1">
      <alignment horizontal="left" vertical="center" shrinkToFit="1"/>
      <protection locked="0"/>
    </xf>
    <xf numFmtId="41" fontId="7" fillId="0" borderId="8" xfId="0" applyNumberFormat="1" applyFont="1" applyBorder="1" applyAlignment="1" applyProtection="1">
      <alignment horizontal="left" vertical="center"/>
      <protection locked="0"/>
    </xf>
    <xf numFmtId="41" fontId="7" fillId="0" borderId="8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 shrinkToFit="1"/>
    </xf>
    <xf numFmtId="43" fontId="7" fillId="0" borderId="8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1257300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6</xdr:col>
      <xdr:colOff>923925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067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1066800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24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97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tbuh_10\&#1056;&#1072;&#1073;&#1086;&#1095;&#1080;&#1081;%20&#1089;&#1090;&#1086;&#1083;\&#1041;&#1080;&#1088;&#1078;&#1072;\&#1041;&#1080;&#1088;&#1078;&#1072;\2013\1%20&#1082;&#1074;.2013&#1075;\&#1060;&#1080;&#1085;.&#1086;&#1090;&#1095;&#1077;&#1090;%201%20&#1082;&#1074;.2013%20&#1043;.%20&#1082;&#1086;&#1085;&#1089;&#1086;&#1083;%20&#1073;&#1080;&#1088;&#107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ф2"/>
      <sheetName val="ф3 прямой"/>
      <sheetName val="ф4"/>
    </sheetNames>
    <sheetDataSet>
      <sheetData sheetId="1">
        <row r="23">
          <cell r="C23">
            <v>10147812</v>
          </cell>
        </row>
        <row r="24">
          <cell r="C24">
            <v>5726829</v>
          </cell>
        </row>
        <row r="26">
          <cell r="C26">
            <v>3277</v>
          </cell>
        </row>
        <row r="27">
          <cell r="C27">
            <v>85852</v>
          </cell>
        </row>
        <row r="28">
          <cell r="C28">
            <v>130802</v>
          </cell>
        </row>
        <row r="29">
          <cell r="C29">
            <v>504799</v>
          </cell>
        </row>
        <row r="30">
          <cell r="C30">
            <v>195476</v>
          </cell>
        </row>
        <row r="31">
          <cell r="C31">
            <v>47147</v>
          </cell>
        </row>
        <row r="36">
          <cell r="C36">
            <v>36672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19"/>
  <sheetViews>
    <sheetView workbookViewId="0" topLeftCell="B28">
      <selection activeCell="G96" sqref="G96"/>
    </sheetView>
  </sheetViews>
  <sheetFormatPr defaultColWidth="9.00390625" defaultRowHeight="12.75"/>
  <cols>
    <col min="1" max="1" width="56.00390625" style="4" customWidth="1"/>
    <col min="2" max="2" width="6.625" style="4" customWidth="1"/>
    <col min="3" max="3" width="16.875" style="4" customWidth="1"/>
    <col min="4" max="4" width="16.875" style="31" customWidth="1"/>
    <col min="5" max="5" width="13.375" style="116" bestFit="1" customWidth="1"/>
    <col min="6" max="6" width="9.125" style="116" customWidth="1"/>
    <col min="7" max="16384" width="9.125" style="4" customWidth="1"/>
  </cols>
  <sheetData>
    <row r="1" ht="14.25">
      <c r="D1" s="5"/>
    </row>
    <row r="2" ht="14.25">
      <c r="D2" s="5"/>
    </row>
    <row r="3" ht="14.25">
      <c r="D3" s="5"/>
    </row>
    <row r="4" ht="14.25">
      <c r="D4" s="5"/>
    </row>
    <row r="5" ht="14.25">
      <c r="D5" s="5"/>
    </row>
    <row r="6" ht="14.25">
      <c r="D6" s="5"/>
    </row>
    <row r="7" ht="14.25">
      <c r="D7" s="5"/>
    </row>
    <row r="8" spans="1:6" s="6" customFormat="1" ht="18.75">
      <c r="A8" s="124" t="s">
        <v>218</v>
      </c>
      <c r="B8" s="124"/>
      <c r="C8" s="124"/>
      <c r="D8" s="124"/>
      <c r="E8" s="117"/>
      <c r="F8" s="117"/>
    </row>
    <row r="9" spans="1:6" s="6" customFormat="1" ht="12" customHeight="1">
      <c r="A9" s="125" t="s">
        <v>179</v>
      </c>
      <c r="B9" s="125"/>
      <c r="C9" s="125"/>
      <c r="D9" s="125"/>
      <c r="E9" s="117"/>
      <c r="F9" s="117"/>
    </row>
    <row r="10" spans="1:6" s="6" customFormat="1" ht="12" customHeight="1">
      <c r="A10" s="125" t="s">
        <v>281</v>
      </c>
      <c r="B10" s="125"/>
      <c r="C10" s="125"/>
      <c r="D10" s="125"/>
      <c r="E10" s="117"/>
      <c r="F10" s="117"/>
    </row>
    <row r="11" spans="1:6" s="6" customFormat="1" ht="12" customHeight="1">
      <c r="A11" s="125" t="s">
        <v>78</v>
      </c>
      <c r="B11" s="125"/>
      <c r="C11" s="125"/>
      <c r="D11" s="125"/>
      <c r="E11" s="117"/>
      <c r="F11" s="117"/>
    </row>
    <row r="12" spans="1:6" s="6" customFormat="1" ht="12" customHeight="1">
      <c r="A12" s="3"/>
      <c r="B12" s="3"/>
      <c r="C12" s="3"/>
      <c r="D12" s="7"/>
      <c r="E12" s="117"/>
      <c r="F12" s="117"/>
    </row>
    <row r="13" spans="1:6" s="6" customFormat="1" ht="12.75" customHeight="1">
      <c r="A13" s="127" t="s">
        <v>231</v>
      </c>
      <c r="B13" s="127"/>
      <c r="C13" s="127"/>
      <c r="D13" s="127"/>
      <c r="E13" s="117"/>
      <c r="F13" s="117"/>
    </row>
    <row r="14" spans="1:6" s="6" customFormat="1" ht="12.75" customHeight="1">
      <c r="A14" s="87"/>
      <c r="B14" s="87"/>
      <c r="C14" s="87"/>
      <c r="D14" s="88"/>
      <c r="E14" s="117"/>
      <c r="F14" s="117"/>
    </row>
    <row r="15" spans="1:6" s="6" customFormat="1" ht="12.75" customHeight="1">
      <c r="A15" s="127" t="s">
        <v>268</v>
      </c>
      <c r="B15" s="127"/>
      <c r="C15" s="127"/>
      <c r="D15" s="127"/>
      <c r="E15" s="117"/>
      <c r="F15" s="117"/>
    </row>
    <row r="16" spans="1:6" s="6" customFormat="1" ht="12.75" customHeight="1">
      <c r="A16" s="128" t="s">
        <v>163</v>
      </c>
      <c r="B16" s="128"/>
      <c r="C16" s="128"/>
      <c r="D16" s="128"/>
      <c r="E16" s="117"/>
      <c r="F16" s="117"/>
    </row>
    <row r="17" spans="1:6" s="6" customFormat="1" ht="12.75" customHeight="1">
      <c r="A17" s="87"/>
      <c r="B17" s="87"/>
      <c r="C17" s="87"/>
      <c r="D17" s="88"/>
      <c r="E17" s="117"/>
      <c r="F17" s="117"/>
    </row>
    <row r="18" spans="1:6" s="6" customFormat="1" ht="12.75" customHeight="1">
      <c r="A18" s="127" t="s">
        <v>232</v>
      </c>
      <c r="B18" s="127"/>
      <c r="C18" s="127"/>
      <c r="D18" s="127"/>
      <c r="E18" s="117"/>
      <c r="F18" s="117"/>
    </row>
    <row r="19" spans="1:6" s="6" customFormat="1" ht="7.5" customHeight="1">
      <c r="A19" s="87"/>
      <c r="B19" s="87"/>
      <c r="C19" s="87"/>
      <c r="D19" s="88"/>
      <c r="E19" s="117"/>
      <c r="F19" s="117"/>
    </row>
    <row r="20" spans="1:6" s="6" customFormat="1" ht="12.75" customHeight="1">
      <c r="A20" s="127" t="s">
        <v>233</v>
      </c>
      <c r="B20" s="127"/>
      <c r="C20" s="127"/>
      <c r="D20" s="127"/>
      <c r="E20" s="117"/>
      <c r="F20" s="117"/>
    </row>
    <row r="21" spans="4:6" s="6" customFormat="1" ht="12" customHeight="1">
      <c r="D21" s="8"/>
      <c r="E21" s="117"/>
      <c r="F21" s="117"/>
    </row>
    <row r="22" spans="1:6" s="6" customFormat="1" ht="11.25" customHeight="1">
      <c r="A22" s="126" t="s">
        <v>2</v>
      </c>
      <c r="B22" s="126"/>
      <c r="C22" s="126"/>
      <c r="D22" s="126"/>
      <c r="E22" s="117"/>
      <c r="F22" s="117"/>
    </row>
    <row r="23" spans="1:6" s="12" customFormat="1" ht="43.5" customHeight="1">
      <c r="A23" s="9" t="s">
        <v>84</v>
      </c>
      <c r="B23" s="9" t="s">
        <v>83</v>
      </c>
      <c r="C23" s="10" t="s">
        <v>82</v>
      </c>
      <c r="D23" s="11" t="s">
        <v>178</v>
      </c>
      <c r="E23" s="118"/>
      <c r="F23" s="118"/>
    </row>
    <row r="24" spans="1:6" s="6" customFormat="1" ht="13.5" customHeight="1">
      <c r="A24" s="100">
        <v>1</v>
      </c>
      <c r="B24" s="100">
        <v>2</v>
      </c>
      <c r="C24" s="100">
        <v>3</v>
      </c>
      <c r="D24" s="101">
        <v>4</v>
      </c>
      <c r="E24" s="117"/>
      <c r="F24" s="117"/>
    </row>
    <row r="25" spans="1:6" s="6" customFormat="1" ht="13.5" customHeight="1">
      <c r="A25" s="13" t="s">
        <v>79</v>
      </c>
      <c r="B25" s="13" t="s">
        <v>0</v>
      </c>
      <c r="C25" s="13"/>
      <c r="D25" s="14"/>
      <c r="E25" s="117"/>
      <c r="F25" s="117"/>
    </row>
    <row r="26" spans="1:6" s="6" customFormat="1" ht="13.5" customHeight="1">
      <c r="A26" s="13"/>
      <c r="B26" s="13"/>
      <c r="C26" s="98"/>
      <c r="D26" s="14"/>
      <c r="E26" s="117"/>
      <c r="F26" s="117"/>
    </row>
    <row r="27" spans="1:6" s="6" customFormat="1" ht="13.5" customHeight="1">
      <c r="A27" s="13" t="s">
        <v>253</v>
      </c>
      <c r="B27" s="15" t="s">
        <v>3</v>
      </c>
      <c r="C27" s="91">
        <v>389773</v>
      </c>
      <c r="D27" s="66">
        <v>1257822</v>
      </c>
      <c r="E27" s="117"/>
      <c r="F27" s="117"/>
    </row>
    <row r="28" spans="1:6" s="6" customFormat="1" ht="13.5" customHeight="1">
      <c r="A28" s="13" t="s">
        <v>80</v>
      </c>
      <c r="B28" s="15" t="s">
        <v>4</v>
      </c>
      <c r="C28" s="91">
        <v>0</v>
      </c>
      <c r="D28" s="66">
        <v>0</v>
      </c>
      <c r="E28" s="117"/>
      <c r="F28" s="117"/>
    </row>
    <row r="29" spans="1:6" s="6" customFormat="1" ht="13.5" customHeight="1">
      <c r="A29" s="13" t="s">
        <v>240</v>
      </c>
      <c r="B29" s="15" t="s">
        <v>33</v>
      </c>
      <c r="C29" s="91">
        <v>2748904</v>
      </c>
      <c r="D29" s="66">
        <v>3081158</v>
      </c>
      <c r="E29" s="117"/>
      <c r="F29" s="117"/>
    </row>
    <row r="30" spans="1:6" s="6" customFormat="1" ht="13.5" customHeight="1">
      <c r="A30" s="13" t="s">
        <v>242</v>
      </c>
      <c r="B30" s="15" t="s">
        <v>34</v>
      </c>
      <c r="C30" s="91">
        <f>241117+221878</f>
        <v>462995</v>
      </c>
      <c r="D30" s="66">
        <v>486785</v>
      </c>
      <c r="E30" s="117"/>
      <c r="F30" s="117"/>
    </row>
    <row r="31" spans="1:6" s="6" customFormat="1" ht="13.5" customHeight="1">
      <c r="A31" s="13" t="s">
        <v>252</v>
      </c>
      <c r="B31" s="15" t="s">
        <v>35</v>
      </c>
      <c r="C31" s="91">
        <v>3805011</v>
      </c>
      <c r="D31" s="66">
        <v>2253432</v>
      </c>
      <c r="E31" s="117"/>
      <c r="F31" s="117"/>
    </row>
    <row r="32" spans="1:6" s="6" customFormat="1" ht="25.5" customHeight="1">
      <c r="A32" s="32" t="s">
        <v>243</v>
      </c>
      <c r="B32" s="15" t="s">
        <v>36</v>
      </c>
      <c r="C32" s="91">
        <f>175459-C33</f>
        <v>121687</v>
      </c>
      <c r="D32" s="66">
        <v>112769</v>
      </c>
      <c r="E32" s="117"/>
      <c r="F32" s="117"/>
    </row>
    <row r="33" spans="1:6" s="6" customFormat="1" ht="13.5" customHeight="1">
      <c r="A33" s="13" t="s">
        <v>244</v>
      </c>
      <c r="B33" s="15" t="s">
        <v>37</v>
      </c>
      <c r="C33" s="66">
        <v>53772</v>
      </c>
      <c r="D33" s="66">
        <v>67786</v>
      </c>
      <c r="E33" s="117"/>
      <c r="F33" s="117"/>
    </row>
    <row r="34" spans="1:6" s="6" customFormat="1" ht="13.5" customHeight="1">
      <c r="A34" s="13" t="s">
        <v>81</v>
      </c>
      <c r="B34" s="15" t="s">
        <v>188</v>
      </c>
      <c r="C34" s="99" t="s">
        <v>256</v>
      </c>
      <c r="D34" s="99" t="s">
        <v>256</v>
      </c>
      <c r="E34" s="117"/>
      <c r="F34" s="117"/>
    </row>
    <row r="35" spans="1:6" s="6" customFormat="1" ht="13.5" customHeight="1">
      <c r="A35" s="13" t="s">
        <v>241</v>
      </c>
      <c r="B35" s="15" t="s">
        <v>247</v>
      </c>
      <c r="C35" s="66">
        <v>1368199</v>
      </c>
      <c r="D35" s="66">
        <v>377776</v>
      </c>
      <c r="E35" s="117"/>
      <c r="F35" s="117"/>
    </row>
    <row r="36" spans="1:6" s="6" customFormat="1" ht="13.5" customHeight="1">
      <c r="A36" s="13" t="s">
        <v>189</v>
      </c>
      <c r="B36" s="15" t="s">
        <v>254</v>
      </c>
      <c r="C36" s="66">
        <v>2798628</v>
      </c>
      <c r="D36" s="66">
        <v>758065</v>
      </c>
      <c r="E36" s="117"/>
      <c r="F36" s="117"/>
    </row>
    <row r="37" spans="1:6" s="6" customFormat="1" ht="13.5" customHeight="1">
      <c r="A37" s="13" t="s">
        <v>276</v>
      </c>
      <c r="B37" s="15" t="s">
        <v>254</v>
      </c>
      <c r="C37" s="66">
        <v>1174160</v>
      </c>
      <c r="D37" s="66">
        <v>420309</v>
      </c>
      <c r="E37" s="117"/>
      <c r="F37" s="117"/>
    </row>
    <row r="38" spans="1:6" s="6" customFormat="1" ht="13.5" customHeight="1">
      <c r="A38" s="13" t="s">
        <v>255</v>
      </c>
      <c r="B38" s="15" t="s">
        <v>5</v>
      </c>
      <c r="C38" s="99" t="s">
        <v>256</v>
      </c>
      <c r="D38" s="99" t="s">
        <v>256</v>
      </c>
      <c r="E38" s="117"/>
      <c r="F38" s="117"/>
    </row>
    <row r="39" spans="1:6" s="6" customFormat="1" ht="13.5" customHeight="1">
      <c r="A39" s="13" t="s">
        <v>85</v>
      </c>
      <c r="B39" s="15" t="s">
        <v>86</v>
      </c>
      <c r="C39" s="66">
        <f>SUM(C27:C38)</f>
        <v>12923129</v>
      </c>
      <c r="D39" s="66">
        <f>SUM(D27:D38)</f>
        <v>8815902</v>
      </c>
      <c r="E39" s="117"/>
      <c r="F39" s="117"/>
    </row>
    <row r="40" spans="1:6" s="6" customFormat="1" ht="13.5" customHeight="1">
      <c r="A40" s="13"/>
      <c r="B40" s="15"/>
      <c r="C40" s="66"/>
      <c r="D40" s="91"/>
      <c r="E40" s="117"/>
      <c r="F40" s="117"/>
    </row>
    <row r="41" spans="1:6" s="6" customFormat="1" ht="13.5" customHeight="1">
      <c r="A41" s="13" t="s">
        <v>184</v>
      </c>
      <c r="B41" s="13" t="s">
        <v>0</v>
      </c>
      <c r="C41" s="66"/>
      <c r="D41" s="91"/>
      <c r="E41" s="117"/>
      <c r="F41" s="117"/>
    </row>
    <row r="42" spans="1:6" s="6" customFormat="1" ht="13.5" customHeight="1">
      <c r="A42" s="13"/>
      <c r="B42" s="13"/>
      <c r="C42" s="66"/>
      <c r="D42" s="91"/>
      <c r="E42" s="117"/>
      <c r="F42" s="117"/>
    </row>
    <row r="43" spans="1:6" s="6" customFormat="1" ht="13.5" customHeight="1">
      <c r="A43" s="13" t="s">
        <v>87</v>
      </c>
      <c r="B43" s="15" t="s">
        <v>5</v>
      </c>
      <c r="C43" s="66">
        <v>0</v>
      </c>
      <c r="D43" s="66">
        <v>0</v>
      </c>
      <c r="E43" s="117"/>
      <c r="F43" s="117"/>
    </row>
    <row r="44" spans="1:6" s="6" customFormat="1" ht="13.5" customHeight="1">
      <c r="A44" s="13" t="s">
        <v>94</v>
      </c>
      <c r="B44" s="15" t="s">
        <v>38</v>
      </c>
      <c r="C44" s="66">
        <f>7153841+82212</f>
        <v>7236053</v>
      </c>
      <c r="D44" s="66">
        <f>6401030+17930</f>
        <v>6418960</v>
      </c>
      <c r="E44" s="117"/>
      <c r="F44" s="117"/>
    </row>
    <row r="45" spans="1:6" s="6" customFormat="1" ht="13.5" customHeight="1">
      <c r="A45" s="13" t="s">
        <v>274</v>
      </c>
      <c r="B45" s="15" t="s">
        <v>38</v>
      </c>
      <c r="C45" s="66"/>
      <c r="D45" s="66"/>
      <c r="E45" s="117"/>
      <c r="F45" s="117"/>
    </row>
    <row r="46" spans="1:6" s="6" customFormat="1" ht="13.5" customHeight="1">
      <c r="A46" s="13" t="s">
        <v>88</v>
      </c>
      <c r="B46" s="15" t="s">
        <v>39</v>
      </c>
      <c r="C46" s="66">
        <v>0</v>
      </c>
      <c r="D46" s="66">
        <v>0</v>
      </c>
      <c r="E46" s="117"/>
      <c r="F46" s="117"/>
    </row>
    <row r="47" spans="1:6" s="6" customFormat="1" ht="13.5" customHeight="1">
      <c r="A47" s="13" t="s">
        <v>89</v>
      </c>
      <c r="B47" s="15" t="s">
        <v>40</v>
      </c>
      <c r="C47" s="66">
        <v>0</v>
      </c>
      <c r="D47" s="66">
        <v>0</v>
      </c>
      <c r="E47" s="117"/>
      <c r="F47" s="117"/>
    </row>
    <row r="48" spans="1:6" s="6" customFormat="1" ht="13.5" customHeight="1">
      <c r="A48" s="13" t="s">
        <v>90</v>
      </c>
      <c r="B48" s="15" t="s">
        <v>41</v>
      </c>
      <c r="C48" s="66">
        <v>67598613</v>
      </c>
      <c r="D48" s="66">
        <v>64166677</v>
      </c>
      <c r="E48" s="117"/>
      <c r="F48" s="117"/>
    </row>
    <row r="49" spans="1:6" s="6" customFormat="1" ht="13.5" customHeight="1">
      <c r="A49" s="13" t="s">
        <v>120</v>
      </c>
      <c r="B49" s="15" t="s">
        <v>42</v>
      </c>
      <c r="C49" s="66">
        <v>0</v>
      </c>
      <c r="D49" s="66">
        <v>0</v>
      </c>
      <c r="E49" s="117"/>
      <c r="F49" s="117"/>
    </row>
    <row r="50" spans="1:6" s="6" customFormat="1" ht="13.5" customHeight="1">
      <c r="A50" s="13" t="s">
        <v>91</v>
      </c>
      <c r="B50" s="15" t="s">
        <v>192</v>
      </c>
      <c r="C50" s="66">
        <v>0</v>
      </c>
      <c r="D50" s="66">
        <v>0</v>
      </c>
      <c r="E50" s="117"/>
      <c r="F50" s="117"/>
    </row>
    <row r="51" spans="1:6" s="6" customFormat="1" ht="13.5" customHeight="1">
      <c r="A51" s="13" t="s">
        <v>92</v>
      </c>
      <c r="B51" s="15" t="s">
        <v>222</v>
      </c>
      <c r="C51" s="66">
        <v>47386</v>
      </c>
      <c r="D51" s="66">
        <v>53606</v>
      </c>
      <c r="E51" s="117"/>
      <c r="F51" s="117"/>
    </row>
    <row r="52" spans="1:6" s="6" customFormat="1" ht="13.5" customHeight="1">
      <c r="A52" s="13" t="s">
        <v>93</v>
      </c>
      <c r="B52" s="15" t="s">
        <v>223</v>
      </c>
      <c r="C52" s="66">
        <v>0</v>
      </c>
      <c r="D52" s="66">
        <v>0</v>
      </c>
      <c r="E52" s="117"/>
      <c r="F52" s="117"/>
    </row>
    <row r="53" spans="1:6" s="6" customFormat="1" ht="13.5" customHeight="1">
      <c r="A53" s="13" t="s">
        <v>94</v>
      </c>
      <c r="B53" s="15" t="s">
        <v>224</v>
      </c>
      <c r="C53" s="91">
        <v>0</v>
      </c>
      <c r="D53" s="91">
        <v>0</v>
      </c>
      <c r="E53" s="117"/>
      <c r="F53" s="117"/>
    </row>
    <row r="54" spans="1:6" s="6" customFormat="1" ht="13.5" customHeight="1">
      <c r="A54" s="13" t="s">
        <v>251</v>
      </c>
      <c r="B54" s="15" t="s">
        <v>6</v>
      </c>
      <c r="C54" s="66">
        <v>1687141</v>
      </c>
      <c r="D54" s="66">
        <v>1687141</v>
      </c>
      <c r="E54" s="117"/>
      <c r="F54" s="117"/>
    </row>
    <row r="55" spans="1:6" s="6" customFormat="1" ht="13.5" customHeight="1">
      <c r="A55" s="13" t="s">
        <v>0</v>
      </c>
      <c r="B55" s="18" t="s">
        <v>0</v>
      </c>
      <c r="C55" s="66"/>
      <c r="D55" s="66"/>
      <c r="E55" s="117"/>
      <c r="F55" s="117"/>
    </row>
    <row r="56" spans="1:6" s="6" customFormat="1" ht="13.5" customHeight="1">
      <c r="A56" s="13" t="s">
        <v>95</v>
      </c>
      <c r="B56" s="18">
        <v>200</v>
      </c>
      <c r="C56" s="66">
        <f>SUM(C43:C54)</f>
        <v>76569193</v>
      </c>
      <c r="D56" s="66">
        <f>SUM(D43:D54)</f>
        <v>72326384</v>
      </c>
      <c r="E56" s="117"/>
      <c r="F56" s="117"/>
    </row>
    <row r="57" spans="1:6" s="6" customFormat="1" ht="13.5" customHeight="1">
      <c r="A57" s="13" t="s">
        <v>0</v>
      </c>
      <c r="B57" s="18" t="s">
        <v>0</v>
      </c>
      <c r="C57" s="66"/>
      <c r="D57" s="91"/>
      <c r="E57" s="117"/>
      <c r="F57" s="117"/>
    </row>
    <row r="58" spans="1:6" s="6" customFormat="1" ht="20.25" customHeight="1">
      <c r="A58" s="19" t="s">
        <v>96</v>
      </c>
      <c r="B58" s="20" t="s">
        <v>0</v>
      </c>
      <c r="C58" s="92">
        <f>C56+C39</f>
        <v>89492322</v>
      </c>
      <c r="D58" s="93">
        <f>D56+D39</f>
        <v>81142286</v>
      </c>
      <c r="E58" s="117"/>
      <c r="F58" s="117"/>
    </row>
    <row r="59" spans="1:6" s="6" customFormat="1" ht="43.5" customHeight="1">
      <c r="A59" s="9" t="s">
        <v>97</v>
      </c>
      <c r="B59" s="9" t="s">
        <v>83</v>
      </c>
      <c r="C59" s="10" t="str">
        <f>C23</f>
        <v>На конец отчетного периода</v>
      </c>
      <c r="D59" s="11" t="str">
        <f>D23</f>
        <v>На начало отчетного периода</v>
      </c>
      <c r="E59" s="117"/>
      <c r="F59" s="117"/>
    </row>
    <row r="60" spans="1:6" s="6" customFormat="1" ht="13.5" customHeight="1">
      <c r="A60" s="100">
        <v>1</v>
      </c>
      <c r="B60" s="100">
        <v>2</v>
      </c>
      <c r="C60" s="100">
        <v>3</v>
      </c>
      <c r="D60" s="101">
        <v>4</v>
      </c>
      <c r="E60" s="117"/>
      <c r="F60" s="117"/>
    </row>
    <row r="61" spans="1:6" s="6" customFormat="1" ht="11.25" customHeight="1">
      <c r="A61" s="13"/>
      <c r="B61" s="18"/>
      <c r="C61" s="18"/>
      <c r="D61" s="21"/>
      <c r="E61" s="117"/>
      <c r="F61" s="117"/>
    </row>
    <row r="62" spans="1:6" s="6" customFormat="1" ht="13.5" customHeight="1">
      <c r="A62" s="13" t="s">
        <v>98</v>
      </c>
      <c r="B62" s="15"/>
      <c r="C62" s="15"/>
      <c r="D62" s="22"/>
      <c r="E62" s="117"/>
      <c r="F62" s="117"/>
    </row>
    <row r="63" spans="1:6" s="6" customFormat="1" ht="13.5" customHeight="1">
      <c r="A63" s="13"/>
      <c r="B63" s="18"/>
      <c r="C63" s="18"/>
      <c r="D63" s="21"/>
      <c r="E63" s="117"/>
      <c r="F63" s="117"/>
    </row>
    <row r="64" spans="1:6" s="6" customFormat="1" ht="13.5" customHeight="1">
      <c r="A64" s="13" t="s">
        <v>263</v>
      </c>
      <c r="B64" s="15" t="s">
        <v>7</v>
      </c>
      <c r="C64" s="66">
        <v>225196</v>
      </c>
      <c r="D64" s="66">
        <v>277742</v>
      </c>
      <c r="E64" s="117"/>
      <c r="F64" s="117"/>
    </row>
    <row r="65" spans="1:6" s="6" customFormat="1" ht="13.5" customHeight="1">
      <c r="A65" s="13" t="s">
        <v>264</v>
      </c>
      <c r="B65" s="15" t="s">
        <v>102</v>
      </c>
      <c r="C65" s="66">
        <v>928674</v>
      </c>
      <c r="D65" s="66">
        <v>1565542</v>
      </c>
      <c r="E65" s="117"/>
      <c r="F65" s="117"/>
    </row>
    <row r="66" spans="1:6" s="6" customFormat="1" ht="13.5" customHeight="1">
      <c r="A66" s="13" t="s">
        <v>249</v>
      </c>
      <c r="B66" s="15" t="s">
        <v>103</v>
      </c>
      <c r="C66" s="66">
        <f>334327+118566-C67</f>
        <v>269491</v>
      </c>
      <c r="D66" s="66">
        <v>550112</v>
      </c>
      <c r="E66" s="117"/>
      <c r="F66" s="117"/>
    </row>
    <row r="67" spans="1:6" s="6" customFormat="1" ht="13.5" customHeight="1">
      <c r="A67" s="13" t="s">
        <v>250</v>
      </c>
      <c r="B67" s="15" t="s">
        <v>104</v>
      </c>
      <c r="C67" s="66">
        <v>183402</v>
      </c>
      <c r="D67" s="66">
        <v>0</v>
      </c>
      <c r="E67" s="117"/>
      <c r="F67" s="117"/>
    </row>
    <row r="68" spans="1:6" s="6" customFormat="1" ht="13.5" customHeight="1">
      <c r="A68" s="13" t="s">
        <v>245</v>
      </c>
      <c r="B68" s="15" t="s">
        <v>105</v>
      </c>
      <c r="C68" s="66">
        <v>833127</v>
      </c>
      <c r="D68" s="66">
        <v>1491905</v>
      </c>
      <c r="E68" s="117"/>
      <c r="F68" s="117"/>
    </row>
    <row r="69" spans="1:6" s="6" customFormat="1" ht="13.5" customHeight="1">
      <c r="A69" s="13" t="s">
        <v>99</v>
      </c>
      <c r="B69" s="15" t="s">
        <v>106</v>
      </c>
      <c r="C69" s="66">
        <v>5790</v>
      </c>
      <c r="D69" s="66">
        <v>5787</v>
      </c>
      <c r="E69" s="117"/>
      <c r="F69" s="117"/>
    </row>
    <row r="70" spans="1:6" s="6" customFormat="1" ht="13.5" customHeight="1">
      <c r="A70" s="13" t="s">
        <v>246</v>
      </c>
      <c r="B70" s="15" t="s">
        <v>248</v>
      </c>
      <c r="C70" s="66">
        <v>931245</v>
      </c>
      <c r="D70" s="66">
        <v>1460507</v>
      </c>
      <c r="E70" s="117"/>
      <c r="F70" s="117"/>
    </row>
    <row r="71" spans="1:6" s="6" customFormat="1" ht="13.5" customHeight="1">
      <c r="A71" s="13" t="s">
        <v>100</v>
      </c>
      <c r="B71" s="15" t="s">
        <v>265</v>
      </c>
      <c r="C71" s="66">
        <v>2314928</v>
      </c>
      <c r="D71" s="66">
        <v>581498</v>
      </c>
      <c r="E71" s="117"/>
      <c r="F71" s="117"/>
    </row>
    <row r="72" spans="1:6" s="6" customFormat="1" ht="13.5" customHeight="1">
      <c r="A72" s="13" t="s">
        <v>101</v>
      </c>
      <c r="B72" s="15" t="s">
        <v>107</v>
      </c>
      <c r="C72" s="66">
        <f>SUM(C64:C71)</f>
        <v>5691853</v>
      </c>
      <c r="D72" s="66">
        <f>SUM(D64:D71)</f>
        <v>5933093</v>
      </c>
      <c r="E72" s="117"/>
      <c r="F72" s="117"/>
    </row>
    <row r="73" spans="1:6" s="6" customFormat="1" ht="13.5" customHeight="1">
      <c r="A73" s="13"/>
      <c r="B73" s="15"/>
      <c r="C73" s="49"/>
      <c r="D73" s="94"/>
      <c r="E73" s="117"/>
      <c r="F73" s="117"/>
    </row>
    <row r="74" spans="1:6" s="6" customFormat="1" ht="13.5" customHeight="1">
      <c r="A74" s="13" t="s">
        <v>27</v>
      </c>
      <c r="B74" s="15" t="s">
        <v>0</v>
      </c>
      <c r="C74" s="36"/>
      <c r="D74" s="94"/>
      <c r="E74" s="117"/>
      <c r="F74" s="117"/>
    </row>
    <row r="75" spans="1:6" s="6" customFormat="1" ht="13.5" customHeight="1">
      <c r="A75" s="13"/>
      <c r="B75" s="15"/>
      <c r="C75" s="36"/>
      <c r="D75" s="94"/>
      <c r="E75" s="117"/>
      <c r="F75" s="117"/>
    </row>
    <row r="76" spans="1:6" s="6" customFormat="1" ht="13.5" customHeight="1">
      <c r="A76" s="13" t="s">
        <v>259</v>
      </c>
      <c r="B76" s="15" t="s">
        <v>8</v>
      </c>
      <c r="C76" s="66">
        <v>7432612</v>
      </c>
      <c r="D76" s="66">
        <v>7352804</v>
      </c>
      <c r="E76" s="117"/>
      <c r="F76" s="117"/>
    </row>
    <row r="77" spans="1:6" s="6" customFormat="1" ht="13.5" customHeight="1">
      <c r="A77" s="13" t="s">
        <v>260</v>
      </c>
      <c r="B77" s="15" t="s">
        <v>9</v>
      </c>
      <c r="C77" s="66">
        <v>14051422</v>
      </c>
      <c r="D77" s="66">
        <v>9125655</v>
      </c>
      <c r="E77" s="117"/>
      <c r="F77" s="117"/>
    </row>
    <row r="78" spans="1:6" s="6" customFormat="1" ht="13.5" customHeight="1">
      <c r="A78" s="13" t="s">
        <v>108</v>
      </c>
      <c r="B78" s="15" t="s">
        <v>10</v>
      </c>
      <c r="C78" s="66">
        <v>33387</v>
      </c>
      <c r="D78" s="66">
        <v>36457</v>
      </c>
      <c r="E78" s="117"/>
      <c r="F78" s="117"/>
    </row>
    <row r="79" spans="1:6" s="6" customFormat="1" ht="13.5" customHeight="1">
      <c r="A79" s="13" t="s">
        <v>261</v>
      </c>
      <c r="B79" s="15" t="s">
        <v>11</v>
      </c>
      <c r="C79" s="66">
        <v>58485</v>
      </c>
      <c r="D79" s="66">
        <v>58485</v>
      </c>
      <c r="E79" s="117"/>
      <c r="F79" s="117"/>
    </row>
    <row r="80" spans="1:6" s="6" customFormat="1" ht="13.5" customHeight="1">
      <c r="A80" s="13" t="s">
        <v>109</v>
      </c>
      <c r="B80" s="15" t="s">
        <v>12</v>
      </c>
      <c r="C80" s="66">
        <v>10522460</v>
      </c>
      <c r="D80" s="66">
        <v>9789093</v>
      </c>
      <c r="E80" s="117"/>
      <c r="F80" s="117"/>
    </row>
    <row r="81" spans="1:6" s="6" customFormat="1" ht="13.5" customHeight="1">
      <c r="A81" s="13" t="s">
        <v>262</v>
      </c>
      <c r="B81" s="15" t="s">
        <v>13</v>
      </c>
      <c r="C81" s="66">
        <v>134113</v>
      </c>
      <c r="D81" s="66">
        <v>134113</v>
      </c>
      <c r="E81" s="117"/>
      <c r="F81" s="117"/>
    </row>
    <row r="82" spans="1:6" s="6" customFormat="1" ht="13.5" customHeight="1">
      <c r="A82" s="13" t="s">
        <v>275</v>
      </c>
      <c r="B82" s="15" t="s">
        <v>14</v>
      </c>
      <c r="C82" s="66">
        <v>862967</v>
      </c>
      <c r="D82" s="66">
        <v>862967</v>
      </c>
      <c r="E82" s="117"/>
      <c r="F82" s="117"/>
    </row>
    <row r="83" spans="1:6" s="6" customFormat="1" ht="13.5" customHeight="1">
      <c r="A83" s="13" t="s">
        <v>110</v>
      </c>
      <c r="B83" s="18">
        <v>400</v>
      </c>
      <c r="C83" s="66">
        <f>SUM(C76:C82)</f>
        <v>33095446</v>
      </c>
      <c r="D83" s="66">
        <f>SUM(D76:D82)</f>
        <v>27359574</v>
      </c>
      <c r="E83" s="117"/>
      <c r="F83" s="117"/>
    </row>
    <row r="84" spans="1:6" s="6" customFormat="1" ht="13.5" customHeight="1">
      <c r="A84" s="13"/>
      <c r="B84" s="18"/>
      <c r="C84" s="36"/>
      <c r="D84" s="94"/>
      <c r="E84" s="117"/>
      <c r="F84" s="117"/>
    </row>
    <row r="85" spans="1:6" s="6" customFormat="1" ht="13.5" customHeight="1">
      <c r="A85" s="13" t="s">
        <v>111</v>
      </c>
      <c r="B85" s="18" t="s">
        <v>0</v>
      </c>
      <c r="C85" s="36"/>
      <c r="D85" s="94"/>
      <c r="E85" s="117"/>
      <c r="F85" s="117"/>
    </row>
    <row r="86" spans="1:6" s="6" customFormat="1" ht="13.5" customHeight="1">
      <c r="A86" s="13" t="s">
        <v>0</v>
      </c>
      <c r="B86" s="18" t="s">
        <v>0</v>
      </c>
      <c r="C86" s="36"/>
      <c r="D86" s="94"/>
      <c r="E86" s="117"/>
      <c r="F86" s="117"/>
    </row>
    <row r="87" spans="1:6" s="6" customFormat="1" ht="13.5" customHeight="1">
      <c r="A87" s="13" t="s">
        <v>257</v>
      </c>
      <c r="B87" s="15" t="s">
        <v>15</v>
      </c>
      <c r="C87" s="66">
        <v>16663996</v>
      </c>
      <c r="D87" s="66">
        <v>16663996</v>
      </c>
      <c r="E87" s="117"/>
      <c r="F87" s="117"/>
    </row>
    <row r="88" spans="1:6" s="6" customFormat="1" ht="13.5" customHeight="1">
      <c r="A88" s="13" t="s">
        <v>180</v>
      </c>
      <c r="B88" s="15" t="s">
        <v>44</v>
      </c>
      <c r="C88" s="66">
        <v>1188176</v>
      </c>
      <c r="D88" s="66">
        <v>1188176</v>
      </c>
      <c r="E88" s="117"/>
      <c r="F88" s="117"/>
    </row>
    <row r="89" spans="1:6" s="6" customFormat="1" ht="13.5" customHeight="1">
      <c r="A89" s="13" t="s">
        <v>113</v>
      </c>
      <c r="B89" s="15" t="s">
        <v>45</v>
      </c>
      <c r="C89" s="36">
        <v>0</v>
      </c>
      <c r="D89" s="36">
        <v>0</v>
      </c>
      <c r="E89" s="117"/>
      <c r="F89" s="117"/>
    </row>
    <row r="90" spans="1:6" s="6" customFormat="1" ht="13.5" customHeight="1">
      <c r="A90" s="13" t="s">
        <v>114</v>
      </c>
      <c r="B90" s="15" t="s">
        <v>46</v>
      </c>
      <c r="C90" s="36">
        <v>0</v>
      </c>
      <c r="D90" s="36">
        <v>0</v>
      </c>
      <c r="E90" s="117"/>
      <c r="F90" s="117"/>
    </row>
    <row r="91" spans="1:6" s="6" customFormat="1" ht="13.5" customHeight="1">
      <c r="A91" s="13" t="s">
        <v>258</v>
      </c>
      <c r="B91" s="15" t="s">
        <v>47</v>
      </c>
      <c r="C91" s="66">
        <v>13834259</v>
      </c>
      <c r="D91" s="66">
        <v>14266156</v>
      </c>
      <c r="E91" s="115">
        <f>C91-D91</f>
        <v>-431897</v>
      </c>
      <c r="F91" s="117"/>
    </row>
    <row r="92" spans="1:6" s="6" customFormat="1" ht="13.5" customHeight="1">
      <c r="A92" s="13" t="s">
        <v>123</v>
      </c>
      <c r="B92" s="15" t="s">
        <v>48</v>
      </c>
      <c r="C92" s="66">
        <v>19018592</v>
      </c>
      <c r="D92" s="66">
        <v>15731291</v>
      </c>
      <c r="E92" s="115">
        <f>C92-D92-'ф2'!C41+E91</f>
        <v>-1538333</v>
      </c>
      <c r="F92" s="117"/>
    </row>
    <row r="93" spans="1:6" s="6" customFormat="1" ht="13.5" customHeight="1">
      <c r="A93" s="13" t="s">
        <v>77</v>
      </c>
      <c r="B93" s="15" t="s">
        <v>49</v>
      </c>
      <c r="C93" s="66">
        <v>0</v>
      </c>
      <c r="D93" s="66">
        <v>0</v>
      </c>
      <c r="E93" s="117"/>
      <c r="F93" s="117"/>
    </row>
    <row r="94" spans="1:6" s="6" customFormat="1" ht="13.5" customHeight="1">
      <c r="A94" s="13" t="s">
        <v>116</v>
      </c>
      <c r="B94" s="15" t="s">
        <v>118</v>
      </c>
      <c r="C94" s="66">
        <f>SUM(C87:C93)</f>
        <v>50705023</v>
      </c>
      <c r="D94" s="66">
        <f>SUM(D87:D93)</f>
        <v>47849619</v>
      </c>
      <c r="E94" s="117"/>
      <c r="F94" s="117"/>
    </row>
    <row r="95" spans="1:6" s="6" customFormat="1" ht="13.5" customHeight="1">
      <c r="A95" s="13"/>
      <c r="B95" s="18"/>
      <c r="C95" s="66"/>
      <c r="D95" s="91"/>
      <c r="E95" s="117"/>
      <c r="F95" s="117"/>
    </row>
    <row r="96" spans="1:6" s="6" customFormat="1" ht="37.5" customHeight="1">
      <c r="A96" s="19" t="s">
        <v>117</v>
      </c>
      <c r="B96" s="20" t="s">
        <v>0</v>
      </c>
      <c r="C96" s="92">
        <f>C72+C83+C94</f>
        <v>89492322</v>
      </c>
      <c r="D96" s="93">
        <f>D72+D83+D94</f>
        <v>81142286</v>
      </c>
      <c r="E96" s="115">
        <f>C58-C96</f>
        <v>0</v>
      </c>
      <c r="F96" s="115">
        <f>D58-D96</f>
        <v>0</v>
      </c>
    </row>
    <row r="97" spans="3:6" s="6" customFormat="1" ht="14.25">
      <c r="C97" s="17"/>
      <c r="D97" s="23"/>
      <c r="E97" s="117"/>
      <c r="F97" s="117"/>
    </row>
    <row r="98" spans="4:6" s="6" customFormat="1" ht="14.25">
      <c r="D98" s="24"/>
      <c r="E98" s="117"/>
      <c r="F98" s="117"/>
    </row>
    <row r="99" spans="1:6" s="6" customFormat="1" ht="28.5">
      <c r="A99" s="25" t="s">
        <v>229</v>
      </c>
      <c r="B99" s="26"/>
      <c r="C99" s="95">
        <f>(C96-C51-C72-C83)/166639960*1000</f>
        <v>303.9945340841416</v>
      </c>
      <c r="D99" s="27">
        <f>(D96-D51-D72-D83)/166639960*1000</f>
        <v>286.82203836342734</v>
      </c>
      <c r="E99" s="117"/>
      <c r="F99" s="117"/>
    </row>
    <row r="100" spans="1:6" s="6" customFormat="1" ht="14.25">
      <c r="A100" s="25"/>
      <c r="B100" s="26"/>
      <c r="C100" s="26"/>
      <c r="D100" s="24"/>
      <c r="E100" s="117"/>
      <c r="F100" s="117"/>
    </row>
    <row r="101" spans="1:6" s="6" customFormat="1" ht="12" customHeight="1">
      <c r="A101" s="28" t="s">
        <v>0</v>
      </c>
      <c r="B101" s="26"/>
      <c r="C101" s="26"/>
      <c r="D101" s="29"/>
      <c r="E101" s="117"/>
      <c r="F101" s="117"/>
    </row>
    <row r="102" spans="1:6" s="6" customFormat="1" ht="12" customHeight="1">
      <c r="A102" s="28" t="s">
        <v>280</v>
      </c>
      <c r="B102" s="26"/>
      <c r="C102" s="26"/>
      <c r="D102" s="29" t="s">
        <v>279</v>
      </c>
      <c r="E102" s="117"/>
      <c r="F102" s="117"/>
    </row>
    <row r="103" spans="1:6" s="6" customFormat="1" ht="12" customHeight="1">
      <c r="A103" s="28"/>
      <c r="B103" s="26"/>
      <c r="C103" s="26"/>
      <c r="D103" s="29"/>
      <c r="E103" s="117"/>
      <c r="F103" s="117"/>
    </row>
    <row r="104" spans="1:6" s="6" customFormat="1" ht="12" customHeight="1">
      <c r="A104" s="28"/>
      <c r="B104" s="26"/>
      <c r="C104" s="26"/>
      <c r="D104" s="29"/>
      <c r="E104" s="117"/>
      <c r="F104" s="117"/>
    </row>
    <row r="105" spans="1:6" s="6" customFormat="1" ht="12" customHeight="1">
      <c r="A105" s="28" t="s">
        <v>269</v>
      </c>
      <c r="B105" s="26"/>
      <c r="C105" s="26"/>
      <c r="D105" s="30" t="s">
        <v>277</v>
      </c>
      <c r="E105" s="117"/>
      <c r="F105" s="117"/>
    </row>
    <row r="106" spans="1:6" s="6" customFormat="1" ht="12" customHeight="1">
      <c r="A106" s="28" t="s">
        <v>0</v>
      </c>
      <c r="B106" s="26"/>
      <c r="C106" s="26"/>
      <c r="D106" s="29"/>
      <c r="E106" s="117"/>
      <c r="F106" s="117"/>
    </row>
    <row r="107" spans="1:6" s="6" customFormat="1" ht="12" customHeight="1">
      <c r="A107" s="28"/>
      <c r="B107" s="26"/>
      <c r="C107" s="26"/>
      <c r="D107" s="29"/>
      <c r="E107" s="117"/>
      <c r="F107" s="117"/>
    </row>
    <row r="108" spans="2:6" s="6" customFormat="1" ht="12" customHeight="1">
      <c r="B108" s="3"/>
      <c r="C108" s="3"/>
      <c r="D108" s="8"/>
      <c r="E108" s="117"/>
      <c r="F108" s="117"/>
    </row>
    <row r="109" spans="1:6" s="6" customFormat="1" ht="12" customHeight="1">
      <c r="A109" s="6" t="s">
        <v>119</v>
      </c>
      <c r="B109" s="3"/>
      <c r="C109" s="3"/>
      <c r="D109" s="8"/>
      <c r="E109" s="117"/>
      <c r="F109" s="117"/>
    </row>
    <row r="110" spans="2:6" s="6" customFormat="1" ht="12" customHeight="1">
      <c r="B110" s="3"/>
      <c r="C110" s="3"/>
      <c r="D110" s="8"/>
      <c r="E110" s="117"/>
      <c r="F110" s="117"/>
    </row>
    <row r="111" spans="1:6" s="6" customFormat="1" ht="12" customHeight="1">
      <c r="A111" s="82"/>
      <c r="B111" s="82"/>
      <c r="C111" s="82"/>
      <c r="D111" s="83"/>
      <c r="E111" s="117"/>
      <c r="F111" s="117"/>
    </row>
    <row r="112" spans="1:6" s="6" customFormat="1" ht="12" customHeight="1">
      <c r="A112" s="82"/>
      <c r="B112" s="82"/>
      <c r="C112" s="82"/>
      <c r="D112" s="83"/>
      <c r="E112" s="117"/>
      <c r="F112" s="117"/>
    </row>
    <row r="113" spans="1:6" s="6" customFormat="1" ht="12" customHeight="1">
      <c r="A113" s="82"/>
      <c r="B113" s="82"/>
      <c r="C113" s="82"/>
      <c r="D113" s="83"/>
      <c r="E113" s="117"/>
      <c r="F113" s="117"/>
    </row>
    <row r="114" spans="1:6" s="6" customFormat="1" ht="12" customHeight="1">
      <c r="A114" s="82"/>
      <c r="B114" s="82"/>
      <c r="C114" s="82"/>
      <c r="D114" s="83"/>
      <c r="E114" s="117"/>
      <c r="F114" s="117"/>
    </row>
    <row r="115" spans="1:6" s="6" customFormat="1" ht="12" customHeight="1">
      <c r="A115" s="82"/>
      <c r="B115" s="82"/>
      <c r="C115" s="82"/>
      <c r="D115" s="83"/>
      <c r="E115" s="117"/>
      <c r="F115" s="117"/>
    </row>
    <row r="116" spans="1:6" s="6" customFormat="1" ht="12" customHeight="1">
      <c r="A116" s="82"/>
      <c r="B116" s="82"/>
      <c r="C116" s="82"/>
      <c r="D116" s="83"/>
      <c r="E116" s="117"/>
      <c r="F116" s="117"/>
    </row>
    <row r="117" spans="4:6" s="6" customFormat="1" ht="12" customHeight="1">
      <c r="D117" s="8"/>
      <c r="E117" s="117"/>
      <c r="F117" s="117"/>
    </row>
    <row r="118" spans="4:6" s="6" customFormat="1" ht="12" customHeight="1">
      <c r="D118" s="8"/>
      <c r="E118" s="117"/>
      <c r="F118" s="117"/>
    </row>
    <row r="119" spans="4:6" s="6" customFormat="1" ht="12" customHeight="1">
      <c r="D119" s="8"/>
      <c r="E119" s="117"/>
      <c r="F119" s="117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</sheetData>
  <mergeCells count="10">
    <mergeCell ref="A8:D8"/>
    <mergeCell ref="A10:D10"/>
    <mergeCell ref="A22:D22"/>
    <mergeCell ref="A15:D15"/>
    <mergeCell ref="A11:D11"/>
    <mergeCell ref="A16:D16"/>
    <mergeCell ref="A18:D18"/>
    <mergeCell ref="A20:D20"/>
    <mergeCell ref="A13:D13"/>
    <mergeCell ref="A9:D9"/>
  </mergeCells>
  <printOptions/>
  <pageMargins left="0.5" right="0.16" top="0.1968503937007874" bottom="0.1968503937007874" header="0.19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8:I63"/>
  <sheetViews>
    <sheetView tabSelected="1" workbookViewId="0" topLeftCell="A18">
      <selection activeCell="F33" sqref="F33"/>
    </sheetView>
  </sheetViews>
  <sheetFormatPr defaultColWidth="9.00390625" defaultRowHeight="12.75"/>
  <cols>
    <col min="1" max="1" width="64.375" style="4" customWidth="1"/>
    <col min="2" max="2" width="4.875" style="4" customWidth="1"/>
    <col min="3" max="3" width="12.875" style="4" customWidth="1"/>
    <col min="4" max="4" width="12.00390625" style="4" customWidth="1"/>
    <col min="5" max="5" width="13.75390625" style="4" hidden="1" customWidth="1"/>
    <col min="6" max="6" width="13.25390625" style="4" customWidth="1"/>
    <col min="7" max="7" width="13.75390625" style="4" customWidth="1"/>
    <col min="8" max="8" width="11.875" style="45" bestFit="1" customWidth="1"/>
    <col min="9" max="10" width="9.125" style="4" customWidth="1"/>
    <col min="11" max="11" width="17.625" style="4" customWidth="1"/>
    <col min="12" max="16384" width="9.125" style="4" customWidth="1"/>
  </cols>
  <sheetData>
    <row r="1" ht="14.25"/>
    <row r="2" ht="14.25"/>
    <row r="3" ht="14.25"/>
    <row r="4" ht="14.25"/>
    <row r="5" ht="14.25"/>
    <row r="6" ht="14.25"/>
    <row r="7" ht="14.25"/>
    <row r="8" spans="1:6" ht="18.75">
      <c r="A8" s="130" t="s">
        <v>267</v>
      </c>
      <c r="B8" s="130"/>
      <c r="C8" s="130"/>
      <c r="D8" s="130"/>
      <c r="E8" s="130"/>
      <c r="F8" s="130"/>
    </row>
    <row r="9" spans="1:6" ht="14.25">
      <c r="A9" s="131" t="s">
        <v>179</v>
      </c>
      <c r="B9" s="131"/>
      <c r="C9" s="131"/>
      <c r="D9" s="131"/>
      <c r="E9" s="131"/>
      <c r="F9" s="131"/>
    </row>
    <row r="10" spans="1:6" ht="14.25">
      <c r="A10" s="131" t="str">
        <f>бб!A10</f>
        <v>по состоянию на 30 июня 2014года</v>
      </c>
      <c r="B10" s="131"/>
      <c r="C10" s="131"/>
      <c r="D10" s="131"/>
      <c r="E10" s="131"/>
      <c r="F10" s="131"/>
    </row>
    <row r="11" spans="1:6" ht="14.25">
      <c r="A11" s="131" t="s">
        <v>154</v>
      </c>
      <c r="B11" s="131"/>
      <c r="C11" s="131"/>
      <c r="D11" s="131"/>
      <c r="E11" s="131"/>
      <c r="F11" s="131"/>
    </row>
    <row r="12" spans="1:6" ht="14.25">
      <c r="A12" s="125"/>
      <c r="B12" s="125"/>
      <c r="C12" s="125"/>
      <c r="D12" s="125"/>
      <c r="E12" s="125"/>
      <c r="F12" s="125"/>
    </row>
    <row r="13" spans="1:6" ht="15.75">
      <c r="A13" s="129" t="s">
        <v>234</v>
      </c>
      <c r="B13" s="129"/>
      <c r="C13" s="129"/>
      <c r="D13" s="129"/>
      <c r="E13" s="129"/>
      <c r="F13" s="129"/>
    </row>
    <row r="14" spans="1:6" ht="15.75">
      <c r="A14" s="87"/>
      <c r="B14" s="87"/>
      <c r="C14" s="87"/>
      <c r="D14" s="87"/>
      <c r="E14" s="87"/>
      <c r="F14" s="90"/>
    </row>
    <row r="15" spans="1:6" ht="15.75">
      <c r="A15" s="129" t="s">
        <v>270</v>
      </c>
      <c r="B15" s="129"/>
      <c r="C15" s="129"/>
      <c r="D15" s="129"/>
      <c r="E15" s="129"/>
      <c r="F15" s="129"/>
    </row>
    <row r="16" spans="1:6" ht="15.75">
      <c r="A16" s="132" t="s">
        <v>1</v>
      </c>
      <c r="B16" s="132"/>
      <c r="C16" s="132"/>
      <c r="D16" s="132"/>
      <c r="E16" s="132"/>
      <c r="F16" s="132"/>
    </row>
    <row r="17" spans="1:6" ht="15.75">
      <c r="A17" s="87"/>
      <c r="B17" s="87"/>
      <c r="C17" s="87"/>
      <c r="D17" s="87"/>
      <c r="E17" s="87"/>
      <c r="F17" s="90"/>
    </row>
    <row r="18" spans="1:6" ht="15.75">
      <c r="A18" s="129" t="s">
        <v>235</v>
      </c>
      <c r="B18" s="129"/>
      <c r="C18" s="129"/>
      <c r="D18" s="129"/>
      <c r="E18" s="129"/>
      <c r="F18" s="129"/>
    </row>
    <row r="19" spans="1:6" ht="15.75">
      <c r="A19" s="87"/>
      <c r="B19" s="87"/>
      <c r="C19" s="87"/>
      <c r="D19" s="87"/>
      <c r="E19" s="87"/>
      <c r="F19" s="90"/>
    </row>
    <row r="20" spans="1:6" ht="15.75">
      <c r="A20" s="129" t="s">
        <v>236</v>
      </c>
      <c r="B20" s="129"/>
      <c r="C20" s="129"/>
      <c r="D20" s="129"/>
      <c r="E20" s="129"/>
      <c r="F20" s="129"/>
    </row>
    <row r="21" spans="1:7" ht="14.25">
      <c r="A21" s="126" t="s">
        <v>2</v>
      </c>
      <c r="B21" s="126"/>
      <c r="C21" s="126"/>
      <c r="D21" s="126"/>
      <c r="E21" s="126"/>
      <c r="F21" s="126"/>
      <c r="G21" s="45"/>
    </row>
    <row r="22" spans="1:9" ht="44.25" customHeight="1">
      <c r="A22" s="9" t="s">
        <v>29</v>
      </c>
      <c r="B22" s="9" t="s">
        <v>31</v>
      </c>
      <c r="C22" s="9" t="s">
        <v>282</v>
      </c>
      <c r="D22" s="9" t="s">
        <v>288</v>
      </c>
      <c r="E22" s="9" t="s">
        <v>289</v>
      </c>
      <c r="F22" s="9" t="s">
        <v>283</v>
      </c>
      <c r="G22" s="9" t="s">
        <v>287</v>
      </c>
      <c r="H22" s="114"/>
      <c r="I22" s="45"/>
    </row>
    <row r="23" spans="1:9" ht="14.25">
      <c r="A23" s="34" t="s">
        <v>155</v>
      </c>
      <c r="B23" s="15" t="s">
        <v>3</v>
      </c>
      <c r="C23" s="67">
        <v>19697666</v>
      </c>
      <c r="D23" s="67">
        <f aca="true" t="shared" si="0" ref="D23:D31">C23-E23</f>
        <v>7458483</v>
      </c>
      <c r="E23" s="67">
        <v>12239183</v>
      </c>
      <c r="F23" s="67">
        <v>16995801</v>
      </c>
      <c r="G23" s="37">
        <f>F23-'[1]ф2'!$C$23</f>
        <v>6847989</v>
      </c>
      <c r="H23" s="106"/>
      <c r="I23" s="45"/>
    </row>
    <row r="24" spans="1:9" ht="14.25">
      <c r="A24" s="34" t="s">
        <v>156</v>
      </c>
      <c r="B24" s="15" t="s">
        <v>5</v>
      </c>
      <c r="C24" s="67">
        <v>11462317</v>
      </c>
      <c r="D24" s="67">
        <f t="shared" si="0"/>
        <v>5232063</v>
      </c>
      <c r="E24" s="67">
        <v>6230254</v>
      </c>
      <c r="F24" s="67">
        <v>10419630</v>
      </c>
      <c r="G24" s="37">
        <f>F24-'[1]ф2'!$C$24</f>
        <v>4692801</v>
      </c>
      <c r="H24" s="106"/>
      <c r="I24" s="45"/>
    </row>
    <row r="25" spans="1:9" ht="14.25">
      <c r="A25" s="34" t="s">
        <v>201</v>
      </c>
      <c r="B25" s="15" t="s">
        <v>6</v>
      </c>
      <c r="C25" s="67">
        <f>C23-C24</f>
        <v>8235349</v>
      </c>
      <c r="D25" s="67">
        <f t="shared" si="0"/>
        <v>2226420</v>
      </c>
      <c r="E25" s="67">
        <f>E23-E24</f>
        <v>6008929</v>
      </c>
      <c r="F25" s="67">
        <f>F23-F24</f>
        <v>6576171</v>
      </c>
      <c r="G25" s="67">
        <f>G23-G24</f>
        <v>2155188</v>
      </c>
      <c r="H25" s="106"/>
      <c r="I25" s="45"/>
    </row>
    <row r="26" spans="1:9" ht="14.25">
      <c r="A26" s="34" t="s">
        <v>157</v>
      </c>
      <c r="B26" s="15" t="s">
        <v>8</v>
      </c>
      <c r="C26" s="67">
        <v>28423</v>
      </c>
      <c r="D26" s="67">
        <f t="shared" si="0"/>
        <v>17947</v>
      </c>
      <c r="E26" s="67">
        <v>10476</v>
      </c>
      <c r="F26" s="67">
        <v>16010</v>
      </c>
      <c r="G26" s="37">
        <f>F26-'[1]ф2'!$C$26</f>
        <v>12733</v>
      </c>
      <c r="H26" s="106"/>
      <c r="I26" s="45"/>
    </row>
    <row r="27" spans="1:9" ht="14.25">
      <c r="A27" s="34" t="s">
        <v>158</v>
      </c>
      <c r="B27" s="15" t="s">
        <v>15</v>
      </c>
      <c r="C27" s="67">
        <f>490778-188755</f>
        <v>302023</v>
      </c>
      <c r="D27" s="67">
        <f t="shared" si="0"/>
        <v>210654</v>
      </c>
      <c r="E27" s="67">
        <v>91369</v>
      </c>
      <c r="F27" s="67">
        <v>201640</v>
      </c>
      <c r="G27" s="37">
        <f>F27-'[1]ф2'!$C$27</f>
        <v>115788</v>
      </c>
      <c r="H27" s="106"/>
      <c r="I27" s="45"/>
    </row>
    <row r="28" spans="1:9" ht="14.25">
      <c r="A28" s="34" t="s">
        <v>159</v>
      </c>
      <c r="B28" s="15" t="s">
        <v>16</v>
      </c>
      <c r="C28" s="67">
        <v>271365</v>
      </c>
      <c r="D28" s="67">
        <f t="shared" si="0"/>
        <v>131476</v>
      </c>
      <c r="E28" s="67">
        <v>139889</v>
      </c>
      <c r="F28" s="67">
        <v>271416</v>
      </c>
      <c r="G28" s="37">
        <f>F28-'[1]ф2'!$C$28</f>
        <v>140614</v>
      </c>
      <c r="H28" s="106"/>
      <c r="I28" s="45"/>
    </row>
    <row r="29" spans="1:9" ht="14.25">
      <c r="A29" s="34" t="s">
        <v>160</v>
      </c>
      <c r="B29" s="15" t="s">
        <v>17</v>
      </c>
      <c r="C29" s="67">
        <v>1781979</v>
      </c>
      <c r="D29" s="67">
        <f t="shared" si="0"/>
        <v>1162021</v>
      </c>
      <c r="E29" s="67">
        <v>619958</v>
      </c>
      <c r="F29" s="67">
        <v>1133660</v>
      </c>
      <c r="G29" s="37">
        <f>F29-'[1]ф2'!$C$29</f>
        <v>628861</v>
      </c>
      <c r="H29" s="106"/>
      <c r="I29" s="45"/>
    </row>
    <row r="30" spans="1:9" ht="14.25">
      <c r="A30" s="34" t="s">
        <v>161</v>
      </c>
      <c r="B30" s="15" t="s">
        <v>22</v>
      </c>
      <c r="C30" s="67">
        <v>377471</v>
      </c>
      <c r="D30" s="67">
        <f t="shared" si="0"/>
        <v>183908</v>
      </c>
      <c r="E30" s="67">
        <v>193563</v>
      </c>
      <c r="F30" s="67">
        <v>399868</v>
      </c>
      <c r="G30" s="37">
        <f>F30-'[1]ф2'!$C$30</f>
        <v>204392</v>
      </c>
      <c r="H30" s="106"/>
      <c r="I30" s="45"/>
    </row>
    <row r="31" spans="1:9" ht="14.25">
      <c r="A31" s="34" t="s">
        <v>284</v>
      </c>
      <c r="B31" s="15" t="s">
        <v>28</v>
      </c>
      <c r="C31" s="67">
        <v>637038</v>
      </c>
      <c r="D31" s="67">
        <f t="shared" si="0"/>
        <v>-12387</v>
      </c>
      <c r="E31" s="67">
        <v>649425</v>
      </c>
      <c r="F31" s="67">
        <f>99660+16898</f>
        <v>116558</v>
      </c>
      <c r="G31" s="37">
        <f>F31-'[1]ф2'!$C$31</f>
        <v>69411</v>
      </c>
      <c r="H31" s="106"/>
      <c r="I31" s="45"/>
    </row>
    <row r="32" spans="1:9" ht="28.5">
      <c r="A32" s="32" t="s">
        <v>162</v>
      </c>
      <c r="B32" s="15" t="s">
        <v>86</v>
      </c>
      <c r="C32" s="50"/>
      <c r="D32" s="50"/>
      <c r="E32" s="50"/>
      <c r="F32" s="50"/>
      <c r="H32" s="107"/>
      <c r="I32" s="45"/>
    </row>
    <row r="33" spans="1:9" ht="45" customHeight="1">
      <c r="A33" s="32" t="s">
        <v>202</v>
      </c>
      <c r="B33" s="33" t="s">
        <v>134</v>
      </c>
      <c r="C33" s="64">
        <f>C25+C26+C27-C28-C29-C30-C31+C32</f>
        <v>5497942</v>
      </c>
      <c r="D33" s="64">
        <f>D25+D26+D27-D28-D29-D30-D31+D32</f>
        <v>990003</v>
      </c>
      <c r="E33" s="64">
        <f>E25+E26+E27-E28-E29-E30-E31+E32</f>
        <v>4507939</v>
      </c>
      <c r="F33" s="64">
        <f>F25+F26+F27-F28-F29-F30-F31+F32</f>
        <v>4872319</v>
      </c>
      <c r="G33" s="64">
        <f>G25+G26+G27-G28-G29-G30-G31+G32</f>
        <v>1240431</v>
      </c>
      <c r="H33" s="108"/>
      <c r="I33" s="45"/>
    </row>
    <row r="34" spans="1:9" ht="14.25">
      <c r="A34" s="34" t="s">
        <v>203</v>
      </c>
      <c r="B34" s="15" t="s">
        <v>135</v>
      </c>
      <c r="C34" s="50">
        <v>0</v>
      </c>
      <c r="D34" s="50"/>
      <c r="E34" s="50">
        <v>0</v>
      </c>
      <c r="F34" s="50">
        <v>0</v>
      </c>
      <c r="H34" s="107"/>
      <c r="I34" s="45"/>
    </row>
    <row r="35" spans="1:9" ht="14.25">
      <c r="A35" s="34" t="s">
        <v>204</v>
      </c>
      <c r="B35" s="15" t="s">
        <v>137</v>
      </c>
      <c r="C35" s="64">
        <f>C33+C34</f>
        <v>5497942</v>
      </c>
      <c r="D35" s="64">
        <f>D33+D34</f>
        <v>990003</v>
      </c>
      <c r="E35" s="64">
        <f>E33+E34</f>
        <v>4507939</v>
      </c>
      <c r="F35" s="64">
        <f>F33+F34</f>
        <v>4872319</v>
      </c>
      <c r="G35" s="64">
        <f>G33+G34</f>
        <v>1240431</v>
      </c>
      <c r="H35" s="108"/>
      <c r="I35" s="45"/>
    </row>
    <row r="36" spans="1:9" ht="14.25">
      <c r="A36" s="34" t="s">
        <v>30</v>
      </c>
      <c r="B36" s="15" t="s">
        <v>142</v>
      </c>
      <c r="C36" s="64">
        <v>1104205</v>
      </c>
      <c r="D36" s="67">
        <f>C36-E36</f>
        <v>970843</v>
      </c>
      <c r="E36" s="64">
        <v>133362</v>
      </c>
      <c r="F36" s="64">
        <v>1095464</v>
      </c>
      <c r="G36" s="37">
        <f>F36-'[1]ф2'!$C$36</f>
        <v>1058792</v>
      </c>
      <c r="H36" s="108"/>
      <c r="I36" s="45"/>
    </row>
    <row r="37" spans="1:9" ht="14.25">
      <c r="A37" s="32" t="s">
        <v>205</v>
      </c>
      <c r="B37" s="33" t="s">
        <v>143</v>
      </c>
      <c r="C37" s="64">
        <f>C35-C36</f>
        <v>4393737</v>
      </c>
      <c r="D37" s="67">
        <f>C37-E37</f>
        <v>19160</v>
      </c>
      <c r="E37" s="64">
        <f>E35-E36</f>
        <v>4374577</v>
      </c>
      <c r="F37" s="64">
        <f>F35-F36</f>
        <v>3776855</v>
      </c>
      <c r="G37" s="64">
        <f>G35-G36</f>
        <v>181639</v>
      </c>
      <c r="H37" s="108"/>
      <c r="I37" s="45"/>
    </row>
    <row r="38" spans="1:9" ht="14.25">
      <c r="A38" s="32" t="s">
        <v>208</v>
      </c>
      <c r="B38" s="33"/>
      <c r="C38" s="50"/>
      <c r="D38" s="50"/>
      <c r="E38" s="50"/>
      <c r="F38" s="50"/>
      <c r="H38" s="107"/>
      <c r="I38" s="45"/>
    </row>
    <row r="39" spans="1:9" ht="14.25">
      <c r="A39" s="32" t="s">
        <v>190</v>
      </c>
      <c r="B39" s="33" t="s">
        <v>145</v>
      </c>
      <c r="C39" s="62">
        <f>C37-C40</f>
        <v>4393737</v>
      </c>
      <c r="D39" s="62">
        <f>D37-D40</f>
        <v>19160</v>
      </c>
      <c r="E39" s="62">
        <f>E37-E40</f>
        <v>4374577</v>
      </c>
      <c r="F39" s="62">
        <f>F37-F40</f>
        <v>3776855</v>
      </c>
      <c r="G39" s="62">
        <f>G37-G40</f>
        <v>181639</v>
      </c>
      <c r="H39" s="109"/>
      <c r="I39" s="45"/>
    </row>
    <row r="40" spans="1:9" ht="14.25">
      <c r="A40" s="34" t="s">
        <v>191</v>
      </c>
      <c r="B40" s="15" t="s">
        <v>146</v>
      </c>
      <c r="C40" s="51">
        <v>0</v>
      </c>
      <c r="D40" s="51"/>
      <c r="E40" s="51">
        <v>0</v>
      </c>
      <c r="F40" s="51">
        <v>0</v>
      </c>
      <c r="H40" s="110"/>
      <c r="I40" s="45"/>
    </row>
    <row r="41" spans="1:9" ht="14.25">
      <c r="A41" s="34" t="s">
        <v>206</v>
      </c>
      <c r="B41" s="15" t="s">
        <v>147</v>
      </c>
      <c r="C41" s="64">
        <f>C39+C40</f>
        <v>4393737</v>
      </c>
      <c r="D41" s="64">
        <f>D39+D40</f>
        <v>19160</v>
      </c>
      <c r="E41" s="64">
        <f>E39+E40</f>
        <v>4374577</v>
      </c>
      <c r="F41" s="64">
        <f>F39+F40</f>
        <v>3776855</v>
      </c>
      <c r="G41" s="64">
        <f>G39+G40</f>
        <v>181639</v>
      </c>
      <c r="H41" s="108"/>
      <c r="I41" s="45"/>
    </row>
    <row r="42" spans="1:9" ht="14.25">
      <c r="A42" s="34" t="s">
        <v>207</v>
      </c>
      <c r="B42" s="15" t="s">
        <v>148</v>
      </c>
      <c r="C42" s="16"/>
      <c r="D42" s="16"/>
      <c r="E42" s="16"/>
      <c r="F42" s="16"/>
      <c r="H42" s="111"/>
      <c r="I42" s="45"/>
    </row>
    <row r="43" spans="1:9" ht="14.25">
      <c r="A43" s="34" t="s">
        <v>195</v>
      </c>
      <c r="B43" s="15"/>
      <c r="C43" s="16"/>
      <c r="D43" s="16"/>
      <c r="E43" s="16"/>
      <c r="F43" s="16"/>
      <c r="H43" s="111"/>
      <c r="I43" s="45"/>
    </row>
    <row r="44" spans="1:9" ht="28.5">
      <c r="A44" s="38" t="s">
        <v>196</v>
      </c>
      <c r="B44" s="15" t="s">
        <v>149</v>
      </c>
      <c r="C44" s="16">
        <v>0</v>
      </c>
      <c r="D44" s="16"/>
      <c r="E44" s="16">
        <v>0</v>
      </c>
      <c r="F44" s="16">
        <v>0</v>
      </c>
      <c r="H44" s="111"/>
      <c r="I44" s="45"/>
    </row>
    <row r="45" spans="1:9" ht="14.25">
      <c r="A45" s="38" t="s">
        <v>197</v>
      </c>
      <c r="B45" s="15" t="s">
        <v>209</v>
      </c>
      <c r="C45" s="16">
        <v>0</v>
      </c>
      <c r="D45" s="16"/>
      <c r="E45" s="16">
        <v>0</v>
      </c>
      <c r="F45" s="16">
        <v>0</v>
      </c>
      <c r="H45" s="111"/>
      <c r="I45" s="45"/>
    </row>
    <row r="46" spans="1:9" ht="28.5">
      <c r="A46" s="38" t="s">
        <v>198</v>
      </c>
      <c r="B46" s="15" t="s">
        <v>210</v>
      </c>
      <c r="C46" s="16">
        <v>0</v>
      </c>
      <c r="D46" s="16"/>
      <c r="E46" s="16">
        <v>0</v>
      </c>
      <c r="F46" s="16">
        <v>0</v>
      </c>
      <c r="H46" s="111"/>
      <c r="I46" s="45"/>
    </row>
    <row r="47" spans="1:9" ht="14.25">
      <c r="A47" s="38" t="s">
        <v>199</v>
      </c>
      <c r="B47" s="15" t="s">
        <v>211</v>
      </c>
      <c r="C47" s="16">
        <v>0</v>
      </c>
      <c r="D47" s="16"/>
      <c r="E47" s="16">
        <v>0</v>
      </c>
      <c r="F47" s="16">
        <v>0</v>
      </c>
      <c r="H47" s="111"/>
      <c r="I47" s="45"/>
    </row>
    <row r="48" spans="1:9" ht="28.5">
      <c r="A48" s="38" t="s">
        <v>226</v>
      </c>
      <c r="B48" s="15" t="s">
        <v>212</v>
      </c>
      <c r="C48" s="16">
        <f>SUM(C44:C47)</f>
        <v>0</v>
      </c>
      <c r="D48" s="16"/>
      <c r="E48" s="16">
        <f>SUM(E44:E47)</f>
        <v>0</v>
      </c>
      <c r="F48" s="16">
        <f>SUM(F44:F47)</f>
        <v>0</v>
      </c>
      <c r="H48" s="111"/>
      <c r="I48" s="45"/>
    </row>
    <row r="49" spans="1:9" ht="14.25">
      <c r="A49" s="34" t="s">
        <v>200</v>
      </c>
      <c r="B49" s="15"/>
      <c r="C49" s="16"/>
      <c r="D49" s="16"/>
      <c r="E49" s="16"/>
      <c r="F49" s="16"/>
      <c r="H49" s="111"/>
      <c r="I49" s="45"/>
    </row>
    <row r="50" spans="1:9" ht="14.25">
      <c r="A50" s="34" t="s">
        <v>219</v>
      </c>
      <c r="B50" s="15" t="s">
        <v>213</v>
      </c>
      <c r="C50" s="16">
        <f>C48-C51</f>
        <v>0</v>
      </c>
      <c r="D50" s="16"/>
      <c r="E50" s="16">
        <f>E48-E51</f>
        <v>0</v>
      </c>
      <c r="F50" s="16">
        <f>F48-F51</f>
        <v>0</v>
      </c>
      <c r="H50" s="111"/>
      <c r="I50" s="45"/>
    </row>
    <row r="51" spans="1:9" ht="14.25">
      <c r="A51" s="34" t="s">
        <v>191</v>
      </c>
      <c r="B51" s="15" t="s">
        <v>214</v>
      </c>
      <c r="C51" s="16">
        <v>0</v>
      </c>
      <c r="D51" s="16"/>
      <c r="E51" s="16">
        <v>0</v>
      </c>
      <c r="F51" s="16">
        <v>0</v>
      </c>
      <c r="H51" s="111"/>
      <c r="I51" s="45"/>
    </row>
    <row r="52" spans="1:9" ht="29.25" customHeight="1">
      <c r="A52" s="38" t="s">
        <v>225</v>
      </c>
      <c r="B52" s="15" t="s">
        <v>215</v>
      </c>
      <c r="C52" s="63">
        <f>C41+C48</f>
        <v>4393737</v>
      </c>
      <c r="D52" s="67">
        <f>C52-E52</f>
        <v>19160</v>
      </c>
      <c r="E52" s="63">
        <f>E41+E48</f>
        <v>4374577</v>
      </c>
      <c r="F52" s="63">
        <f>F41+F48</f>
        <v>3776855</v>
      </c>
      <c r="G52" s="63">
        <f>G41+G48</f>
        <v>181639</v>
      </c>
      <c r="H52" s="112"/>
      <c r="I52" s="45"/>
    </row>
    <row r="53" spans="1:9" ht="14.25">
      <c r="A53" s="34" t="s">
        <v>200</v>
      </c>
      <c r="B53" s="15"/>
      <c r="C53" s="16"/>
      <c r="D53" s="16"/>
      <c r="E53" s="16"/>
      <c r="F53" s="16"/>
      <c r="H53" s="111"/>
      <c r="I53" s="45"/>
    </row>
    <row r="54" spans="1:9" ht="14.25">
      <c r="A54" s="34" t="s">
        <v>220</v>
      </c>
      <c r="B54" s="15" t="s">
        <v>216</v>
      </c>
      <c r="C54" s="63">
        <f>C39+C50</f>
        <v>4393737</v>
      </c>
      <c r="D54" s="67">
        <f>C54-E54</f>
        <v>19160</v>
      </c>
      <c r="E54" s="63">
        <f aca="true" t="shared" si="1" ref="E54:G55">E39+E50</f>
        <v>4374577</v>
      </c>
      <c r="F54" s="63">
        <f t="shared" si="1"/>
        <v>3776855</v>
      </c>
      <c r="G54" s="63">
        <f t="shared" si="1"/>
        <v>181639</v>
      </c>
      <c r="H54" s="112"/>
      <c r="I54" s="45"/>
    </row>
    <row r="55" spans="1:9" ht="14.25">
      <c r="A55" s="34" t="s">
        <v>221</v>
      </c>
      <c r="B55" s="15" t="s">
        <v>217</v>
      </c>
      <c r="C55" s="16">
        <f>C40+C51</f>
        <v>0</v>
      </c>
      <c r="D55" s="16"/>
      <c r="E55" s="16">
        <f t="shared" si="1"/>
        <v>0</v>
      </c>
      <c r="F55" s="16">
        <f t="shared" si="1"/>
        <v>0</v>
      </c>
      <c r="G55" s="16">
        <f t="shared" si="1"/>
        <v>0</v>
      </c>
      <c r="H55" s="111"/>
      <c r="I55" s="45"/>
    </row>
    <row r="56" spans="1:9" ht="14.25">
      <c r="A56" s="34"/>
      <c r="B56" s="15"/>
      <c r="C56" s="16"/>
      <c r="D56" s="16"/>
      <c r="E56" s="16"/>
      <c r="F56" s="16"/>
      <c r="H56" s="111"/>
      <c r="I56" s="45"/>
    </row>
    <row r="57" spans="1:9" ht="14.25">
      <c r="A57" s="39" t="s">
        <v>228</v>
      </c>
      <c r="B57" s="40" t="s">
        <v>107</v>
      </c>
      <c r="C57" s="65">
        <f>(C54+C55)/166639960*1000</f>
        <v>26.36664699151392</v>
      </c>
      <c r="D57" s="65">
        <f>(D54+D55)/166639960*1000</f>
        <v>0.11497842414268462</v>
      </c>
      <c r="E57" s="65">
        <f>(E54+E55)/166639960*1000</f>
        <v>26.251668567371237</v>
      </c>
      <c r="F57" s="65">
        <f>(F54+F55)/166639960*1000</f>
        <v>22.664761801431062</v>
      </c>
      <c r="G57" s="65">
        <f>(G54+G55)/166639960*1000</f>
        <v>1.0900086629881571</v>
      </c>
      <c r="H57" s="113"/>
      <c r="I57" s="45"/>
    </row>
    <row r="58" ht="14.25">
      <c r="G58" s="45"/>
    </row>
    <row r="59" spans="1:4" ht="14.25">
      <c r="A59" s="28" t="str">
        <f>бб!A102</f>
        <v>И.о.Председатель Правления                     </v>
      </c>
      <c r="B59" s="26"/>
      <c r="C59" s="26"/>
      <c r="D59" s="29" t="str">
        <f>бб!D102</f>
        <v>О.В.Перфилов</v>
      </c>
    </row>
    <row r="60" spans="1:5" ht="14.25">
      <c r="A60" s="28"/>
      <c r="B60" s="26"/>
      <c r="C60" s="26"/>
      <c r="D60" s="29"/>
      <c r="E60" s="26"/>
    </row>
    <row r="61" spans="1:4" ht="14.25">
      <c r="A61" s="28" t="str">
        <f>бб!A105</f>
        <v>Главный бухгалтер                                              </v>
      </c>
      <c r="B61" s="26"/>
      <c r="C61" s="26"/>
      <c r="D61" s="29" t="str">
        <f>бб!D105</f>
        <v>С.Н.Беликова</v>
      </c>
    </row>
    <row r="62" ht="14.25">
      <c r="A62" s="28"/>
    </row>
    <row r="63" ht="14.25">
      <c r="A63" s="6" t="s">
        <v>119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rintOptions/>
  <pageMargins left="0.27" right="0.16" top="0" bottom="0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5:E73"/>
  <sheetViews>
    <sheetView workbookViewId="0" topLeftCell="A1">
      <selection activeCell="C71" sqref="C71:D71"/>
    </sheetView>
  </sheetViews>
  <sheetFormatPr defaultColWidth="9.00390625" defaultRowHeight="12.75"/>
  <cols>
    <col min="1" max="1" width="64.75390625" style="4" customWidth="1"/>
    <col min="2" max="2" width="11.25390625" style="4" customWidth="1"/>
    <col min="3" max="3" width="14.00390625" style="4" customWidth="1"/>
    <col min="4" max="4" width="14.625" style="37" customWidth="1"/>
    <col min="5" max="16384" width="9.125" style="4" customWidth="1"/>
  </cols>
  <sheetData>
    <row r="1" ht="14.25"/>
    <row r="2" ht="14.25"/>
    <row r="3" ht="14.25"/>
    <row r="4" ht="14.25"/>
    <row r="5" spans="1:5" ht="22.5" customHeight="1">
      <c r="A5" s="130" t="s">
        <v>230</v>
      </c>
      <c r="B5" s="130"/>
      <c r="C5" s="130"/>
      <c r="D5" s="130"/>
      <c r="E5" s="41"/>
    </row>
    <row r="6" spans="1:5" ht="14.25">
      <c r="A6" s="131" t="str">
        <f>'ф2'!A10:F10</f>
        <v>по состоянию на 30 июня 2014года</v>
      </c>
      <c r="B6" s="131"/>
      <c r="C6" s="131"/>
      <c r="D6" s="131"/>
      <c r="E6" s="41"/>
    </row>
    <row r="7" spans="1:5" ht="14.25">
      <c r="A7" s="131" t="s">
        <v>152</v>
      </c>
      <c r="B7" s="131"/>
      <c r="C7" s="131"/>
      <c r="D7" s="131"/>
      <c r="E7" s="41"/>
    </row>
    <row r="8" spans="1:5" ht="14.25">
      <c r="A8" s="131" t="s">
        <v>153</v>
      </c>
      <c r="B8" s="131"/>
      <c r="C8" s="131"/>
      <c r="D8" s="131"/>
      <c r="E8" s="41"/>
    </row>
    <row r="9" spans="1:4" ht="12" customHeight="1">
      <c r="A9" s="127" t="s">
        <v>234</v>
      </c>
      <c r="B9" s="127"/>
      <c r="C9" s="127"/>
      <c r="D9" s="127"/>
    </row>
    <row r="10" spans="1:4" ht="12" customHeight="1">
      <c r="A10" s="127" t="s">
        <v>270</v>
      </c>
      <c r="B10" s="127"/>
      <c r="C10" s="127"/>
      <c r="D10" s="127"/>
    </row>
    <row r="11" spans="1:4" ht="12" customHeight="1">
      <c r="A11" s="133" t="s">
        <v>176</v>
      </c>
      <c r="B11" s="134"/>
      <c r="C11" s="134"/>
      <c r="D11" s="134"/>
    </row>
    <row r="12" spans="1:4" ht="12" customHeight="1">
      <c r="A12" s="87" t="s">
        <v>235</v>
      </c>
      <c r="B12" s="87"/>
      <c r="C12" s="87"/>
      <c r="D12" s="90"/>
    </row>
    <row r="13" spans="1:4" ht="12" customHeight="1">
      <c r="A13" s="87" t="s">
        <v>236</v>
      </c>
      <c r="B13" s="87"/>
      <c r="C13" s="87"/>
      <c r="D13" s="90"/>
    </row>
    <row r="14" spans="1:4" ht="12" customHeight="1">
      <c r="A14" s="135" t="s">
        <v>177</v>
      </c>
      <c r="B14" s="135"/>
      <c r="C14" s="135"/>
      <c r="D14" s="135"/>
    </row>
    <row r="15" spans="1:4" ht="42" customHeight="1">
      <c r="A15" s="9" t="s">
        <v>29</v>
      </c>
      <c r="B15" s="9" t="s">
        <v>31</v>
      </c>
      <c r="C15" s="48" t="s">
        <v>282</v>
      </c>
      <c r="D15" s="48" t="s">
        <v>283</v>
      </c>
    </row>
    <row r="16" spans="1:4" s="6" customFormat="1" ht="21" customHeight="1">
      <c r="A16" s="119" t="s">
        <v>32</v>
      </c>
      <c r="B16" s="120"/>
      <c r="C16" s="120"/>
      <c r="D16" s="121"/>
    </row>
    <row r="17" spans="1:4" ht="12" customHeight="1">
      <c r="A17" s="34" t="s">
        <v>72</v>
      </c>
      <c r="B17" s="42" t="s">
        <v>3</v>
      </c>
      <c r="C17" s="66">
        <v>21656305</v>
      </c>
      <c r="D17" s="66">
        <v>18924077</v>
      </c>
    </row>
    <row r="18" spans="1:4" ht="12" customHeight="1">
      <c r="A18" s="34" t="s">
        <v>51</v>
      </c>
      <c r="B18" s="42"/>
      <c r="C18" s="66"/>
      <c r="D18" s="66"/>
    </row>
    <row r="19" spans="1:4" ht="12" customHeight="1">
      <c r="A19" s="34" t="s">
        <v>164</v>
      </c>
      <c r="B19" s="42" t="s">
        <v>4</v>
      </c>
      <c r="C19" s="105">
        <v>21280016</v>
      </c>
      <c r="D19" s="105">
        <v>18369633</v>
      </c>
    </row>
    <row r="20" spans="1:4" ht="12" customHeight="1">
      <c r="A20" s="34" t="s">
        <v>165</v>
      </c>
      <c r="B20" s="42" t="s">
        <v>33</v>
      </c>
      <c r="C20" s="66" t="s">
        <v>290</v>
      </c>
      <c r="D20" s="66" t="s">
        <v>290</v>
      </c>
    </row>
    <row r="21" spans="1:4" ht="12" customHeight="1">
      <c r="A21" s="34" t="s">
        <v>166</v>
      </c>
      <c r="B21" s="42" t="s">
        <v>34</v>
      </c>
      <c r="C21" s="66" t="s">
        <v>290</v>
      </c>
      <c r="D21" s="66" t="s">
        <v>290</v>
      </c>
    </row>
    <row r="22" spans="1:4" ht="12" customHeight="1">
      <c r="A22" s="34" t="s">
        <v>52</v>
      </c>
      <c r="B22" s="42" t="s">
        <v>35</v>
      </c>
      <c r="C22" s="66" t="s">
        <v>290</v>
      </c>
      <c r="D22" s="66" t="s">
        <v>290</v>
      </c>
    </row>
    <row r="23" spans="1:4" ht="12" customHeight="1">
      <c r="A23" s="34" t="s">
        <v>53</v>
      </c>
      <c r="B23" s="42" t="s">
        <v>36</v>
      </c>
      <c r="C23" s="66">
        <v>376289</v>
      </c>
      <c r="D23" s="66">
        <v>554444</v>
      </c>
    </row>
    <row r="24" spans="1:4" ht="12" customHeight="1">
      <c r="A24" s="34" t="s">
        <v>73</v>
      </c>
      <c r="B24" s="42" t="s">
        <v>5</v>
      </c>
      <c r="C24" s="66">
        <v>15741724</v>
      </c>
      <c r="D24" s="66">
        <v>13576044</v>
      </c>
    </row>
    <row r="25" spans="1:4" ht="12" customHeight="1">
      <c r="A25" s="34" t="s">
        <v>51</v>
      </c>
      <c r="B25" s="42"/>
      <c r="C25" s="66"/>
      <c r="D25" s="66"/>
    </row>
    <row r="26" spans="1:4" ht="12" customHeight="1">
      <c r="A26" s="34" t="s">
        <v>167</v>
      </c>
      <c r="B26" s="42" t="s">
        <v>38</v>
      </c>
      <c r="C26" s="66">
        <v>9528650</v>
      </c>
      <c r="D26" s="66">
        <v>8753225</v>
      </c>
    </row>
    <row r="27" spans="1:4" ht="12" customHeight="1">
      <c r="A27" s="34" t="s">
        <v>54</v>
      </c>
      <c r="B27" s="42" t="s">
        <v>39</v>
      </c>
      <c r="C27" s="66">
        <v>358887</v>
      </c>
      <c r="D27" s="66">
        <v>430724</v>
      </c>
    </row>
    <row r="28" spans="1:4" ht="12" customHeight="1">
      <c r="A28" s="34" t="s">
        <v>55</v>
      </c>
      <c r="B28" s="42" t="s">
        <v>40</v>
      </c>
      <c r="C28" s="66">
        <v>2358482</v>
      </c>
      <c r="D28" s="66">
        <v>2136436</v>
      </c>
    </row>
    <row r="29" spans="1:4" ht="12" customHeight="1">
      <c r="A29" s="34" t="s">
        <v>193</v>
      </c>
      <c r="B29" s="42" t="s">
        <v>41</v>
      </c>
      <c r="C29" s="66">
        <v>516297</v>
      </c>
      <c r="D29" s="66">
        <v>444348</v>
      </c>
    </row>
    <row r="30" spans="1:4" ht="12" customHeight="1">
      <c r="A30" s="34" t="s">
        <v>168</v>
      </c>
      <c r="B30" s="42" t="s">
        <v>42</v>
      </c>
      <c r="C30" s="66">
        <v>2388534</v>
      </c>
      <c r="D30" s="66">
        <v>1309390</v>
      </c>
    </row>
    <row r="31" spans="1:4" ht="12" customHeight="1">
      <c r="A31" s="34" t="s">
        <v>56</v>
      </c>
      <c r="B31" s="42" t="s">
        <v>192</v>
      </c>
      <c r="C31" s="66">
        <v>590874</v>
      </c>
      <c r="D31" s="66">
        <v>501921</v>
      </c>
    </row>
    <row r="32" spans="1:4" ht="12" customHeight="1">
      <c r="A32" s="39" t="s">
        <v>169</v>
      </c>
      <c r="B32" s="43" t="s">
        <v>6</v>
      </c>
      <c r="C32" s="68">
        <v>5914581</v>
      </c>
      <c r="D32" s="68">
        <v>5348033</v>
      </c>
    </row>
    <row r="33" spans="1:4" s="41" customFormat="1" ht="21" customHeight="1">
      <c r="A33" s="13" t="s">
        <v>43</v>
      </c>
      <c r="B33" s="13"/>
      <c r="C33" s="13"/>
      <c r="D33" s="13"/>
    </row>
    <row r="34" spans="1:4" ht="12" customHeight="1">
      <c r="A34" s="34" t="s">
        <v>74</v>
      </c>
      <c r="B34" s="42" t="s">
        <v>8</v>
      </c>
      <c r="C34" s="66">
        <v>1626616</v>
      </c>
      <c r="D34" s="66">
        <v>448626</v>
      </c>
    </row>
    <row r="35" spans="1:4" ht="12" customHeight="1">
      <c r="A35" s="34" t="s">
        <v>51</v>
      </c>
      <c r="B35" s="42"/>
      <c r="C35" s="66"/>
      <c r="D35" s="66"/>
    </row>
    <row r="36" spans="1:4" ht="12" customHeight="1">
      <c r="A36" s="34" t="s">
        <v>57</v>
      </c>
      <c r="B36" s="42" t="s">
        <v>9</v>
      </c>
      <c r="C36" s="66" t="s">
        <v>290</v>
      </c>
      <c r="D36" s="66" t="s">
        <v>290</v>
      </c>
    </row>
    <row r="37" spans="1:4" ht="12" customHeight="1">
      <c r="A37" s="34" t="s">
        <v>58</v>
      </c>
      <c r="B37" s="42" t="s">
        <v>10</v>
      </c>
      <c r="C37" s="66" t="s">
        <v>290</v>
      </c>
      <c r="D37" s="66" t="s">
        <v>290</v>
      </c>
    </row>
    <row r="38" spans="1:4" ht="12" customHeight="1">
      <c r="A38" s="34" t="s">
        <v>59</v>
      </c>
      <c r="B38" s="42" t="s">
        <v>11</v>
      </c>
      <c r="C38" s="66" t="s">
        <v>290</v>
      </c>
      <c r="D38" s="66" t="s">
        <v>290</v>
      </c>
    </row>
    <row r="39" spans="1:4" ht="12" customHeight="1">
      <c r="A39" s="34" t="s">
        <v>60</v>
      </c>
      <c r="B39" s="42" t="s">
        <v>12</v>
      </c>
      <c r="C39" s="66" t="s">
        <v>290</v>
      </c>
      <c r="D39" s="66" t="s">
        <v>290</v>
      </c>
    </row>
    <row r="40" spans="1:4" ht="12" customHeight="1">
      <c r="A40" s="34" t="s">
        <v>170</v>
      </c>
      <c r="B40" s="42" t="s">
        <v>13</v>
      </c>
      <c r="C40" s="66" t="s">
        <v>290</v>
      </c>
      <c r="D40" s="66" t="s">
        <v>290</v>
      </c>
    </row>
    <row r="41" spans="1:4" ht="12" customHeight="1">
      <c r="A41" s="34" t="s">
        <v>53</v>
      </c>
      <c r="B41" s="42" t="s">
        <v>14</v>
      </c>
      <c r="C41" s="66">
        <v>1626616</v>
      </c>
      <c r="D41" s="66">
        <v>448626</v>
      </c>
    </row>
    <row r="42" spans="1:4" ht="12" customHeight="1">
      <c r="A42" s="34" t="s">
        <v>75</v>
      </c>
      <c r="B42" s="42" t="s">
        <v>15</v>
      </c>
      <c r="C42" s="66">
        <v>11156477</v>
      </c>
      <c r="D42" s="66">
        <v>4364233</v>
      </c>
    </row>
    <row r="43" spans="1:4" ht="12" customHeight="1">
      <c r="A43" s="34" t="s">
        <v>51</v>
      </c>
      <c r="B43" s="42"/>
      <c r="C43" s="66"/>
      <c r="D43" s="66"/>
    </row>
    <row r="44" spans="1:4" ht="12" customHeight="1">
      <c r="A44" s="34" t="s">
        <v>62</v>
      </c>
      <c r="B44" s="42" t="s">
        <v>44</v>
      </c>
      <c r="C44" s="66">
        <v>202514</v>
      </c>
      <c r="D44" s="66">
        <v>104863</v>
      </c>
    </row>
    <row r="45" spans="1:4" ht="12" customHeight="1">
      <c r="A45" s="34" t="s">
        <v>61</v>
      </c>
      <c r="B45" s="42" t="s">
        <v>45</v>
      </c>
      <c r="C45" s="66">
        <v>2163</v>
      </c>
      <c r="D45" s="66">
        <v>8271</v>
      </c>
    </row>
    <row r="46" spans="1:4" ht="12" customHeight="1">
      <c r="A46" s="34" t="s">
        <v>63</v>
      </c>
      <c r="B46" s="42" t="s">
        <v>46</v>
      </c>
      <c r="C46" s="66">
        <v>6854366</v>
      </c>
      <c r="D46" s="66">
        <v>3893727</v>
      </c>
    </row>
    <row r="47" spans="1:4" ht="12" customHeight="1">
      <c r="A47" s="34" t="s">
        <v>64</v>
      </c>
      <c r="B47" s="42" t="s">
        <v>47</v>
      </c>
      <c r="C47" s="66" t="s">
        <v>290</v>
      </c>
      <c r="D47" s="66" t="s">
        <v>290</v>
      </c>
    </row>
    <row r="48" spans="1:4" ht="12" customHeight="1">
      <c r="A48" s="34" t="s">
        <v>171</v>
      </c>
      <c r="B48" s="42" t="s">
        <v>48</v>
      </c>
      <c r="C48" s="66" t="s">
        <v>290</v>
      </c>
      <c r="D48" s="66" t="s">
        <v>290</v>
      </c>
    </row>
    <row r="49" spans="1:4" ht="12" customHeight="1">
      <c r="A49" s="34" t="s">
        <v>65</v>
      </c>
      <c r="B49" s="42" t="s">
        <v>49</v>
      </c>
      <c r="C49" s="66">
        <v>4097434</v>
      </c>
      <c r="D49" s="66">
        <v>357372</v>
      </c>
    </row>
    <row r="50" spans="1:4" ht="12" customHeight="1">
      <c r="A50" s="39" t="s">
        <v>172</v>
      </c>
      <c r="B50" s="43"/>
      <c r="C50" s="68">
        <v>-9529861</v>
      </c>
      <c r="D50" s="68">
        <v>-3915607</v>
      </c>
    </row>
    <row r="51" spans="1:4" ht="21" customHeight="1">
      <c r="A51" s="122" t="s">
        <v>50</v>
      </c>
      <c r="B51" s="28"/>
      <c r="C51" s="28"/>
      <c r="D51" s="123"/>
    </row>
    <row r="52" spans="1:4" ht="12" customHeight="1">
      <c r="A52" s="34" t="s">
        <v>72</v>
      </c>
      <c r="B52" s="42" t="s">
        <v>17</v>
      </c>
      <c r="C52" s="66">
        <v>4036614</v>
      </c>
      <c r="D52" s="66">
        <v>150000</v>
      </c>
    </row>
    <row r="53" spans="1:4" ht="12" customHeight="1">
      <c r="A53" s="34" t="s">
        <v>51</v>
      </c>
      <c r="B53" s="42"/>
      <c r="C53" s="66"/>
      <c r="D53" s="66"/>
    </row>
    <row r="54" spans="1:4" ht="12" customHeight="1">
      <c r="A54" s="34" t="s">
        <v>66</v>
      </c>
      <c r="B54" s="42" t="s">
        <v>18</v>
      </c>
      <c r="C54" s="66" t="s">
        <v>290</v>
      </c>
      <c r="D54" s="66" t="s">
        <v>290</v>
      </c>
    </row>
    <row r="55" spans="1:4" ht="12" customHeight="1">
      <c r="A55" s="34" t="s">
        <v>67</v>
      </c>
      <c r="B55" s="42" t="s">
        <v>19</v>
      </c>
      <c r="C55" s="66">
        <v>4001785</v>
      </c>
      <c r="D55" s="66">
        <v>150000</v>
      </c>
    </row>
    <row r="56" spans="1:4" ht="14.25">
      <c r="A56" s="52" t="s">
        <v>272</v>
      </c>
      <c r="B56" s="42" t="s">
        <v>20</v>
      </c>
      <c r="C56" s="66" t="s">
        <v>290</v>
      </c>
      <c r="D56" s="66" t="s">
        <v>290</v>
      </c>
    </row>
    <row r="57" spans="1:4" ht="12" customHeight="1">
      <c r="A57" s="34" t="s">
        <v>53</v>
      </c>
      <c r="B57" s="42" t="s">
        <v>21</v>
      </c>
      <c r="C57" s="66">
        <v>34829</v>
      </c>
      <c r="D57" s="66" t="s">
        <v>290</v>
      </c>
    </row>
    <row r="58" spans="1:4" ht="12" customHeight="1">
      <c r="A58" s="34" t="s">
        <v>76</v>
      </c>
      <c r="B58" s="42" t="s">
        <v>22</v>
      </c>
      <c r="C58" s="66">
        <v>1289383</v>
      </c>
      <c r="D58" s="66">
        <v>773143</v>
      </c>
    </row>
    <row r="59" spans="1:4" ht="12" customHeight="1">
      <c r="A59" s="34" t="s">
        <v>51</v>
      </c>
      <c r="B59" s="42"/>
      <c r="C59" s="66"/>
      <c r="D59" s="66"/>
    </row>
    <row r="60" spans="1:4" ht="12" customHeight="1">
      <c r="A60" s="34" t="s">
        <v>68</v>
      </c>
      <c r="B60" s="42" t="s">
        <v>23</v>
      </c>
      <c r="C60" s="66">
        <v>1289379</v>
      </c>
      <c r="D60" s="66">
        <v>773143</v>
      </c>
    </row>
    <row r="61" spans="1:4" ht="12" customHeight="1">
      <c r="A61" s="34" t="s">
        <v>273</v>
      </c>
      <c r="B61" s="42" t="s">
        <v>24</v>
      </c>
      <c r="C61" s="66" t="s">
        <v>290</v>
      </c>
      <c r="D61" s="66" t="s">
        <v>290</v>
      </c>
    </row>
    <row r="62" spans="1:4" ht="12" customHeight="1">
      <c r="A62" s="34" t="s">
        <v>69</v>
      </c>
      <c r="B62" s="42" t="s">
        <v>25</v>
      </c>
      <c r="C62" s="66">
        <v>4</v>
      </c>
      <c r="D62" s="66" t="s">
        <v>290</v>
      </c>
    </row>
    <row r="63" spans="1:4" ht="12" customHeight="1">
      <c r="A63" s="34" t="s">
        <v>193</v>
      </c>
      <c r="B63" s="42" t="s">
        <v>26</v>
      </c>
      <c r="C63" s="66" t="s">
        <v>290</v>
      </c>
      <c r="D63" s="66" t="s">
        <v>290</v>
      </c>
    </row>
    <row r="64" spans="1:4" ht="12" customHeight="1">
      <c r="A64" s="34" t="s">
        <v>53</v>
      </c>
      <c r="B64" s="42" t="s">
        <v>194</v>
      </c>
      <c r="C64" s="66" t="s">
        <v>290</v>
      </c>
      <c r="D64" s="66" t="s">
        <v>290</v>
      </c>
    </row>
    <row r="65" spans="1:4" ht="12" customHeight="1">
      <c r="A65" s="39" t="s">
        <v>173</v>
      </c>
      <c r="B65" s="43" t="s">
        <v>28</v>
      </c>
      <c r="C65" s="68">
        <v>2747231</v>
      </c>
      <c r="D65" s="68">
        <v>-623143</v>
      </c>
    </row>
    <row r="66" spans="1:4" ht="12" customHeight="1">
      <c r="A66" s="35" t="s">
        <v>70</v>
      </c>
      <c r="B66" s="44"/>
      <c r="C66" s="69">
        <v>-868049</v>
      </c>
      <c r="D66" s="69">
        <v>809283</v>
      </c>
    </row>
    <row r="67" spans="1:4" ht="12" customHeight="1">
      <c r="A67" s="39" t="s">
        <v>71</v>
      </c>
      <c r="B67" s="43"/>
      <c r="C67" s="104"/>
      <c r="D67" s="104"/>
    </row>
    <row r="68" spans="1:4" ht="12" customHeight="1">
      <c r="A68" s="34" t="s">
        <v>174</v>
      </c>
      <c r="B68" s="42"/>
      <c r="C68" s="66">
        <v>1257822</v>
      </c>
      <c r="D68" s="66">
        <v>316599</v>
      </c>
    </row>
    <row r="69" spans="1:4" ht="12" customHeight="1">
      <c r="A69" s="39" t="s">
        <v>175</v>
      </c>
      <c r="B69" s="43"/>
      <c r="C69" s="68">
        <v>389773</v>
      </c>
      <c r="D69" s="68">
        <v>1125882</v>
      </c>
    </row>
    <row r="70" spans="1:4" ht="12" customHeight="1">
      <c r="A70" s="45"/>
      <c r="B70" s="46"/>
      <c r="C70" s="47">
        <f>бб!C27-C69</f>
        <v>0</v>
      </c>
      <c r="D70" s="103"/>
    </row>
    <row r="71" spans="1:4" ht="12" customHeight="1">
      <c r="A71" s="28" t="str">
        <f>бб!A102</f>
        <v>И.о.Председатель Правления                     </v>
      </c>
      <c r="B71" s="26"/>
      <c r="C71" s="136" t="str">
        <f>бб!D102</f>
        <v>О.В.Перфилов</v>
      </c>
      <c r="D71" s="136"/>
    </row>
    <row r="72" spans="1:4" ht="12" customHeight="1">
      <c r="A72" s="28"/>
      <c r="B72" s="26"/>
      <c r="C72" s="26"/>
      <c r="D72" s="29"/>
    </row>
    <row r="73" spans="1:4" ht="12" customHeight="1">
      <c r="A73" s="28" t="str">
        <f>бб!A105</f>
        <v>Главный бухгалтер                                              </v>
      </c>
      <c r="B73" s="26"/>
      <c r="C73" s="136" t="s">
        <v>277</v>
      </c>
      <c r="D73" s="136"/>
    </row>
  </sheetData>
  <mergeCells count="10">
    <mergeCell ref="A11:D11"/>
    <mergeCell ref="A14:D14"/>
    <mergeCell ref="C71:D71"/>
    <mergeCell ref="C73:D73"/>
    <mergeCell ref="A5:D5"/>
    <mergeCell ref="A8:D8"/>
    <mergeCell ref="A9:D9"/>
    <mergeCell ref="A10:D10"/>
    <mergeCell ref="A7:D7"/>
    <mergeCell ref="A6:D6"/>
  </mergeCells>
  <printOptions/>
  <pageMargins left="0.46" right="0" top="0" bottom="0" header="0.19" footer="0.19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9:Q60"/>
  <sheetViews>
    <sheetView workbookViewId="0" topLeftCell="A16">
      <selection activeCell="A43" sqref="A43"/>
    </sheetView>
  </sheetViews>
  <sheetFormatPr defaultColWidth="9.00390625" defaultRowHeight="12.75"/>
  <cols>
    <col min="1" max="1" width="34.625" style="53" customWidth="1"/>
    <col min="2" max="2" width="6.375" style="53" bestFit="1" customWidth="1"/>
    <col min="3" max="3" width="11.375" style="53" customWidth="1"/>
    <col min="4" max="4" width="10.25390625" style="53" bestFit="1" customWidth="1"/>
    <col min="5" max="5" width="11.125" style="53" bestFit="1" customWidth="1"/>
    <col min="6" max="6" width="11.25390625" style="53" customWidth="1"/>
    <col min="7" max="7" width="11.625" style="53" customWidth="1"/>
    <col min="8" max="8" width="10.125" style="53" customWidth="1"/>
    <col min="9" max="9" width="11.125" style="53" bestFit="1" customWidth="1"/>
    <col min="10" max="10" width="10.25390625" style="53" customWidth="1"/>
    <col min="11" max="11" width="10.375" style="53" bestFit="1" customWidth="1"/>
    <col min="12" max="12" width="9.25390625" style="53" bestFit="1" customWidth="1"/>
    <col min="13" max="13" width="14.25390625" style="53" customWidth="1"/>
    <col min="14" max="14" width="11.00390625" style="53" customWidth="1"/>
    <col min="15" max="15" width="10.25390625" style="53" bestFit="1" customWidth="1"/>
    <col min="16" max="16" width="11.875" style="53" hidden="1" customWidth="1"/>
    <col min="17" max="16384" width="9.125" style="53" customWidth="1"/>
  </cols>
  <sheetData>
    <row r="1" ht="12.75"/>
    <row r="2" ht="12.75"/>
    <row r="3" ht="12.75"/>
    <row r="4" ht="12.75"/>
    <row r="5" ht="12.75"/>
    <row r="6" ht="12.75"/>
    <row r="7" ht="12.75"/>
    <row r="8" ht="15" customHeight="1"/>
    <row r="9" spans="1:10" s="55" customFormat="1" ht="19.5">
      <c r="A9" s="130" t="s">
        <v>266</v>
      </c>
      <c r="B9" s="130"/>
      <c r="C9" s="130"/>
      <c r="D9" s="130"/>
      <c r="E9" s="130"/>
      <c r="F9" s="130"/>
      <c r="G9" s="130"/>
      <c r="H9" s="130"/>
      <c r="I9" s="130"/>
      <c r="J9" s="54"/>
    </row>
    <row r="10" spans="1:10" s="55" customFormat="1" ht="19.5">
      <c r="A10" s="125" t="s">
        <v>183</v>
      </c>
      <c r="B10" s="125"/>
      <c r="C10" s="125"/>
      <c r="D10" s="125"/>
      <c r="E10" s="125"/>
      <c r="F10" s="125"/>
      <c r="G10" s="125"/>
      <c r="H10" s="125"/>
      <c r="I10" s="125"/>
      <c r="J10" s="54"/>
    </row>
    <row r="11" spans="1:10" s="55" customFormat="1" ht="19.5">
      <c r="A11" s="131" t="str">
        <f>бб!A10</f>
        <v>по состоянию на 30 июня 2014года</v>
      </c>
      <c r="B11" s="131"/>
      <c r="C11" s="131"/>
      <c r="D11" s="131"/>
      <c r="E11" s="131"/>
      <c r="F11" s="131"/>
      <c r="G11" s="131"/>
      <c r="H11" s="131"/>
      <c r="I11" s="131"/>
      <c r="J11" s="54"/>
    </row>
    <row r="12" spans="1:10" s="55" customFormat="1" ht="20.25">
      <c r="A12" s="131" t="s">
        <v>150</v>
      </c>
      <c r="B12" s="131"/>
      <c r="C12" s="131"/>
      <c r="D12" s="131"/>
      <c r="E12" s="131"/>
      <c r="F12" s="131"/>
      <c r="G12" s="131"/>
      <c r="H12" s="131"/>
      <c r="I12" s="131"/>
      <c r="J12" s="56"/>
    </row>
    <row r="13" spans="1:11" s="58" customFormat="1" ht="15.75">
      <c r="A13" s="6" t="s">
        <v>237</v>
      </c>
      <c r="B13" s="28"/>
      <c r="C13" s="28"/>
      <c r="D13" s="28"/>
      <c r="E13" s="28"/>
      <c r="F13" s="28"/>
      <c r="G13" s="28"/>
      <c r="H13" s="28"/>
      <c r="I13" s="28"/>
      <c r="J13" s="1"/>
      <c r="K13" s="70"/>
    </row>
    <row r="14" spans="1:11" s="58" customFormat="1" ht="15.75">
      <c r="A14" s="6" t="s">
        <v>271</v>
      </c>
      <c r="B14" s="6"/>
      <c r="C14" s="6"/>
      <c r="D14" s="6"/>
      <c r="E14" s="6"/>
      <c r="F14" s="6"/>
      <c r="G14" s="6"/>
      <c r="H14" s="6"/>
      <c r="I14" s="6"/>
      <c r="J14" s="1"/>
      <c r="K14" s="70"/>
    </row>
    <row r="15" spans="1:11" s="58" customFormat="1" ht="15.75">
      <c r="A15" s="144" t="s">
        <v>1</v>
      </c>
      <c r="B15" s="144"/>
      <c r="C15" s="144"/>
      <c r="D15" s="144"/>
      <c r="E15" s="144"/>
      <c r="F15" s="144"/>
      <c r="G15" s="144"/>
      <c r="H15" s="144"/>
      <c r="I15" s="144"/>
      <c r="J15" s="1"/>
      <c r="K15" s="70"/>
    </row>
    <row r="16" spans="1:11" s="58" customFormat="1" ht="15.75">
      <c r="A16" s="6" t="s">
        <v>238</v>
      </c>
      <c r="B16" s="6"/>
      <c r="C16" s="6"/>
      <c r="D16" s="6"/>
      <c r="E16" s="6"/>
      <c r="F16" s="6"/>
      <c r="G16" s="6"/>
      <c r="H16" s="6"/>
      <c r="I16" s="6"/>
      <c r="J16" s="1"/>
      <c r="K16" s="70"/>
    </row>
    <row r="17" spans="1:11" s="58" customFormat="1" ht="15.75">
      <c r="A17" s="6" t="s">
        <v>239</v>
      </c>
      <c r="B17" s="6"/>
      <c r="C17" s="6"/>
      <c r="D17" s="6"/>
      <c r="E17" s="6"/>
      <c r="F17" s="6"/>
      <c r="G17" s="6"/>
      <c r="H17" s="6"/>
      <c r="I17" s="6"/>
      <c r="J17" s="1"/>
      <c r="K17" s="70"/>
    </row>
    <row r="18" spans="1:11" s="57" customFormat="1" ht="13.5">
      <c r="A18" s="96"/>
      <c r="B18" s="96"/>
      <c r="C18" s="97"/>
      <c r="D18" s="97"/>
      <c r="E18" s="89"/>
      <c r="F18" s="89"/>
      <c r="G18" s="89"/>
      <c r="H18" s="89"/>
      <c r="I18" s="89"/>
      <c r="J18" s="71"/>
      <c r="K18" s="71"/>
    </row>
    <row r="19" spans="1:10" s="57" customFormat="1" ht="13.5">
      <c r="A19" s="140" t="s">
        <v>151</v>
      </c>
      <c r="B19" s="140"/>
      <c r="C19" s="140"/>
      <c r="D19" s="140"/>
      <c r="E19" s="140"/>
      <c r="F19" s="140"/>
      <c r="G19" s="140"/>
      <c r="H19" s="140"/>
      <c r="I19" s="140"/>
      <c r="J19" s="2"/>
    </row>
    <row r="20" spans="1:9" ht="12.75" customHeight="1">
      <c r="A20" s="142"/>
      <c r="B20" s="143" t="s">
        <v>121</v>
      </c>
      <c r="C20" s="141" t="s">
        <v>122</v>
      </c>
      <c r="D20" s="141"/>
      <c r="E20" s="142"/>
      <c r="F20" s="142"/>
      <c r="G20" s="142"/>
      <c r="H20" s="142" t="s">
        <v>77</v>
      </c>
      <c r="I20" s="142" t="s">
        <v>116</v>
      </c>
    </row>
    <row r="21" spans="1:9" ht="38.25">
      <c r="A21" s="142"/>
      <c r="B21" s="142"/>
      <c r="C21" s="73" t="s">
        <v>112</v>
      </c>
      <c r="D21" s="73" t="s">
        <v>181</v>
      </c>
      <c r="E21" s="73" t="s">
        <v>115</v>
      </c>
      <c r="F21" s="72" t="s">
        <v>123</v>
      </c>
      <c r="G21" s="72" t="s">
        <v>124</v>
      </c>
      <c r="H21" s="142"/>
      <c r="I21" s="142"/>
    </row>
    <row r="22" spans="1:9" ht="12.75">
      <c r="A22" s="74">
        <v>1</v>
      </c>
      <c r="B22" s="74">
        <v>2</v>
      </c>
      <c r="C22" s="74">
        <v>3</v>
      </c>
      <c r="D22" s="74">
        <v>4</v>
      </c>
      <c r="E22" s="74">
        <v>5</v>
      </c>
      <c r="F22" s="74">
        <v>6</v>
      </c>
      <c r="G22" s="74">
        <v>7</v>
      </c>
      <c r="H22" s="74">
        <v>8</v>
      </c>
      <c r="I22" s="74">
        <v>9</v>
      </c>
    </row>
    <row r="23" spans="1:9" ht="12.75">
      <c r="A23" s="75" t="s">
        <v>186</v>
      </c>
      <c r="B23" s="76" t="s">
        <v>3</v>
      </c>
      <c r="C23" s="77">
        <v>16663996</v>
      </c>
      <c r="D23" s="77">
        <v>1188176</v>
      </c>
      <c r="E23" s="77">
        <v>14266156</v>
      </c>
      <c r="F23" s="77">
        <v>15731291</v>
      </c>
      <c r="G23" s="77">
        <f>SUM(C23:F23)</f>
        <v>47849619</v>
      </c>
      <c r="H23" s="77">
        <v>0</v>
      </c>
      <c r="I23" s="77">
        <f>G23</f>
        <v>47849619</v>
      </c>
    </row>
    <row r="24" spans="1:9" ht="12.75">
      <c r="A24" s="78" t="s">
        <v>185</v>
      </c>
      <c r="B24" s="76" t="s">
        <v>5</v>
      </c>
      <c r="C24" s="77">
        <v>0</v>
      </c>
      <c r="D24" s="77">
        <v>0</v>
      </c>
      <c r="E24" s="77">
        <v>0</v>
      </c>
      <c r="F24" s="79">
        <v>0</v>
      </c>
      <c r="G24" s="77">
        <f>SUM(C24:F24)</f>
        <v>0</v>
      </c>
      <c r="H24" s="79">
        <v>0</v>
      </c>
      <c r="I24" s="77">
        <f>G24</f>
        <v>0</v>
      </c>
    </row>
    <row r="25" spans="1:9" ht="12.75">
      <c r="A25" s="75" t="s">
        <v>125</v>
      </c>
      <c r="B25" s="76" t="s">
        <v>6</v>
      </c>
      <c r="C25" s="77">
        <f>C23</f>
        <v>16663996</v>
      </c>
      <c r="D25" s="77">
        <v>1188176</v>
      </c>
      <c r="E25" s="77">
        <f>E23</f>
        <v>14266156</v>
      </c>
      <c r="F25" s="77">
        <f>F23</f>
        <v>15731291</v>
      </c>
      <c r="G25" s="77">
        <f>SUM(C25:F25)</f>
        <v>47849619</v>
      </c>
      <c r="H25" s="77">
        <v>0</v>
      </c>
      <c r="I25" s="77">
        <f>G25</f>
        <v>47849619</v>
      </c>
    </row>
    <row r="26" spans="1:9" ht="25.5">
      <c r="A26" s="78" t="s">
        <v>126</v>
      </c>
      <c r="B26" s="76" t="s">
        <v>7</v>
      </c>
      <c r="C26" s="77">
        <v>0</v>
      </c>
      <c r="D26" s="77">
        <v>0</v>
      </c>
      <c r="E26" s="77">
        <v>-431897</v>
      </c>
      <c r="F26" s="77">
        <v>431897</v>
      </c>
      <c r="G26" s="77">
        <f>SUM(C26:F26)</f>
        <v>0</v>
      </c>
      <c r="H26" s="79">
        <v>0</v>
      </c>
      <c r="I26" s="77">
        <f>G26</f>
        <v>0</v>
      </c>
    </row>
    <row r="27" spans="1:9" ht="25.5">
      <c r="A27" s="78" t="s">
        <v>278</v>
      </c>
      <c r="B27" s="76" t="s">
        <v>102</v>
      </c>
      <c r="C27" s="77">
        <v>0</v>
      </c>
      <c r="D27" s="77">
        <v>0</v>
      </c>
      <c r="E27" s="77">
        <v>0</v>
      </c>
      <c r="F27" s="77">
        <v>0</v>
      </c>
      <c r="G27" s="77">
        <f>SUM(C27:F27)</f>
        <v>0</v>
      </c>
      <c r="H27" s="79">
        <v>0</v>
      </c>
      <c r="I27" s="77">
        <f>G27</f>
        <v>0</v>
      </c>
    </row>
    <row r="28" spans="1:9" ht="25.5">
      <c r="A28" s="78" t="s">
        <v>127</v>
      </c>
      <c r="B28" s="76" t="s">
        <v>103</v>
      </c>
      <c r="C28" s="77">
        <v>0</v>
      </c>
      <c r="D28" s="77">
        <v>0</v>
      </c>
      <c r="E28" s="77">
        <v>0</v>
      </c>
      <c r="F28" s="79">
        <v>0</v>
      </c>
      <c r="G28" s="79">
        <v>0</v>
      </c>
      <c r="H28" s="79">
        <v>0</v>
      </c>
      <c r="I28" s="79">
        <v>0</v>
      </c>
    </row>
    <row r="29" spans="1:9" ht="38.25">
      <c r="A29" s="78" t="s">
        <v>128</v>
      </c>
      <c r="B29" s="76" t="s">
        <v>8</v>
      </c>
      <c r="C29" s="77">
        <v>0</v>
      </c>
      <c r="D29" s="77">
        <v>0</v>
      </c>
      <c r="E29" s="77">
        <f>SUM(E26:E28)</f>
        <v>-431897</v>
      </c>
      <c r="F29" s="77">
        <f>SUM(F26:F28)</f>
        <v>431897</v>
      </c>
      <c r="G29" s="77">
        <f>SUM(G26:G28)</f>
        <v>0</v>
      </c>
      <c r="H29" s="77">
        <f>SUM(H26:H28)</f>
        <v>0</v>
      </c>
      <c r="I29" s="77">
        <f>SUM(I26:I28)</f>
        <v>0</v>
      </c>
    </row>
    <row r="30" spans="1:9" ht="12.75">
      <c r="A30" s="78" t="s">
        <v>77</v>
      </c>
      <c r="B30" s="76"/>
      <c r="C30" s="77">
        <v>0</v>
      </c>
      <c r="D30" s="77">
        <v>0</v>
      </c>
      <c r="E30" s="77">
        <v>0</v>
      </c>
      <c r="F30" s="77">
        <v>0</v>
      </c>
      <c r="G30" s="79">
        <v>0</v>
      </c>
      <c r="H30" s="77">
        <v>0</v>
      </c>
      <c r="I30" s="79">
        <v>0</v>
      </c>
    </row>
    <row r="31" spans="1:9" ht="12.75">
      <c r="A31" s="78" t="s">
        <v>129</v>
      </c>
      <c r="B31" s="76" t="s">
        <v>15</v>
      </c>
      <c r="C31" s="77">
        <v>0</v>
      </c>
      <c r="D31" s="77">
        <v>0</v>
      </c>
      <c r="E31" s="77">
        <v>0</v>
      </c>
      <c r="F31" s="79">
        <f>'ф2'!C54</f>
        <v>4393737</v>
      </c>
      <c r="G31" s="79">
        <f>SUM(C31:F31)</f>
        <v>4393737</v>
      </c>
      <c r="H31" s="79">
        <v>0</v>
      </c>
      <c r="I31" s="79">
        <f>G31+H31</f>
        <v>4393737</v>
      </c>
    </row>
    <row r="32" spans="1:9" ht="25.5">
      <c r="A32" s="78" t="s">
        <v>130</v>
      </c>
      <c r="B32" s="76" t="s">
        <v>16</v>
      </c>
      <c r="C32" s="77">
        <v>0</v>
      </c>
      <c r="D32" s="77">
        <v>0</v>
      </c>
      <c r="E32" s="77">
        <f>E29+E31</f>
        <v>-431897</v>
      </c>
      <c r="F32" s="77">
        <f>F29+F31</f>
        <v>4825634</v>
      </c>
      <c r="G32" s="77">
        <f>G29+G31</f>
        <v>4393737</v>
      </c>
      <c r="H32" s="77">
        <f>H29+H31</f>
        <v>0</v>
      </c>
      <c r="I32" s="77">
        <f>I29+I31</f>
        <v>4393737</v>
      </c>
    </row>
    <row r="33" spans="1:9" ht="12.75">
      <c r="A33" s="78" t="s">
        <v>131</v>
      </c>
      <c r="B33" s="76" t="s">
        <v>17</v>
      </c>
      <c r="C33" s="77">
        <v>0</v>
      </c>
      <c r="D33" s="77">
        <v>0</v>
      </c>
      <c r="E33" s="77">
        <v>0</v>
      </c>
      <c r="F33" s="79">
        <v>-1538333</v>
      </c>
      <c r="G33" s="79">
        <f>SUM(C33:F33)</f>
        <v>-1538333</v>
      </c>
      <c r="H33" s="79">
        <v>0</v>
      </c>
      <c r="I33" s="79">
        <f>G33+H33</f>
        <v>-1538333</v>
      </c>
    </row>
    <row r="34" spans="1:9" ht="12.75">
      <c r="A34" s="78" t="s">
        <v>132</v>
      </c>
      <c r="B34" s="76" t="s">
        <v>22</v>
      </c>
      <c r="C34" s="77">
        <v>0</v>
      </c>
      <c r="D34" s="77">
        <v>0</v>
      </c>
      <c r="E34" s="77">
        <v>0</v>
      </c>
      <c r="F34" s="80">
        <v>0</v>
      </c>
      <c r="G34" s="79">
        <f>SUM(C34:F34)</f>
        <v>0</v>
      </c>
      <c r="H34" s="80">
        <v>0</v>
      </c>
      <c r="I34" s="79">
        <f>G34+H34</f>
        <v>0</v>
      </c>
    </row>
    <row r="35" spans="1:9" ht="25.5">
      <c r="A35" s="78" t="s">
        <v>133</v>
      </c>
      <c r="B35" s="76" t="s">
        <v>28</v>
      </c>
      <c r="C35" s="77">
        <v>0</v>
      </c>
      <c r="D35" s="77">
        <v>0</v>
      </c>
      <c r="E35" s="77">
        <v>0</v>
      </c>
      <c r="F35" s="80">
        <v>0</v>
      </c>
      <c r="G35" s="79">
        <f>SUM(C35:F35)</f>
        <v>0</v>
      </c>
      <c r="H35" s="79">
        <v>0</v>
      </c>
      <c r="I35" s="79">
        <f>G35+H35</f>
        <v>0</v>
      </c>
    </row>
    <row r="36" spans="1:9" ht="25.5">
      <c r="A36" s="78" t="s">
        <v>286</v>
      </c>
      <c r="B36" s="76" t="s">
        <v>86</v>
      </c>
      <c r="C36" s="77">
        <f aca="true" t="shared" si="0" ref="C36:I36">C25+C32+C33+C34-C35</f>
        <v>16663996</v>
      </c>
      <c r="D36" s="77">
        <f t="shared" si="0"/>
        <v>1188176</v>
      </c>
      <c r="E36" s="77">
        <f t="shared" si="0"/>
        <v>13834259</v>
      </c>
      <c r="F36" s="77">
        <f t="shared" si="0"/>
        <v>19018592</v>
      </c>
      <c r="G36" s="77">
        <f t="shared" si="0"/>
        <v>50705023</v>
      </c>
      <c r="H36" s="77">
        <f t="shared" si="0"/>
        <v>0</v>
      </c>
      <c r="I36" s="77">
        <f t="shared" si="0"/>
        <v>50705023</v>
      </c>
    </row>
    <row r="37" spans="1:17" ht="12.75">
      <c r="A37" s="81"/>
      <c r="B37" s="138"/>
      <c r="C37" s="138"/>
      <c r="D37" s="138"/>
      <c r="E37" s="138"/>
      <c r="F37" s="138"/>
      <c r="G37" s="138"/>
      <c r="H37" s="138"/>
      <c r="I37" s="139"/>
      <c r="K37" s="59">
        <f>бб!C87-'ф4'!C36</f>
        <v>0</v>
      </c>
      <c r="L37" s="59">
        <f>бб!C88-'ф4'!D36</f>
        <v>0</v>
      </c>
      <c r="M37" s="102">
        <f>бб!C91-'ф4'!E36</f>
        <v>0</v>
      </c>
      <c r="N37" s="59">
        <f>бб!C92-'ф4'!F36</f>
        <v>0</v>
      </c>
      <c r="O37" s="59">
        <f>бб!C93-'ф4'!H36</f>
        <v>0</v>
      </c>
      <c r="P37" s="59">
        <f>бб!C94-'ф4'!I36</f>
        <v>0</v>
      </c>
      <c r="Q37" s="60"/>
    </row>
    <row r="38" spans="1:9" ht="25.5">
      <c r="A38" s="78" t="s">
        <v>187</v>
      </c>
      <c r="B38" s="76" t="s">
        <v>134</v>
      </c>
      <c r="C38" s="77">
        <f>C27+C34+C35+C36-C37</f>
        <v>16663996</v>
      </c>
      <c r="D38" s="77">
        <v>1188176</v>
      </c>
      <c r="E38" s="77">
        <v>15009344</v>
      </c>
      <c r="F38" s="77">
        <v>10699833</v>
      </c>
      <c r="G38" s="77">
        <f>SUM(C38:F38)</f>
        <v>43561349</v>
      </c>
      <c r="H38" s="77">
        <v>0</v>
      </c>
      <c r="I38" s="77">
        <f>G38+H38</f>
        <v>43561349</v>
      </c>
    </row>
    <row r="39" spans="1:9" ht="12.75">
      <c r="A39" s="78" t="s">
        <v>227</v>
      </c>
      <c r="B39" s="76" t="s">
        <v>135</v>
      </c>
      <c r="C39" s="77">
        <v>0</v>
      </c>
      <c r="D39" s="77">
        <v>0</v>
      </c>
      <c r="E39" s="77">
        <v>0</v>
      </c>
      <c r="F39" s="79">
        <v>0</v>
      </c>
      <c r="G39" s="79">
        <v>0</v>
      </c>
      <c r="H39" s="79">
        <v>0</v>
      </c>
      <c r="I39" s="79">
        <v>0</v>
      </c>
    </row>
    <row r="40" spans="1:9" ht="25.5">
      <c r="A40" s="78" t="s">
        <v>136</v>
      </c>
      <c r="B40" s="76" t="s">
        <v>137</v>
      </c>
      <c r="C40" s="77">
        <f>C38</f>
        <v>16663996</v>
      </c>
      <c r="D40" s="77">
        <f aca="true" t="shared" si="1" ref="D40:I40">D38</f>
        <v>1188176</v>
      </c>
      <c r="E40" s="77">
        <f t="shared" si="1"/>
        <v>15009344</v>
      </c>
      <c r="F40" s="77">
        <f t="shared" si="1"/>
        <v>10699833</v>
      </c>
      <c r="G40" s="77">
        <f t="shared" si="1"/>
        <v>43561349</v>
      </c>
      <c r="H40" s="77">
        <f t="shared" si="1"/>
        <v>0</v>
      </c>
      <c r="I40" s="77">
        <f t="shared" si="1"/>
        <v>43561349</v>
      </c>
    </row>
    <row r="41" spans="1:9" ht="25.5">
      <c r="A41" s="78" t="s">
        <v>126</v>
      </c>
      <c r="B41" s="76" t="s">
        <v>138</v>
      </c>
      <c r="C41" s="77">
        <v>0</v>
      </c>
      <c r="D41" s="77">
        <v>0</v>
      </c>
      <c r="E41" s="77">
        <v>-363935</v>
      </c>
      <c r="F41" s="77">
        <v>363935</v>
      </c>
      <c r="G41" s="79">
        <v>0</v>
      </c>
      <c r="H41" s="79">
        <v>0</v>
      </c>
      <c r="I41" s="79">
        <v>0</v>
      </c>
    </row>
    <row r="42" spans="1:9" ht="12.75">
      <c r="A42" s="75" t="s">
        <v>182</v>
      </c>
      <c r="B42" s="76" t="s">
        <v>139</v>
      </c>
      <c r="C42" s="77">
        <v>0</v>
      </c>
      <c r="D42" s="77">
        <v>0</v>
      </c>
      <c r="E42" s="77">
        <v>0</v>
      </c>
      <c r="F42" s="77">
        <v>0</v>
      </c>
      <c r="G42" s="79">
        <v>0</v>
      </c>
      <c r="H42" s="79">
        <v>0</v>
      </c>
      <c r="I42" s="79">
        <v>0</v>
      </c>
    </row>
    <row r="43" spans="1:9" ht="25.5">
      <c r="A43" s="78" t="s">
        <v>127</v>
      </c>
      <c r="B43" s="76" t="s">
        <v>140</v>
      </c>
      <c r="C43" s="77">
        <v>0</v>
      </c>
      <c r="D43" s="77">
        <v>0</v>
      </c>
      <c r="E43" s="77">
        <v>0</v>
      </c>
      <c r="F43" s="79">
        <v>0</v>
      </c>
      <c r="G43" s="79">
        <v>0</v>
      </c>
      <c r="H43" s="79">
        <v>0</v>
      </c>
      <c r="I43" s="79">
        <v>0</v>
      </c>
    </row>
    <row r="44" spans="1:9" ht="25.5">
      <c r="A44" s="78" t="s">
        <v>278</v>
      </c>
      <c r="B44" s="76"/>
      <c r="C44" s="77">
        <v>0</v>
      </c>
      <c r="D44" s="77">
        <v>0</v>
      </c>
      <c r="E44" s="77"/>
      <c r="F44" s="77">
        <v>-17343</v>
      </c>
      <c r="G44" s="79">
        <f>F44</f>
        <v>-17343</v>
      </c>
      <c r="H44" s="77">
        <v>0</v>
      </c>
      <c r="I44" s="79">
        <f>G44</f>
        <v>-17343</v>
      </c>
    </row>
    <row r="45" spans="1:9" ht="38.25">
      <c r="A45" s="78" t="s">
        <v>141</v>
      </c>
      <c r="B45" s="76" t="s">
        <v>142</v>
      </c>
      <c r="C45" s="77">
        <v>0</v>
      </c>
      <c r="D45" s="77">
        <v>0</v>
      </c>
      <c r="E45" s="77">
        <f>E41</f>
        <v>-363935</v>
      </c>
      <c r="F45" s="77">
        <f>SUM(F41:F44)</f>
        <v>346592</v>
      </c>
      <c r="G45" s="79">
        <f>SUM(E45:F45)</f>
        <v>-17343</v>
      </c>
      <c r="H45" s="77">
        <v>0</v>
      </c>
      <c r="I45" s="79">
        <v>0</v>
      </c>
    </row>
    <row r="46" spans="1:9" ht="12.75">
      <c r="A46" s="78" t="s">
        <v>129</v>
      </c>
      <c r="B46" s="76" t="s">
        <v>143</v>
      </c>
      <c r="C46" s="77">
        <v>0</v>
      </c>
      <c r="D46" s="77">
        <v>0</v>
      </c>
      <c r="E46" s="77">
        <v>0</v>
      </c>
      <c r="F46" s="79">
        <f>'ф2'!F54</f>
        <v>3776855</v>
      </c>
      <c r="G46" s="79">
        <f>SUM(C46:F46)</f>
        <v>3776855</v>
      </c>
      <c r="H46" s="79">
        <v>0</v>
      </c>
      <c r="I46" s="79">
        <f>G46+H46</f>
        <v>3776855</v>
      </c>
    </row>
    <row r="47" spans="1:9" ht="25.5">
      <c r="A47" s="78" t="s">
        <v>144</v>
      </c>
      <c r="B47" s="76" t="s">
        <v>145</v>
      </c>
      <c r="C47" s="77">
        <v>0</v>
      </c>
      <c r="D47" s="77">
        <v>0</v>
      </c>
      <c r="E47" s="77">
        <f>E45+E46</f>
        <v>-363935</v>
      </c>
      <c r="F47" s="77">
        <f>F45+F46</f>
        <v>4123447</v>
      </c>
      <c r="G47" s="77">
        <f>G45+G46</f>
        <v>3759512</v>
      </c>
      <c r="H47" s="77">
        <f>H45+H46</f>
        <v>0</v>
      </c>
      <c r="I47" s="77">
        <f>I45+I46+I44</f>
        <v>3759512</v>
      </c>
    </row>
    <row r="48" spans="1:9" ht="12.75">
      <c r="A48" s="78" t="s">
        <v>131</v>
      </c>
      <c r="B48" s="76" t="s">
        <v>146</v>
      </c>
      <c r="C48" s="77">
        <v>0</v>
      </c>
      <c r="D48" s="77">
        <v>0</v>
      </c>
      <c r="E48" s="77">
        <v>0</v>
      </c>
      <c r="F48" s="79">
        <v>-1240335</v>
      </c>
      <c r="G48" s="79">
        <f>SUM(C48:F48)</f>
        <v>-1240335</v>
      </c>
      <c r="H48" s="79">
        <v>0</v>
      </c>
      <c r="I48" s="79">
        <f>G48+H48</f>
        <v>-1240335</v>
      </c>
    </row>
    <row r="49" spans="1:9" ht="12.75">
      <c r="A49" s="78" t="s">
        <v>132</v>
      </c>
      <c r="B49" s="76" t="s">
        <v>147</v>
      </c>
      <c r="C49" s="77">
        <v>0</v>
      </c>
      <c r="D49" s="77">
        <v>0</v>
      </c>
      <c r="E49" s="77">
        <v>0</v>
      </c>
      <c r="F49" s="80">
        <v>0</v>
      </c>
      <c r="G49" s="79">
        <f>SUM(C49:F49)</f>
        <v>0</v>
      </c>
      <c r="H49" s="80">
        <v>0</v>
      </c>
      <c r="I49" s="79">
        <f>G49+H49</f>
        <v>0</v>
      </c>
    </row>
    <row r="50" spans="1:9" ht="25.5">
      <c r="A50" s="78" t="s">
        <v>133</v>
      </c>
      <c r="B50" s="76" t="s">
        <v>148</v>
      </c>
      <c r="C50" s="77">
        <v>0</v>
      </c>
      <c r="D50" s="77">
        <v>0</v>
      </c>
      <c r="E50" s="77">
        <v>0</v>
      </c>
      <c r="F50" s="80">
        <v>0</v>
      </c>
      <c r="G50" s="79">
        <f>SUM(C50:F50)</f>
        <v>0</v>
      </c>
      <c r="H50" s="79">
        <v>0</v>
      </c>
      <c r="I50" s="79">
        <f>G50+H50</f>
        <v>0</v>
      </c>
    </row>
    <row r="51" spans="1:16" ht="25.5">
      <c r="A51" s="78" t="s">
        <v>285</v>
      </c>
      <c r="B51" s="76" t="s">
        <v>149</v>
      </c>
      <c r="C51" s="77">
        <f aca="true" t="shared" si="2" ref="C51:I51">C40+C47+C48+C49-C50</f>
        <v>16663996</v>
      </c>
      <c r="D51" s="77">
        <f t="shared" si="2"/>
        <v>1188176</v>
      </c>
      <c r="E51" s="77">
        <f t="shared" si="2"/>
        <v>14645409</v>
      </c>
      <c r="F51" s="77">
        <f>F40+F47+F48+F49-F50</f>
        <v>13582945</v>
      </c>
      <c r="G51" s="77">
        <f t="shared" si="2"/>
        <v>46080526</v>
      </c>
      <c r="H51" s="77">
        <f t="shared" si="2"/>
        <v>0</v>
      </c>
      <c r="I51" s="77">
        <f t="shared" si="2"/>
        <v>46080526</v>
      </c>
      <c r="K51" s="61"/>
      <c r="L51" s="61"/>
      <c r="M51" s="61"/>
      <c r="N51" s="61"/>
      <c r="O51" s="61"/>
      <c r="P51" s="61">
        <f>бб!D94-'ф4'!I51</f>
        <v>1769093</v>
      </c>
    </row>
    <row r="52" spans="1:15" ht="12.75">
      <c r="A52" s="85"/>
      <c r="B52" s="89"/>
      <c r="C52" s="89"/>
      <c r="D52" s="89"/>
      <c r="E52" s="89"/>
      <c r="F52" s="89"/>
      <c r="G52" s="89"/>
      <c r="H52" s="89"/>
      <c r="I52" s="89"/>
      <c r="K52" s="61"/>
      <c r="L52" s="61"/>
      <c r="M52" s="61"/>
      <c r="N52" s="61"/>
      <c r="O52" s="61"/>
    </row>
    <row r="53" spans="1:9" ht="12.75">
      <c r="A53" s="85" t="str">
        <f>бб!A102</f>
        <v>И.о.Председатель Правления                     </v>
      </c>
      <c r="B53" s="84"/>
      <c r="C53" s="84"/>
      <c r="D53" s="89"/>
      <c r="E53" s="89"/>
      <c r="F53" s="89"/>
      <c r="G53" s="89"/>
      <c r="H53" s="86" t="str">
        <f>бб!D102</f>
        <v>О.В.Перфилов</v>
      </c>
      <c r="I53" s="89"/>
    </row>
    <row r="54" spans="1:9" ht="12.75">
      <c r="A54" s="85"/>
      <c r="B54" s="84"/>
      <c r="C54" s="84"/>
      <c r="D54" s="86"/>
      <c r="E54" s="137"/>
      <c r="F54" s="137"/>
      <c r="G54" s="89"/>
      <c r="H54" s="89"/>
      <c r="I54" s="89"/>
    </row>
    <row r="55" spans="1:9" ht="12.75">
      <c r="A55" s="85"/>
      <c r="B55" s="84"/>
      <c r="C55" s="84"/>
      <c r="D55" s="86"/>
      <c r="E55" s="89"/>
      <c r="F55" s="89"/>
      <c r="G55" s="89"/>
      <c r="H55" s="89"/>
      <c r="I55" s="89"/>
    </row>
    <row r="56" spans="1:9" ht="12.75">
      <c r="A56" s="85" t="str">
        <f>бб!A105</f>
        <v>Главный бухгалтер                                              </v>
      </c>
      <c r="B56" s="84"/>
      <c r="C56" s="84"/>
      <c r="D56" s="89"/>
      <c r="E56" s="85"/>
      <c r="F56" s="85"/>
      <c r="G56" s="89"/>
      <c r="H56" s="86" t="str">
        <f>бб!D105</f>
        <v>С.Н.Беликова</v>
      </c>
      <c r="I56" s="89"/>
    </row>
    <row r="57" spans="1:9" ht="12.75">
      <c r="A57" s="89"/>
      <c r="B57" s="89"/>
      <c r="C57" s="89"/>
      <c r="D57" s="89"/>
      <c r="E57" s="89"/>
      <c r="F57" s="89"/>
      <c r="G57" s="89"/>
      <c r="H57" s="89"/>
      <c r="I57" s="89"/>
    </row>
    <row r="58" spans="1:9" ht="12.75">
      <c r="A58" s="82" t="s">
        <v>119</v>
      </c>
      <c r="B58" s="89"/>
      <c r="C58" s="89"/>
      <c r="D58" s="89"/>
      <c r="E58" s="89"/>
      <c r="F58" s="89"/>
      <c r="G58" s="89"/>
      <c r="H58" s="89"/>
      <c r="I58" s="89"/>
    </row>
    <row r="59" spans="1:9" ht="12.75">
      <c r="A59" s="89"/>
      <c r="B59" s="89"/>
      <c r="C59" s="89"/>
      <c r="D59" s="89"/>
      <c r="E59" s="89"/>
      <c r="F59" s="89"/>
      <c r="G59" s="89"/>
      <c r="H59" s="89"/>
      <c r="I59" s="89"/>
    </row>
    <row r="60" spans="1:9" ht="12.75">
      <c r="A60" s="89"/>
      <c r="B60" s="89"/>
      <c r="C60" s="89"/>
      <c r="D60" s="89"/>
      <c r="E60" s="89"/>
      <c r="F60" s="89"/>
      <c r="G60" s="89"/>
      <c r="H60" s="89"/>
      <c r="I60" s="89"/>
    </row>
  </sheetData>
  <mergeCells count="13">
    <mergeCell ref="A9:I9"/>
    <mergeCell ref="A12:I12"/>
    <mergeCell ref="A15:I15"/>
    <mergeCell ref="A10:I10"/>
    <mergeCell ref="A11:I11"/>
    <mergeCell ref="E54:F54"/>
    <mergeCell ref="B37:I37"/>
    <mergeCell ref="A19:I19"/>
    <mergeCell ref="C20:G20"/>
    <mergeCell ref="A20:A21"/>
    <mergeCell ref="B20:B21"/>
    <mergeCell ref="H20:H21"/>
    <mergeCell ref="I20:I21"/>
  </mergeCells>
  <printOptions/>
  <pageMargins left="0" right="0" top="0" bottom="0" header="0.5118110236220472" footer="0.5118110236220472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mtbuh_24</dc:creator>
  <cp:keywords/>
  <dc:description/>
  <cp:lastModifiedBy>mtbuh_24</cp:lastModifiedBy>
  <cp:lastPrinted>2014-07-30T11:14:59Z</cp:lastPrinted>
  <dcterms:created xsi:type="dcterms:W3CDTF">2007-05-04T07:43:23Z</dcterms:created>
  <dcterms:modified xsi:type="dcterms:W3CDTF">2014-07-31T06:20:48Z</dcterms:modified>
  <cp:category/>
  <cp:version/>
  <cp:contentType/>
  <cp:contentStatus/>
</cp:coreProperties>
</file>