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2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</sheets>
  <externalReferences>
    <externalReference r:id="rId9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<sst xmlns="http://schemas.openxmlformats.org/spreadsheetml/2006/main" count="310" uniqueCount="165">
  <si>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</si>
  <si>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</si>
  <si>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</si>
  <si>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</si>
  <si>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</si>
  <si>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</si>
  <si>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</si>
  <si>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</si>
  <si>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</si>
  <si>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</si>
  <si>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</si>
  <si>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</si>
  <si>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</si>
  <si>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</si>
  <si>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</si>
  <si>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</si>
  <si>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</si>
  <si>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</si>
  <si>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</si>
  <si>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</si>
  <si>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</si>
  <si>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</si>
  <si>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</si>
  <si>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</si>
  <si>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</si>
  <si>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</si>
  <si>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</si>
  <si>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</si>
  <si>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</si>
  <si>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</si>
  <si>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</si>
  <si>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</si>
  <si>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</si>
  <si>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</si>
  <si>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</si>
  <si>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</si>
  <si>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</si>
  <si>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</si>
  <si>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</si>
  <si>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</si>
  <si>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</si>
  <si>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</si>
  <si>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</si>
  <si>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</si>
  <si>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</si>
  <si>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</si>
  <si>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</si>
  <si>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</si>
  <si>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</si>
  <si>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</si>
  <si>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</si>
  <si>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</si>
  <si>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</si>
  <si>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</si>
  <si>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</si>
  <si>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</si>
  <si>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</si>
  <si>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</si>
  <si>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</si>
  <si>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</si>
  <si>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</si>
  <si>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</si>
  <si>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</si>
  <si>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</si>
  <si>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</si>
  <si>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</si>
  <si>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</si>
  <si>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</si>
  <si>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</si>
  <si>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</si>
  <si>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</si>
  <si>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</si>
  <si>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</si>
  <si>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</si>
  <si>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</si>
  <si>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</si>
  <si>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</si>
  <si>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</si>
  <si>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</si>
  <si>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</si>
  <si>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</si>
  <si>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</si>
  <si>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</si>
  <si>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</si>
  <si>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</si>
  <si>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</si>
  <si>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</si>
  <si>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</si>
  <si>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</si>
  <si>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</si>
  <si>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</si>
  <si>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</si>
  <si>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</si>
  <si>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</si>
  <si>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</si>
  <si>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</si>
  <si>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</si>
  <si>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</si>
  <si>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</si>
  <si>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</si>
  <si>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</si>
  <si>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</si>
  <si>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</si>
  <si>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</si>
  <si>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</si>
  <si>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</si>
  <si>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</si>
  <si>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</si>
  <si>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</si>
  <si>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</si>
  <si>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</si>
  <si>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</si>
  <si>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</si>
  <si>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</si>
  <si>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</si>
  <si>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</si>
  <si>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</si>
  <si>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</si>
  <si>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</si>
  <si>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</si>
  <si>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</si>
  <si>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 xml:space="preserve">Всего  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</si>
  <si>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</si>
  <si>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</si>
  <si>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</si>
  <si>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</si>
  <si>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</si>
  <si>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</si>
  <si>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</si>
  <si>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Остаток по состоянию на 1 января 2016 года</t>
  </si>
  <si>
    <t xml:space="preserve">  2015 г.</t>
  </si>
  <si>
    <t xml:space="preserve">Приобретение доли неконтролирующих акционеров </t>
  </si>
  <si>
    <t>Текущий налоговый актив</t>
  </si>
  <si>
    <t>Перенос суммы  оплаты и размещения акций</t>
  </si>
  <si>
    <t>Председатель  Правления                                                                           Сарсенов Э.Р.</t>
  </si>
  <si>
    <t>Председатель  Правления                                            Сарсенов Э.Р.</t>
  </si>
  <si>
    <t>(Убыток) прибыль за период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</si>
  <si>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</si>
  <si>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</si>
  <si>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</si>
  <si>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 xml:space="preserve">Консолидированный   отчет о финансовом положении </t>
  </si>
  <si>
    <t xml:space="preserve">               по состоянию на 01 января 2017 года</t>
  </si>
  <si>
    <t>Консолидированный  отчет о прибыли или убытке 
и прочем совокупном доходе по состоянию
на 01 января 2017 года</t>
  </si>
  <si>
    <t xml:space="preserve">Консолидированный  отчет о движении денежных средств
по состоянию на 01 января 2017 года  </t>
  </si>
  <si>
    <t>Консолидированный   отчет об изменениях в  капитале  
по состоянию на 01 января 2017 года</t>
  </si>
  <si>
    <t xml:space="preserve">  2016 г.</t>
  </si>
  <si>
    <t xml:space="preserve"> 2016 г. 
тыс.тенге</t>
  </si>
  <si>
    <t>2015 г. 
тыс.тенге</t>
  </si>
  <si>
    <t>Продолжающаяся деятельность</t>
  </si>
  <si>
    <t>(Убыток) прибыль за период от продолжающейся деятельности</t>
  </si>
  <si>
    <t>Прекращенная деятельность</t>
  </si>
  <si>
    <t>(Убыток) прибыль за период от прекращенной деятельности</t>
  </si>
  <si>
    <t>Убытки от обесценения финансовых активов,имеющихся в наличии для продажи, перенесенные в состав прибыли или убытка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</si>
  <si>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</si>
  <si>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</si>
  <si>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убытка:</t>
  </si>
  <si>
    <t>Главный бухгалтер                                                                                      Филатова А.И.</t>
  </si>
  <si>
    <t>2016 г. 
тыс.тенге</t>
  </si>
  <si>
    <t xml:space="preserve"> 2015 г. 
тыс.тенге</t>
  </si>
  <si>
    <t>Чистые поступления от страховой деятельности</t>
  </si>
  <si>
    <t>Продажи доли неконтролирующих акционеров</t>
  </si>
  <si>
    <t>Продажа дочернего предприятия, за вычетом полученных денежных средств</t>
  </si>
  <si>
    <t>Остаток по состоянию на 01 января  2017 года</t>
  </si>
  <si>
    <t>Главный бухгалтер                                                                                       Филатова А.И.</t>
  </si>
  <si>
    <t>Главный  бухгалтер                                                      Филатова А.И.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</si>
</sst>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??_);_(@_)"/>
    <numFmt numFmtId="173" formatCode="_(* #,##0_);_(* \(#,##0\);_(* &quot;-&quot;_);_(@_)"/>
    <numFmt numFmtId="174" formatCode="#,##0.0"/>
    <numFmt numFmtId="175" formatCode="_(* #,##0.0_);_(* \(#,##0.0\);_(* &quot;-&quot;??_);_(@_)"/>
    <numFmt numFmtId="176" formatCode="_(* #,##0.00_);_(* \(#,##0.00\);_(* &quot;-&quot;??_);_(@_)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;[Red]#,##0"/>
    <numFmt numFmtId="184" formatCode="#,##0.0000"/>
    <numFmt numFmtId="185" formatCode="_(* #,##0_);_(* \(000.000.###0\);_(* &quot;-&quot;_);_(@_)"/>
    <numFmt numFmtId="186" formatCode="_(* #,##0_);_(*,###.0\);_(* &quot;-&quot;_);_(@_)"/>
    <numFmt numFmtId="187" formatCode="_(* .*,###0_);_(* \(#,##0\);_(* &quot;-&quot;??_);_(@_)"/>
    <numFmt numFmtId="188" formatCode="#.#.#."/>
    <numFmt numFmtId="189" formatCode="_(* #,##0_);_(* \(#,##0\);_(* &quot;-,00&quot;_);_(@_)"/>
  </numFmts>
  <fonts count="7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172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3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72" fontId="16" fillId="0" borderId="10" xfId="0" applyNumberFormat="1" applyFont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72" fontId="22" fillId="0" borderId="10" xfId="0" applyNumberFormat="1" applyFont="1" applyBorder="1" applyAlignment="1">
      <alignment wrapText="1"/>
    </xf>
    <xf numFmtId="172" fontId="22" fillId="0" borderId="14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2" fontId="23" fillId="0" borderId="14" xfId="0" applyNumberFormat="1" applyFont="1" applyBorder="1" applyAlignment="1">
      <alignment wrapText="1"/>
    </xf>
    <xf numFmtId="172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9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6" fillId="0" borderId="10" xfId="0" applyFont="1" applyBorder="1" applyAlignment="1">
      <alignment horizontal="center" wrapText="1"/>
    </xf>
    <xf numFmtId="172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73" fontId="16" fillId="0" borderId="0" xfId="0" applyNumberFormat="1" applyFont="1" applyBorder="1" applyAlignment="1">
      <alignment horizontal="right" vertical="center" wrapText="1"/>
    </xf>
    <xf numFmtId="172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72" fontId="22" fillId="0" borderId="10" xfId="0" applyNumberFormat="1" applyFont="1" applyBorder="1" applyAlignment="1">
      <alignment horizontal="right" vertical="center" wrapText="1"/>
    </xf>
    <xf numFmtId="172" fontId="22" fillId="0" borderId="14" xfId="0" applyNumberFormat="1" applyFont="1" applyBorder="1" applyAlignment="1">
      <alignment horizontal="righ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2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2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72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72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wrapText="1"/>
    </xf>
    <xf numFmtId="0" fontId="69" fillId="0" borderId="10" xfId="0" applyFont="1" applyBorder="1" applyAlignment="1">
      <alignment horizontal="left" vertical="top" wrapText="1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zoomScaleSheetLayoutView="75" zoomScalePageLayoutView="0" workbookViewId="0" topLeftCell="A13">
      <selection activeCell="B28" sqref="B28"/>
    </sheetView>
  </sheetViews>
  <sheetFormatPr defaultColWidth="9.00390625" defaultRowHeight="12.75"/>
  <cols>
    <col min="1" max="1" width="64.875" style="27" customWidth="1"/>
    <col min="2" max="2" width="18.625" style="41" customWidth="1"/>
    <col min="3" max="3" width="19.375" style="30" customWidth="1"/>
    <col min="4" max="4" width="15.25390625" style="27" hidden="1" customWidth="1"/>
    <col min="5" max="5" width="10.375" style="27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08" t="s">
        <v>11</v>
      </c>
      <c r="B3" s="88"/>
      <c r="C3" s="89"/>
    </row>
    <row r="4" spans="1:4" ht="15.75" customHeight="1">
      <c r="A4" s="195" t="s">
        <v>140</v>
      </c>
      <c r="B4" s="195"/>
      <c r="C4" s="195"/>
      <c r="D4" s="27" t="s">
        <v>15</v>
      </c>
    </row>
    <row r="5" spans="1:3" s="42" customFormat="1" ht="15.75">
      <c r="A5" s="198" t="s">
        <v>141</v>
      </c>
      <c r="B5" s="198"/>
      <c r="C5" s="90"/>
    </row>
    <row r="6" spans="1:3" s="42" customFormat="1" ht="15.75">
      <c r="A6" s="91"/>
      <c r="B6" s="91"/>
      <c r="C6" s="90"/>
    </row>
    <row r="7" spans="1:3" ht="14.25" customHeight="1">
      <c r="A7" s="199" t="s">
        <v>122</v>
      </c>
      <c r="B7" s="199"/>
      <c r="C7" s="199"/>
    </row>
    <row r="8" spans="1:3" ht="30.75" customHeight="1">
      <c r="A8" s="197"/>
      <c r="B8" s="92" t="s">
        <v>145</v>
      </c>
      <c r="C8" s="92" t="s">
        <v>130</v>
      </c>
    </row>
    <row r="9" spans="1:3" s="43" customFormat="1" ht="15.75">
      <c r="A9" s="197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1" t="s">
        <v>8</v>
      </c>
      <c r="B11" s="103">
        <v>63572405</v>
      </c>
      <c r="C11" s="103">
        <v>38170479</v>
      </c>
      <c r="D11" s="34">
        <f>SUM(B11-C11)</f>
        <v>25401926</v>
      </c>
      <c r="E11" s="44"/>
      <c r="F11" s="45"/>
      <c r="G11" s="46"/>
      <c r="H11" s="47"/>
    </row>
    <row r="12" spans="1:8" ht="47.25">
      <c r="A12" s="101" t="s">
        <v>18</v>
      </c>
      <c r="B12" s="103">
        <v>1000397</v>
      </c>
      <c r="C12" s="103">
        <v>2723581</v>
      </c>
      <c r="D12" s="34">
        <f aca="true" t="shared" si="0" ref="D12:D19">-SUM(B12-C12)</f>
        <v>1723184</v>
      </c>
      <c r="E12" s="44"/>
      <c r="F12" s="45"/>
      <c r="G12" s="46"/>
      <c r="H12" s="47"/>
    </row>
    <row r="13" spans="1:8" ht="15.75">
      <c r="A13" s="101" t="s">
        <v>19</v>
      </c>
      <c r="B13" s="103">
        <v>52118140</v>
      </c>
      <c r="C13" s="103">
        <v>39616032</v>
      </c>
      <c r="D13" s="34">
        <f t="shared" si="0"/>
        <v>-12502108</v>
      </c>
      <c r="E13" s="44"/>
      <c r="F13" s="48"/>
      <c r="G13" s="46"/>
      <c r="H13" s="47"/>
    </row>
    <row r="14" spans="1:8" ht="15.75">
      <c r="A14" s="101" t="s">
        <v>20</v>
      </c>
      <c r="B14" s="103">
        <v>12201761</v>
      </c>
      <c r="C14" s="103">
        <v>13939963</v>
      </c>
      <c r="D14" s="34">
        <f t="shared" si="0"/>
        <v>1738202</v>
      </c>
      <c r="E14" s="44"/>
      <c r="F14" s="48"/>
      <c r="G14" s="46"/>
      <c r="H14" s="47"/>
    </row>
    <row r="15" spans="1:8" ht="21" customHeight="1">
      <c r="A15" s="101" t="s">
        <v>21</v>
      </c>
      <c r="B15" s="103">
        <v>221904326</v>
      </c>
      <c r="C15" s="103">
        <v>197404237</v>
      </c>
      <c r="D15" s="34">
        <f t="shared" si="0"/>
        <v>-24500089</v>
      </c>
      <c r="E15" s="44"/>
      <c r="F15" s="48"/>
      <c r="G15" s="46"/>
      <c r="H15" s="47"/>
    </row>
    <row r="16" spans="1:8" ht="21" customHeight="1">
      <c r="A16" s="101" t="s">
        <v>132</v>
      </c>
      <c r="B16" s="148">
        <v>0</v>
      </c>
      <c r="C16" s="103">
        <v>21678</v>
      </c>
      <c r="D16" s="34">
        <f t="shared" si="0"/>
        <v>21678</v>
      </c>
      <c r="E16" s="44"/>
      <c r="F16" s="48"/>
      <c r="G16" s="46"/>
      <c r="H16" s="47"/>
    </row>
    <row r="17" spans="1:8" ht="15.75">
      <c r="A17" s="101" t="s">
        <v>22</v>
      </c>
      <c r="B17" s="103">
        <v>5559494</v>
      </c>
      <c r="C17" s="103">
        <v>6691824</v>
      </c>
      <c r="D17" s="34">
        <f t="shared" si="0"/>
        <v>1132330</v>
      </c>
      <c r="E17" s="49"/>
      <c r="F17" s="50"/>
      <c r="G17" s="46"/>
      <c r="H17" s="47"/>
    </row>
    <row r="18" spans="1:8" ht="15.75">
      <c r="A18" s="101" t="s">
        <v>23</v>
      </c>
      <c r="B18" s="103">
        <v>2720010</v>
      </c>
      <c r="C18" s="103">
        <v>2720791</v>
      </c>
      <c r="D18" s="34">
        <f t="shared" si="0"/>
        <v>781</v>
      </c>
      <c r="E18" s="44"/>
      <c r="F18" s="50"/>
      <c r="G18" s="46"/>
      <c r="H18" s="47"/>
    </row>
    <row r="19" spans="1:8" ht="15.75">
      <c r="A19" s="101" t="s">
        <v>0</v>
      </c>
      <c r="B19" s="103">
        <f>23203507+52328</f>
        <v>23255835</v>
      </c>
      <c r="C19" s="103">
        <v>19894844</v>
      </c>
      <c r="D19" s="34">
        <f t="shared" si="0"/>
        <v>-3360991</v>
      </c>
      <c r="E19" s="44"/>
      <c r="F19" s="45"/>
      <c r="G19" s="46"/>
      <c r="H19" s="47"/>
    </row>
    <row r="20" spans="1:8" ht="17.25" customHeight="1">
      <c r="A20" s="102" t="s">
        <v>24</v>
      </c>
      <c r="B20" s="105">
        <f>SUM(B11:B19)</f>
        <v>382332368</v>
      </c>
      <c r="C20" s="105">
        <f>SUM(C11:C19)</f>
        <v>321183429</v>
      </c>
      <c r="D20" s="34" t="s">
        <v>15</v>
      </c>
      <c r="E20" s="44"/>
      <c r="F20" s="45"/>
      <c r="G20" s="46"/>
      <c r="H20" s="47"/>
    </row>
    <row r="21" spans="1:8" s="43" customFormat="1" ht="24" customHeight="1">
      <c r="A21" s="102" t="s">
        <v>25</v>
      </c>
      <c r="B21" s="103"/>
      <c r="C21" s="103"/>
      <c r="D21" s="34">
        <f aca="true" t="shared" si="1" ref="D21:D37">SUM(B21-C21)</f>
        <v>0</v>
      </c>
      <c r="E21" s="44"/>
      <c r="F21" s="45"/>
      <c r="G21" s="46"/>
      <c r="H21" s="51"/>
    </row>
    <row r="22" spans="1:8" ht="15.75">
      <c r="A22" s="101" t="s">
        <v>12</v>
      </c>
      <c r="B22" s="103">
        <v>44194326</v>
      </c>
      <c r="C22" s="103">
        <v>19709916</v>
      </c>
      <c r="D22" s="34">
        <f t="shared" si="1"/>
        <v>24484410</v>
      </c>
      <c r="E22" s="44"/>
      <c r="F22" s="45"/>
      <c r="G22" s="46"/>
      <c r="H22" s="47"/>
    </row>
    <row r="23" spans="1:8" s="43" customFormat="1" ht="15.75">
      <c r="A23" s="101" t="s">
        <v>26</v>
      </c>
      <c r="B23" s="104">
        <v>5226750</v>
      </c>
      <c r="C23" s="104">
        <v>5430477</v>
      </c>
      <c r="D23" s="34">
        <f t="shared" si="1"/>
        <v>-203727</v>
      </c>
      <c r="E23" s="44"/>
      <c r="F23" s="45"/>
      <c r="G23" s="46"/>
      <c r="H23" s="51"/>
    </row>
    <row r="24" spans="1:8" s="43" customFormat="1" ht="15.75">
      <c r="A24" s="101" t="s">
        <v>27</v>
      </c>
      <c r="B24" s="104">
        <v>269804785</v>
      </c>
      <c r="C24" s="104">
        <v>205751647</v>
      </c>
      <c r="D24" s="34">
        <f t="shared" si="1"/>
        <v>64053138</v>
      </c>
      <c r="E24" s="44"/>
      <c r="F24" s="45"/>
      <c r="G24" s="46"/>
      <c r="H24" s="51"/>
    </row>
    <row r="25" spans="1:8" ht="18.75" customHeight="1">
      <c r="A25" s="101" t="s">
        <v>28</v>
      </c>
      <c r="B25" s="104">
        <v>13974393</v>
      </c>
      <c r="C25" s="104">
        <v>30059864</v>
      </c>
      <c r="D25" s="34">
        <f t="shared" si="1"/>
        <v>-16085471</v>
      </c>
      <c r="E25" s="44"/>
      <c r="F25" s="52"/>
      <c r="G25" s="53"/>
      <c r="H25" s="47"/>
    </row>
    <row r="26" spans="1:8" ht="18" customHeight="1">
      <c r="A26" s="101" t="s">
        <v>29</v>
      </c>
      <c r="B26" s="104">
        <v>2268859</v>
      </c>
      <c r="C26" s="104">
        <v>7255418</v>
      </c>
      <c r="D26" s="34">
        <f t="shared" si="1"/>
        <v>-4986559</v>
      </c>
      <c r="E26" s="44"/>
      <c r="F26" s="54"/>
      <c r="G26" s="55"/>
      <c r="H26" s="47"/>
    </row>
    <row r="27" spans="1:8" ht="18" customHeight="1">
      <c r="A27" s="101" t="s">
        <v>123</v>
      </c>
      <c r="B27" s="148">
        <v>0</v>
      </c>
      <c r="C27" s="104">
        <v>7709759</v>
      </c>
      <c r="D27" s="34">
        <f t="shared" si="1"/>
        <v>-7709759</v>
      </c>
      <c r="E27" s="44"/>
      <c r="F27" s="54"/>
      <c r="G27" s="55"/>
      <c r="H27" s="47"/>
    </row>
    <row r="28" spans="1:8" ht="19.5" customHeight="1">
      <c r="A28" s="101" t="s">
        <v>1</v>
      </c>
      <c r="B28" s="104">
        <f>1752+2061486+2966250+1</f>
        <v>5029489</v>
      </c>
      <c r="C28" s="104">
        <v>5338016</v>
      </c>
      <c r="D28" s="34">
        <f t="shared" si="1"/>
        <v>-308527</v>
      </c>
      <c r="E28" s="44"/>
      <c r="F28" s="48"/>
      <c r="G28" s="56"/>
      <c r="H28" s="47"/>
    </row>
    <row r="29" spans="1:8" ht="18" customHeight="1">
      <c r="A29" s="102" t="s">
        <v>30</v>
      </c>
      <c r="B29" s="106">
        <f>SUM(B22:B28)</f>
        <v>340498602</v>
      </c>
      <c r="C29" s="106">
        <f>SUM(C22:C28)</f>
        <v>281255097</v>
      </c>
      <c r="D29" s="34" t="s">
        <v>15</v>
      </c>
      <c r="E29" s="44"/>
      <c r="F29" s="48"/>
      <c r="G29" s="57"/>
      <c r="H29" s="47"/>
    </row>
    <row r="30" spans="1:8" ht="15.75">
      <c r="A30" s="102" t="s">
        <v>31</v>
      </c>
      <c r="B30" s="106"/>
      <c r="C30" s="106"/>
      <c r="D30" s="34">
        <f t="shared" si="1"/>
        <v>0</v>
      </c>
      <c r="E30" s="44"/>
      <c r="F30" s="58"/>
      <c r="G30" s="46"/>
      <c r="H30" s="47"/>
    </row>
    <row r="31" spans="1:8" ht="15.75">
      <c r="A31" s="101" t="s">
        <v>32</v>
      </c>
      <c r="B31" s="104">
        <v>127611341</v>
      </c>
      <c r="C31" s="104">
        <v>127611241</v>
      </c>
      <c r="D31" s="34">
        <f t="shared" si="1"/>
        <v>100</v>
      </c>
      <c r="E31" s="44"/>
      <c r="F31" s="45"/>
      <c r="G31" s="46"/>
      <c r="H31" s="47"/>
    </row>
    <row r="32" spans="1:8" s="43" customFormat="1" ht="15.75">
      <c r="A32" s="101" t="s">
        <v>13</v>
      </c>
      <c r="B32" s="107">
        <v>-280212</v>
      </c>
      <c r="C32" s="107">
        <v>-280212</v>
      </c>
      <c r="D32" s="34">
        <f t="shared" si="1"/>
        <v>0</v>
      </c>
      <c r="E32" s="44"/>
      <c r="F32" s="45"/>
      <c r="G32" s="46"/>
      <c r="H32" s="51"/>
    </row>
    <row r="33" spans="1:8" ht="15.75">
      <c r="A33" s="101" t="s">
        <v>3</v>
      </c>
      <c r="B33" s="148">
        <v>0</v>
      </c>
      <c r="C33" s="104">
        <v>100</v>
      </c>
      <c r="D33" s="34">
        <f t="shared" si="1"/>
        <v>-100</v>
      </c>
      <c r="E33" s="44"/>
      <c r="F33" s="45"/>
      <c r="G33" s="46"/>
      <c r="H33" s="47"/>
    </row>
    <row r="34" spans="1:8" s="43" customFormat="1" ht="15.75">
      <c r="A34" s="101" t="s">
        <v>33</v>
      </c>
      <c r="B34" s="104">
        <v>4380918</v>
      </c>
      <c r="C34" s="104">
        <v>4380918</v>
      </c>
      <c r="D34" s="34">
        <f t="shared" si="1"/>
        <v>0</v>
      </c>
      <c r="E34" s="44"/>
      <c r="F34" s="45"/>
      <c r="G34" s="46"/>
      <c r="H34" s="51"/>
    </row>
    <row r="35" spans="1:8" ht="31.5">
      <c r="A35" s="101" t="s">
        <v>34</v>
      </c>
      <c r="B35" s="107">
        <v>-1753209</v>
      </c>
      <c r="C35" s="107">
        <v>-2394363</v>
      </c>
      <c r="D35" s="34">
        <f t="shared" si="1"/>
        <v>641154</v>
      </c>
      <c r="E35" s="44"/>
      <c r="F35" s="45"/>
      <c r="G35" s="46"/>
      <c r="H35" s="47"/>
    </row>
    <row r="36" spans="1:8" ht="23.25" customHeight="1">
      <c r="A36" s="101" t="s">
        <v>35</v>
      </c>
      <c r="B36" s="104">
        <v>3127329</v>
      </c>
      <c r="C36" s="104">
        <v>3160521</v>
      </c>
      <c r="D36" s="34">
        <f t="shared" si="1"/>
        <v>-33192</v>
      </c>
      <c r="E36" s="44"/>
      <c r="F36" s="45"/>
      <c r="G36" s="46"/>
      <c r="H36" s="47"/>
    </row>
    <row r="37" spans="1:8" ht="18.75" customHeight="1">
      <c r="A37" s="101" t="s">
        <v>36</v>
      </c>
      <c r="B37" s="107">
        <v>-91252401</v>
      </c>
      <c r="C37" s="107">
        <v>-92549873</v>
      </c>
      <c r="D37" s="34">
        <f t="shared" si="1"/>
        <v>1297472</v>
      </c>
      <c r="E37" s="44"/>
      <c r="F37" s="54"/>
      <c r="G37" s="55"/>
      <c r="H37" s="47"/>
    </row>
    <row r="38" spans="1:8" ht="18.75" customHeight="1">
      <c r="A38" s="102" t="s">
        <v>37</v>
      </c>
      <c r="B38" s="106">
        <f>SUM(B31:B37)</f>
        <v>41833766</v>
      </c>
      <c r="C38" s="106">
        <f>SUM(C31:C37)</f>
        <v>39928332</v>
      </c>
      <c r="D38" s="34" t="s">
        <v>15</v>
      </c>
      <c r="E38" s="44"/>
      <c r="F38" s="59"/>
      <c r="G38" s="46"/>
      <c r="H38" s="47"/>
    </row>
    <row r="39" spans="1:8" ht="18.75" customHeight="1">
      <c r="A39" s="102" t="s">
        <v>38</v>
      </c>
      <c r="B39" s="106">
        <f>SUM(B29+B38)</f>
        <v>382332368</v>
      </c>
      <c r="C39" s="106">
        <f>SUM(C29+C38)</f>
        <v>321183429</v>
      </c>
      <c r="D39" s="34" t="s">
        <v>15</v>
      </c>
      <c r="E39" s="44"/>
      <c r="F39" s="59"/>
      <c r="G39" s="46"/>
      <c r="H39" s="47"/>
    </row>
    <row r="40" spans="1:8" s="43" customFormat="1" ht="15.75">
      <c r="A40" s="96"/>
      <c r="B40" s="97"/>
      <c r="C40" s="98">
        <v>0</v>
      </c>
      <c r="E40" s="51"/>
      <c r="F40" s="60"/>
      <c r="G40" s="46"/>
      <c r="H40" s="51"/>
    </row>
    <row r="41" spans="1:8" s="43" customFormat="1" ht="15.75">
      <c r="A41" s="99"/>
      <c r="B41" s="100"/>
      <c r="C41" s="98"/>
      <c r="E41" s="51"/>
      <c r="F41" s="52"/>
      <c r="G41" s="53"/>
      <c r="H41" s="51"/>
    </row>
    <row r="42" spans="1:8" ht="15.75">
      <c r="A42" s="200" t="s">
        <v>134</v>
      </c>
      <c r="B42" s="200"/>
      <c r="C42" s="200"/>
      <c r="E42" s="47"/>
      <c r="F42" s="45"/>
      <c r="G42" s="46"/>
      <c r="H42" s="47"/>
    </row>
    <row r="43" spans="1:8" ht="15.75">
      <c r="A43" s="18"/>
      <c r="B43" s="18"/>
      <c r="C43" s="18"/>
      <c r="E43" s="47"/>
      <c r="F43" s="45"/>
      <c r="G43" s="46"/>
      <c r="H43" s="47"/>
    </row>
    <row r="44" spans="1:8" ht="15.75">
      <c r="A44" s="19"/>
      <c r="B44" s="20"/>
      <c r="C44" s="20"/>
      <c r="E44" s="47"/>
      <c r="F44" s="54"/>
      <c r="G44" s="55"/>
      <c r="H44" s="47"/>
    </row>
    <row r="45" spans="1:8" ht="15.75">
      <c r="A45" s="200" t="s">
        <v>163</v>
      </c>
      <c r="B45" s="200"/>
      <c r="C45" s="200"/>
      <c r="E45" s="47"/>
      <c r="F45" s="52"/>
      <c r="G45" s="53"/>
      <c r="H45" s="47"/>
    </row>
    <row r="46" spans="1:8" ht="15.75">
      <c r="A46" s="18"/>
      <c r="B46" s="36"/>
      <c r="C46" s="18"/>
      <c r="E46" s="47"/>
      <c r="F46" s="47"/>
      <c r="G46" s="47"/>
      <c r="H46" s="47"/>
    </row>
    <row r="47" spans="1:8" ht="15.75">
      <c r="A47" s="18"/>
      <c r="B47" s="36"/>
      <c r="C47" s="18"/>
      <c r="E47" s="47"/>
      <c r="F47" s="47"/>
      <c r="G47" s="47"/>
      <c r="H47" s="47"/>
    </row>
    <row r="48" spans="1:3" ht="15.75">
      <c r="A48" s="196" t="s">
        <v>15</v>
      </c>
      <c r="B48" s="196"/>
      <c r="C48" s="196"/>
    </row>
    <row r="49" spans="1:2" ht="14.25">
      <c r="A49" s="28"/>
      <c r="B49" s="29"/>
    </row>
    <row r="50" spans="1:2" ht="14.25">
      <c r="A50" s="28"/>
      <c r="B50" s="29"/>
    </row>
    <row r="51" spans="1:2" ht="14.25">
      <c r="A51" s="28"/>
      <c r="B51" s="29"/>
    </row>
    <row r="52" spans="1:8" s="30" customFormat="1" ht="14.25">
      <c r="A52" s="28"/>
      <c r="B52" s="29"/>
      <c r="D52" s="27"/>
      <c r="E52" s="27"/>
      <c r="F52" s="27"/>
      <c r="G52" s="27"/>
      <c r="H52" s="27"/>
    </row>
    <row r="53" spans="1:8" s="30" customFormat="1" ht="14.25">
      <c r="A53" s="28"/>
      <c r="B53" s="29"/>
      <c r="D53" s="27"/>
      <c r="E53" s="27"/>
      <c r="F53" s="27"/>
      <c r="G53" s="27"/>
      <c r="H53" s="2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35433070866141736" right="0.1968503937007874" top="0.5511811023622047" bottom="0.6299212598425197" header="0.2755905511811024" footer="0.2362204724409449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63"/>
  <sheetViews>
    <sheetView view="pageBreakPreview" zoomScaleSheetLayoutView="100" zoomScalePageLayoutView="0" workbookViewId="0" topLeftCell="A1">
      <selection activeCell="B48" sqref="B48"/>
    </sheetView>
  </sheetViews>
  <sheetFormatPr defaultColWidth="9.25390625" defaultRowHeight="12.75"/>
  <cols>
    <col min="1" max="1" width="86.0039062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1" t="s">
        <v>53</v>
      </c>
      <c r="B4" s="201"/>
      <c r="C4" s="201"/>
    </row>
    <row r="5" spans="1:3" s="12" customFormat="1" ht="63.75" customHeight="1">
      <c r="A5" s="202" t="s">
        <v>142</v>
      </c>
      <c r="B5" s="202"/>
      <c r="C5" s="202"/>
    </row>
    <row r="6" spans="1:3" s="12" customFormat="1" ht="14.25">
      <c r="A6" s="14"/>
      <c r="B6" s="191"/>
      <c r="C6" s="166"/>
    </row>
    <row r="7" spans="1:3" s="12" customFormat="1" ht="15.75">
      <c r="A7" s="199" t="s">
        <v>122</v>
      </c>
      <c r="B7" s="199"/>
      <c r="C7" s="199"/>
    </row>
    <row r="8" spans="1:3" ht="28.5">
      <c r="A8" s="66"/>
      <c r="B8" s="189" t="s">
        <v>146</v>
      </c>
      <c r="C8" s="109" t="s">
        <v>147</v>
      </c>
    </row>
    <row r="9" spans="1:4" ht="15.75">
      <c r="A9" s="112" t="s">
        <v>148</v>
      </c>
      <c r="B9" s="167"/>
      <c r="C9" s="167"/>
      <c r="D9" s="16"/>
    </row>
    <row r="10" spans="1:4" ht="15.75">
      <c r="A10" s="113" t="s">
        <v>5</v>
      </c>
      <c r="B10" s="103">
        <f>45806674+5661922+725546+580454+54560</f>
        <v>52829156</v>
      </c>
      <c r="C10" s="104">
        <v>23733577</v>
      </c>
      <c r="D10" s="16"/>
    </row>
    <row r="11" spans="1:4" s="15" customFormat="1" ht="15.75">
      <c r="A11" s="113" t="s">
        <v>6</v>
      </c>
      <c r="B11" s="117">
        <f>-1277374-17094408-1895780-409186-986401</f>
        <v>-21663149</v>
      </c>
      <c r="C11" s="116">
        <v>-14741987</v>
      </c>
      <c r="D11" s="16"/>
    </row>
    <row r="12" spans="1:4" s="15" customFormat="1" ht="15.75">
      <c r="A12" s="112" t="s">
        <v>7</v>
      </c>
      <c r="B12" s="105">
        <f>SUM(B10:B11)</f>
        <v>31166007</v>
      </c>
      <c r="C12" s="105">
        <f>SUM(C10:C11)</f>
        <v>8991590</v>
      </c>
      <c r="D12" s="16"/>
    </row>
    <row r="13" spans="1:4" s="15" customFormat="1" ht="15.75">
      <c r="A13" s="113" t="s">
        <v>40</v>
      </c>
      <c r="B13" s="103">
        <v>3829897</v>
      </c>
      <c r="C13" s="103">
        <v>3759416</v>
      </c>
      <c r="D13" s="16"/>
    </row>
    <row r="14" spans="1:4" ht="15.75">
      <c r="A14" s="113" t="s">
        <v>41</v>
      </c>
      <c r="B14" s="117">
        <v>-261053</v>
      </c>
      <c r="C14" s="117">
        <v>-667254</v>
      </c>
      <c r="D14" s="16"/>
    </row>
    <row r="15" spans="1:4" ht="15.75">
      <c r="A15" s="112" t="s">
        <v>42</v>
      </c>
      <c r="B15" s="105">
        <f>SUM(B13:B14)</f>
        <v>3568844</v>
      </c>
      <c r="C15" s="105">
        <f>SUM(C13:C14)</f>
        <v>3092162</v>
      </c>
      <c r="D15" s="16"/>
    </row>
    <row r="16" spans="1:4" ht="47.25">
      <c r="A16" s="113" t="s">
        <v>43</v>
      </c>
      <c r="B16" s="117">
        <v>747325</v>
      </c>
      <c r="C16" s="117">
        <v>10291110</v>
      </c>
      <c r="D16" s="16"/>
    </row>
    <row r="17" spans="1:4" ht="15.75">
      <c r="A17" s="114" t="s">
        <v>44</v>
      </c>
      <c r="B17" s="117">
        <f>1375872+174752</f>
        <v>1550624</v>
      </c>
      <c r="C17" s="117">
        <v>-13163397</v>
      </c>
      <c r="D17" s="16"/>
    </row>
    <row r="18" spans="1:4" s="15" customFormat="1" ht="31.5">
      <c r="A18" s="113" t="s">
        <v>45</v>
      </c>
      <c r="B18" s="117">
        <v>415042</v>
      </c>
      <c r="C18" s="117">
        <v>-302731</v>
      </c>
      <c r="D18" s="16"/>
    </row>
    <row r="19" spans="1:4" s="15" customFormat="1" ht="15.75">
      <c r="A19" s="113" t="s">
        <v>111</v>
      </c>
      <c r="B19" s="117">
        <f>4243735-2448973</f>
        <v>1794762</v>
      </c>
      <c r="C19" s="117">
        <f>2656055-1392386</f>
        <v>1263669</v>
      </c>
      <c r="D19" s="16"/>
    </row>
    <row r="20" spans="1:4" s="15" customFormat="1" ht="15.75">
      <c r="A20" s="113" t="s">
        <v>46</v>
      </c>
      <c r="B20" s="103">
        <f>374046+4450</f>
        <v>378496</v>
      </c>
      <c r="C20" s="103">
        <v>569439</v>
      </c>
      <c r="D20" s="16"/>
    </row>
    <row r="21" spans="1:4" ht="15.75">
      <c r="A21" s="112" t="s">
        <v>47</v>
      </c>
      <c r="B21" s="118">
        <f>SUM(B12,B15,B16:B20)</f>
        <v>39621100</v>
      </c>
      <c r="C21" s="105">
        <f>SUM(C12,C15,C16:C20)</f>
        <v>10741842</v>
      </c>
      <c r="D21" s="16"/>
    </row>
    <row r="22" spans="1:4" ht="15.75" customHeight="1">
      <c r="A22" s="113" t="s">
        <v>48</v>
      </c>
      <c r="B22" s="117">
        <f>-29683373+1823596+160</f>
        <v>-27859617</v>
      </c>
      <c r="C22" s="117">
        <v>-1156955</v>
      </c>
      <c r="D22" s="16"/>
    </row>
    <row r="23" spans="1:4" ht="15.75">
      <c r="A23" s="113" t="s">
        <v>49</v>
      </c>
      <c r="B23" s="117">
        <v>-5053706</v>
      </c>
      <c r="C23" s="117">
        <v>-5337494</v>
      </c>
      <c r="D23" s="16"/>
    </row>
    <row r="24" spans="1:4" ht="15.75">
      <c r="A24" s="113" t="s">
        <v>50</v>
      </c>
      <c r="B24" s="117">
        <f>-426222-602915-4759696+2</f>
        <v>-5788831</v>
      </c>
      <c r="C24" s="117">
        <v>-5762232</v>
      </c>
      <c r="D24" s="16"/>
    </row>
    <row r="25" spans="1:4" ht="15.75">
      <c r="A25" s="112" t="s">
        <v>51</v>
      </c>
      <c r="B25" s="118">
        <f>SUM(B21,B22:B24)</f>
        <v>918946</v>
      </c>
      <c r="C25" s="118">
        <f>SUM(C21,C22:C24)</f>
        <v>-1514839</v>
      </c>
      <c r="D25" s="16"/>
    </row>
    <row r="26" spans="1:4" ht="15.75">
      <c r="A26" s="113" t="s">
        <v>52</v>
      </c>
      <c r="B26" s="117">
        <v>-55408</v>
      </c>
      <c r="C26" s="116">
        <v>-343261</v>
      </c>
      <c r="D26" s="16"/>
    </row>
    <row r="27" spans="1:4" ht="15.75">
      <c r="A27" s="115" t="s">
        <v>149</v>
      </c>
      <c r="B27" s="118">
        <f>SUM(B25:B26)</f>
        <v>863538</v>
      </c>
      <c r="C27" s="118">
        <f>SUM(C25:C26)</f>
        <v>-1858100</v>
      </c>
      <c r="D27" s="16"/>
    </row>
    <row r="28" spans="1:4" ht="15.75">
      <c r="A28" s="115"/>
      <c r="B28" s="105"/>
      <c r="C28" s="105"/>
      <c r="D28" s="16"/>
    </row>
    <row r="29" spans="1:4" ht="15.75" customHeight="1">
      <c r="A29" s="115" t="s">
        <v>150</v>
      </c>
      <c r="B29" s="105"/>
      <c r="C29" s="105"/>
      <c r="D29" s="16"/>
    </row>
    <row r="30" spans="1:4" ht="15.75">
      <c r="A30" s="194" t="s">
        <v>151</v>
      </c>
      <c r="B30" s="117">
        <v>0</v>
      </c>
      <c r="C30" s="103">
        <v>2071817</v>
      </c>
      <c r="D30" s="16"/>
    </row>
    <row r="31" spans="1:4" ht="15.75" customHeight="1">
      <c r="A31" s="115" t="s">
        <v>136</v>
      </c>
      <c r="B31" s="118">
        <v>0</v>
      </c>
      <c r="C31" s="105">
        <f>SUM(C27:C30)</f>
        <v>213717</v>
      </c>
      <c r="D31" s="16"/>
    </row>
    <row r="32" spans="1:4" ht="15.75">
      <c r="A32" s="115"/>
      <c r="B32" s="105"/>
      <c r="C32" s="105"/>
      <c r="D32" s="16"/>
    </row>
    <row r="33" spans="1:4" s="32" customFormat="1" ht="15.75" customHeight="1">
      <c r="A33" s="115" t="s">
        <v>112</v>
      </c>
      <c r="B33" s="105"/>
      <c r="C33" s="105"/>
      <c r="D33" s="152"/>
    </row>
    <row r="34" spans="1:4" s="32" customFormat="1" ht="15.75" customHeight="1">
      <c r="A34" s="153" t="s">
        <v>113</v>
      </c>
      <c r="B34" s="103">
        <f>SUM(B27)</f>
        <v>863538</v>
      </c>
      <c r="C34" s="104">
        <v>205637</v>
      </c>
      <c r="D34" s="152"/>
    </row>
    <row r="35" spans="1:4" s="32" customFormat="1" ht="15.75" customHeight="1">
      <c r="A35" s="153" t="s">
        <v>114</v>
      </c>
      <c r="B35" s="117">
        <v>0</v>
      </c>
      <c r="C35" s="117">
        <v>8080</v>
      </c>
      <c r="D35" s="152"/>
    </row>
    <row r="36" spans="1:4" s="32" customFormat="1" ht="15.75" customHeight="1">
      <c r="A36" s="115"/>
      <c r="B36" s="105">
        <f>SUM(B34:B35)</f>
        <v>863538</v>
      </c>
      <c r="C36" s="118">
        <f>SUM(C34:C35)</f>
        <v>213717</v>
      </c>
      <c r="D36" s="152"/>
    </row>
    <row r="37" spans="1:4" s="32" customFormat="1" ht="15.75">
      <c r="A37" s="115"/>
      <c r="B37" s="105"/>
      <c r="C37" s="105"/>
      <c r="D37" s="152"/>
    </row>
    <row r="38" spans="1:4" s="154" customFormat="1" ht="15.75">
      <c r="A38" s="93" t="s">
        <v>115</v>
      </c>
      <c r="B38" s="105"/>
      <c r="C38" s="105"/>
      <c r="D38" s="152"/>
    </row>
    <row r="39" spans="1:4" s="154" customFormat="1" ht="31.5">
      <c r="A39" s="160" t="s">
        <v>54</v>
      </c>
      <c r="B39" s="105"/>
      <c r="C39" s="105"/>
      <c r="D39" s="152"/>
    </row>
    <row r="40" spans="1:4" s="154" customFormat="1" ht="15.75">
      <c r="A40" s="161" t="s">
        <v>116</v>
      </c>
      <c r="B40" s="105"/>
      <c r="C40" s="105"/>
      <c r="D40" s="152"/>
    </row>
    <row r="41" spans="1:4" s="154" customFormat="1" ht="15.75">
      <c r="A41" s="162" t="s">
        <v>117</v>
      </c>
      <c r="B41" s="117">
        <v>1047756</v>
      </c>
      <c r="C41" s="117">
        <v>-955819</v>
      </c>
      <c r="D41" s="152"/>
    </row>
    <row r="42" spans="1:4" s="154" customFormat="1" ht="31.5">
      <c r="A42" s="162" t="s">
        <v>118</v>
      </c>
      <c r="B42" s="117">
        <v>-406602</v>
      </c>
      <c r="C42" s="117">
        <v>279892</v>
      </c>
      <c r="D42" s="152"/>
    </row>
    <row r="43" spans="1:4" s="154" customFormat="1" ht="31.5">
      <c r="A43" s="162" t="s">
        <v>152</v>
      </c>
      <c r="B43" s="117">
        <v>0</v>
      </c>
      <c r="C43" s="117">
        <v>87562</v>
      </c>
      <c r="D43" s="152"/>
    </row>
    <row r="44" spans="1:4" s="154" customFormat="1" ht="31.5">
      <c r="A44" s="160" t="s">
        <v>56</v>
      </c>
      <c r="B44" s="118">
        <f>SUM(B41:B42)</f>
        <v>641154</v>
      </c>
      <c r="C44" s="118">
        <f>SUM(C41:C43)</f>
        <v>-588365</v>
      </c>
      <c r="D44" s="152"/>
    </row>
    <row r="45" spans="1:4" s="154" customFormat="1" ht="31.5">
      <c r="A45" s="160" t="s">
        <v>153</v>
      </c>
      <c r="B45" s="118"/>
      <c r="C45" s="118"/>
      <c r="D45" s="152"/>
    </row>
    <row r="46" spans="1:4" s="154" customFormat="1" ht="15.75">
      <c r="A46" s="161" t="s">
        <v>154</v>
      </c>
      <c r="B46" s="118">
        <v>0</v>
      </c>
      <c r="C46" s="117">
        <v>1248895</v>
      </c>
      <c r="D46" s="152"/>
    </row>
    <row r="47" spans="1:4" s="154" customFormat="1" ht="31.5">
      <c r="A47" s="160" t="s">
        <v>155</v>
      </c>
      <c r="B47" s="118">
        <f>SUM(B46)</f>
        <v>0</v>
      </c>
      <c r="C47" s="118">
        <f>SUM(C46)</f>
        <v>1248895</v>
      </c>
      <c r="D47" s="152"/>
    </row>
    <row r="48" spans="1:4" s="154" customFormat="1" ht="15.75">
      <c r="A48" s="163" t="s">
        <v>137</v>
      </c>
      <c r="B48" s="118">
        <f>SUM(B44)</f>
        <v>641154</v>
      </c>
      <c r="C48" s="118">
        <f>SUM(C44+C47)</f>
        <v>660530</v>
      </c>
      <c r="D48" s="152"/>
    </row>
    <row r="49" spans="1:4" s="154" customFormat="1" ht="15.75">
      <c r="A49" s="163" t="s">
        <v>138</v>
      </c>
      <c r="B49" s="118">
        <f>SUM(B36+B48)</f>
        <v>1504692</v>
      </c>
      <c r="C49" s="118">
        <f>SUM(C36+C48)</f>
        <v>874247</v>
      </c>
      <c r="D49" s="152"/>
    </row>
    <row r="50" spans="1:4" s="32" customFormat="1" ht="15.75" customHeight="1">
      <c r="A50" s="163"/>
      <c r="B50" s="105"/>
      <c r="C50" s="105"/>
      <c r="D50" s="152"/>
    </row>
    <row r="51" spans="1:4" s="32" customFormat="1" ht="15.75">
      <c r="A51" s="163" t="s">
        <v>119</v>
      </c>
      <c r="B51" s="105"/>
      <c r="C51" s="105"/>
      <c r="D51" s="152"/>
    </row>
    <row r="52" spans="1:4" s="32" customFormat="1" ht="15.75" customHeight="1">
      <c r="A52" s="164" t="s">
        <v>113</v>
      </c>
      <c r="B52" s="103">
        <f>SUM(B49-B53)</f>
        <v>1504692</v>
      </c>
      <c r="C52" s="103">
        <v>865416</v>
      </c>
      <c r="D52" s="152"/>
    </row>
    <row r="53" spans="1:4" s="32" customFormat="1" ht="15.75" customHeight="1">
      <c r="A53" s="164" t="s">
        <v>114</v>
      </c>
      <c r="B53" s="117">
        <v>0</v>
      </c>
      <c r="C53" s="117">
        <v>8831</v>
      </c>
      <c r="D53" s="152"/>
    </row>
    <row r="54" spans="1:4" s="154" customFormat="1" ht="15.75">
      <c r="A54" s="165" t="s">
        <v>139</v>
      </c>
      <c r="B54" s="118">
        <f>SUM(B52:B53)</f>
        <v>1504692</v>
      </c>
      <c r="C54" s="106">
        <f>SUM(C52:C53)</f>
        <v>874247</v>
      </c>
      <c r="D54" s="152"/>
    </row>
    <row r="55" spans="1:4" s="154" customFormat="1" ht="27" customHeight="1">
      <c r="A55" s="165" t="s">
        <v>57</v>
      </c>
      <c r="B55" s="192">
        <f>SUM(B34/10526030)*1000</f>
        <v>82.0383373408588</v>
      </c>
      <c r="C55" s="174">
        <f>SUM(C34/10526030)*1000</f>
        <v>19.53604540363271</v>
      </c>
      <c r="D55" s="152"/>
    </row>
    <row r="56" spans="1:3" s="10" customFormat="1" ht="15.75">
      <c r="A56" s="110"/>
      <c r="B56" s="193"/>
      <c r="C56" s="175" t="s">
        <v>15</v>
      </c>
    </row>
    <row r="57" spans="1:3" s="17" customFormat="1" ht="15.75">
      <c r="A57" s="111"/>
      <c r="B57" s="168"/>
      <c r="C57" s="168"/>
    </row>
    <row r="58" spans="1:3" s="27" customFormat="1" ht="15.75" customHeight="1">
      <c r="A58" s="200" t="s">
        <v>134</v>
      </c>
      <c r="B58" s="200"/>
      <c r="C58" s="200"/>
    </row>
    <row r="59" spans="1:3" s="27" customFormat="1" ht="15.75">
      <c r="A59" s="18"/>
      <c r="B59" s="18"/>
      <c r="C59" s="18"/>
    </row>
    <row r="60" spans="1:5" s="27" customFormat="1" ht="15.75" customHeight="1">
      <c r="A60" s="19"/>
      <c r="B60" s="20"/>
      <c r="C60" s="20"/>
      <c r="E60" s="31"/>
    </row>
    <row r="61" spans="1:5" s="27" customFormat="1" ht="15.75" customHeight="1">
      <c r="A61" s="200" t="s">
        <v>156</v>
      </c>
      <c r="B61" s="200"/>
      <c r="C61" s="200"/>
      <c r="E61" s="31"/>
    </row>
    <row r="62" spans="1:5" s="32" customFormat="1" ht="19.5" customHeight="1">
      <c r="A62" s="18"/>
      <c r="B62" s="36"/>
      <c r="C62" s="18"/>
      <c r="E62" s="33"/>
    </row>
    <row r="63" spans="1:3" ht="15.75">
      <c r="A63" s="196" t="s">
        <v>15</v>
      </c>
      <c r="B63" s="196"/>
      <c r="C63" s="196"/>
    </row>
  </sheetData>
  <sheetProtection/>
  <mergeCells count="6">
    <mergeCell ref="A63:C63"/>
    <mergeCell ref="A61:C61"/>
    <mergeCell ref="A58:C58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1"/>
  <sheetViews>
    <sheetView tabSelected="1" zoomScalePageLayoutView="0" workbookViewId="0" topLeftCell="A19">
      <selection activeCell="G41" sqref="G41"/>
    </sheetView>
  </sheetViews>
  <sheetFormatPr defaultColWidth="9.25390625" defaultRowHeight="12.75"/>
  <cols>
    <col min="1" max="1" width="73.375" style="27" customWidth="1"/>
    <col min="2" max="2" width="20.25390625" style="32" customWidth="1"/>
    <col min="3" max="3" width="20.375" style="32" customWidth="1"/>
    <col min="4" max="16384" width="9.25390625" style="140" customWidth="1"/>
  </cols>
  <sheetData>
    <row r="1" ht="14.25" customHeight="1"/>
    <row r="2" ht="13.5" customHeight="1"/>
    <row r="4" spans="1:3" ht="18.75">
      <c r="A4" s="203" t="s">
        <v>10</v>
      </c>
      <c r="B4" s="203"/>
      <c r="C4" s="203"/>
    </row>
    <row r="5" spans="1:3" s="141" customFormat="1" ht="30.75" customHeight="1">
      <c r="A5" s="195" t="s">
        <v>143</v>
      </c>
      <c r="B5" s="195"/>
      <c r="C5" s="195"/>
    </row>
    <row r="6" spans="1:3" s="42" customFormat="1" ht="14.25">
      <c r="A6" s="37"/>
      <c r="B6" s="38"/>
      <c r="C6" s="35"/>
    </row>
    <row r="7" spans="1:3" s="141" customFormat="1" ht="15.75">
      <c r="A7" s="199" t="s">
        <v>122</v>
      </c>
      <c r="B7" s="199"/>
      <c r="C7" s="199"/>
    </row>
    <row r="8" spans="1:3" ht="28.5">
      <c r="A8" s="64"/>
      <c r="B8" s="189" t="s">
        <v>157</v>
      </c>
      <c r="C8" s="109" t="s">
        <v>158</v>
      </c>
    </row>
    <row r="9" spans="1:4" ht="18.75" customHeight="1">
      <c r="A9" s="64" t="s">
        <v>58</v>
      </c>
      <c r="B9" s="142"/>
      <c r="C9" s="142" t="s">
        <v>15</v>
      </c>
      <c r="D9" s="143"/>
    </row>
    <row r="10" spans="1:4" ht="12.75">
      <c r="A10" s="62" t="s">
        <v>59</v>
      </c>
      <c r="B10" s="144">
        <v>38409444</v>
      </c>
      <c r="C10" s="144">
        <v>17965227</v>
      </c>
      <c r="D10" s="143"/>
    </row>
    <row r="11" spans="1:4" s="146" customFormat="1" ht="12.75">
      <c r="A11" s="129" t="s">
        <v>60</v>
      </c>
      <c r="B11" s="145">
        <v>-20003174</v>
      </c>
      <c r="C11" s="145">
        <v>-14684474</v>
      </c>
      <c r="D11" s="143"/>
    </row>
    <row r="12" spans="1:4" s="146" customFormat="1" ht="12.75">
      <c r="A12" s="129" t="s">
        <v>61</v>
      </c>
      <c r="B12" s="144">
        <v>3780866</v>
      </c>
      <c r="C12" s="144">
        <v>3744293</v>
      </c>
      <c r="D12" s="143"/>
    </row>
    <row r="13" spans="1:4" s="146" customFormat="1" ht="12.75">
      <c r="A13" s="129" t="s">
        <v>62</v>
      </c>
      <c r="B13" s="145">
        <v>-282071</v>
      </c>
      <c r="C13" s="145">
        <v>-658804</v>
      </c>
      <c r="D13" s="143"/>
    </row>
    <row r="14" spans="1:4" ht="37.5" customHeight="1">
      <c r="A14" s="129" t="s">
        <v>63</v>
      </c>
      <c r="B14" s="145">
        <v>-14327</v>
      </c>
      <c r="C14" s="145">
        <v>-18531</v>
      </c>
      <c r="D14" s="143"/>
    </row>
    <row r="15" spans="1:4" ht="12.75">
      <c r="A15" s="129" t="s">
        <v>64</v>
      </c>
      <c r="B15" s="145">
        <v>1375872</v>
      </c>
      <c r="C15" s="145">
        <v>3605153</v>
      </c>
      <c r="D15" s="143"/>
    </row>
    <row r="16" spans="1:4" ht="12.75">
      <c r="A16" s="129" t="s">
        <v>159</v>
      </c>
      <c r="B16" s="145">
        <v>1794762</v>
      </c>
      <c r="C16" s="145">
        <v>2215492</v>
      </c>
      <c r="D16" s="143"/>
    </row>
    <row r="17" spans="1:4" ht="12.75">
      <c r="A17" s="129" t="s">
        <v>65</v>
      </c>
      <c r="B17" s="145">
        <v>2383204</v>
      </c>
      <c r="C17" s="145">
        <v>557575</v>
      </c>
      <c r="D17" s="143"/>
    </row>
    <row r="18" spans="1:4" ht="12.75">
      <c r="A18" s="129" t="s">
        <v>66</v>
      </c>
      <c r="B18" s="145">
        <v>-5053706</v>
      </c>
      <c r="C18" s="145">
        <v>-5356361</v>
      </c>
      <c r="D18" s="143"/>
    </row>
    <row r="19" spans="1:4" s="146" customFormat="1" ht="16.5" customHeight="1">
      <c r="A19" s="129" t="s">
        <v>67</v>
      </c>
      <c r="B19" s="145">
        <v>-4622096</v>
      </c>
      <c r="C19" s="145">
        <v>-5306686</v>
      </c>
      <c r="D19" s="143"/>
    </row>
    <row r="20" spans="1:4" s="146" customFormat="1" ht="16.5" customHeight="1">
      <c r="A20" s="130" t="s">
        <v>68</v>
      </c>
      <c r="B20" s="147" t="s">
        <v>15</v>
      </c>
      <c r="C20" s="147" t="s">
        <v>15</v>
      </c>
      <c r="D20" s="143"/>
    </row>
    <row r="21" spans="1:4" ht="25.5">
      <c r="A21" s="129" t="s">
        <v>18</v>
      </c>
      <c r="B21" s="145">
        <v>2484836</v>
      </c>
      <c r="C21" s="145">
        <v>11311234</v>
      </c>
      <c r="D21" s="143"/>
    </row>
    <row r="22" spans="1:4" ht="16.5" customHeight="1">
      <c r="A22" s="129" t="s">
        <v>20</v>
      </c>
      <c r="B22" s="145">
        <v>923986</v>
      </c>
      <c r="C22" s="145">
        <v>-1776876</v>
      </c>
      <c r="D22" s="143"/>
    </row>
    <row r="23" spans="1:4" ht="16.5" customHeight="1">
      <c r="A23" s="129" t="s">
        <v>21</v>
      </c>
      <c r="B23" s="145">
        <v>-39461884</v>
      </c>
      <c r="C23" s="145">
        <v>16491479</v>
      </c>
      <c r="D23" s="143"/>
    </row>
    <row r="24" spans="1:4" ht="16.5" customHeight="1">
      <c r="A24" s="129" t="s">
        <v>0</v>
      </c>
      <c r="B24" s="145">
        <f>-1720323+780</f>
        <v>-1719543</v>
      </c>
      <c r="C24" s="145">
        <v>2188651</v>
      </c>
      <c r="D24" s="143"/>
    </row>
    <row r="25" spans="1:4" ht="16.5" customHeight="1">
      <c r="A25" s="130"/>
      <c r="B25" s="144"/>
      <c r="C25" s="144" t="s">
        <v>15</v>
      </c>
      <c r="D25" s="143"/>
    </row>
    <row r="26" spans="1:4" ht="16.5" customHeight="1">
      <c r="A26" s="130" t="s">
        <v>69</v>
      </c>
      <c r="B26" s="147"/>
      <c r="C26" s="148" t="s">
        <v>15</v>
      </c>
      <c r="D26" s="143"/>
    </row>
    <row r="27" spans="1:4" ht="12.75">
      <c r="A27" s="129" t="s">
        <v>12</v>
      </c>
      <c r="B27" s="145">
        <v>24484410</v>
      </c>
      <c r="C27" s="145">
        <v>5415872</v>
      </c>
      <c r="D27" s="143"/>
    </row>
    <row r="28" spans="1:4" ht="16.5" customHeight="1">
      <c r="A28" s="131" t="s">
        <v>26</v>
      </c>
      <c r="B28" s="145">
        <v>-203728</v>
      </c>
      <c r="C28" s="145">
        <v>873101</v>
      </c>
      <c r="D28" s="143"/>
    </row>
    <row r="29" spans="1:4" ht="12.75">
      <c r="A29" s="131" t="s">
        <v>27</v>
      </c>
      <c r="B29" s="145">
        <v>63027620</v>
      </c>
      <c r="C29" s="145">
        <v>-42871695</v>
      </c>
      <c r="D29" s="143"/>
    </row>
    <row r="30" spans="1:4" ht="12.75">
      <c r="A30" s="131" t="s">
        <v>126</v>
      </c>
      <c r="B30" s="145">
        <v>-7709759</v>
      </c>
      <c r="C30" s="145">
        <v>4677003</v>
      </c>
      <c r="D30" s="143"/>
    </row>
    <row r="31" spans="1:4" ht="16.5" customHeight="1">
      <c r="A31" s="129" t="s">
        <v>1</v>
      </c>
      <c r="B31" s="145">
        <v>-2029647</v>
      </c>
      <c r="C31" s="145">
        <v>-1070771</v>
      </c>
      <c r="D31" s="143"/>
    </row>
    <row r="32" spans="1:6" ht="25.5">
      <c r="A32" s="130" t="s">
        <v>70</v>
      </c>
      <c r="B32" s="148">
        <f>SUM(B10:B31)</f>
        <v>57565065</v>
      </c>
      <c r="C32" s="148">
        <f>SUM(C10:C31)</f>
        <v>-2699118</v>
      </c>
      <c r="D32" s="143"/>
      <c r="F32" s="32"/>
    </row>
    <row r="33" spans="1:6" ht="12.75">
      <c r="A33" s="129" t="s">
        <v>71</v>
      </c>
      <c r="B33" s="145">
        <v>0</v>
      </c>
      <c r="C33" s="145">
        <v>-68000</v>
      </c>
      <c r="D33" s="143"/>
      <c r="F33" s="32"/>
    </row>
    <row r="34" spans="1:4" ht="25.5">
      <c r="A34" s="130" t="s">
        <v>128</v>
      </c>
      <c r="B34" s="148">
        <f>SUM(B32:B33)</f>
        <v>57565065</v>
      </c>
      <c r="C34" s="148">
        <f>SUM(C32:C33)</f>
        <v>-2767118</v>
      </c>
      <c r="D34" s="143"/>
    </row>
    <row r="35" spans="1:4" ht="29.25" customHeight="1">
      <c r="A35" s="130" t="s">
        <v>73</v>
      </c>
      <c r="B35" s="149"/>
      <c r="C35" s="145" t="s">
        <v>15</v>
      </c>
      <c r="D35" s="143"/>
    </row>
    <row r="36" spans="1:4" ht="12.75">
      <c r="A36" s="129" t="s">
        <v>74</v>
      </c>
      <c r="B36" s="145">
        <v>-1092512840</v>
      </c>
      <c r="C36" s="145">
        <v>-10045835</v>
      </c>
      <c r="D36" s="143"/>
    </row>
    <row r="37" spans="1:4" ht="12.75">
      <c r="A37" s="129" t="s">
        <v>75</v>
      </c>
      <c r="B37" s="145">
        <v>1080878110</v>
      </c>
      <c r="C37" s="145">
        <v>10620942</v>
      </c>
      <c r="D37" s="143"/>
    </row>
    <row r="38" spans="1:4" ht="12.75">
      <c r="A38" s="129" t="s">
        <v>110</v>
      </c>
      <c r="B38" s="145">
        <v>651496</v>
      </c>
      <c r="C38" s="145">
        <v>-451530</v>
      </c>
      <c r="D38" s="143"/>
    </row>
    <row r="39" spans="1:4" ht="12.75">
      <c r="A39" s="129" t="s">
        <v>77</v>
      </c>
      <c r="B39" s="145">
        <v>0</v>
      </c>
      <c r="C39" s="145">
        <v>4243</v>
      </c>
      <c r="D39" s="143"/>
    </row>
    <row r="40" spans="1:4" s="146" customFormat="1" ht="25.5">
      <c r="A40" s="130" t="s">
        <v>78</v>
      </c>
      <c r="B40" s="148">
        <f>SUM(B36:B39)</f>
        <v>-10983234</v>
      </c>
      <c r="C40" s="148">
        <f>SUM(C36:C39)</f>
        <v>127820</v>
      </c>
      <c r="D40" s="143"/>
    </row>
    <row r="41" spans="1:4" ht="12.75">
      <c r="A41" s="130"/>
      <c r="B41" s="148" t="s">
        <v>15</v>
      </c>
      <c r="C41" s="149"/>
      <c r="D41" s="143"/>
    </row>
    <row r="42" spans="1:4" ht="12.75">
      <c r="A42" s="130" t="s">
        <v>79</v>
      </c>
      <c r="B42" s="149"/>
      <c r="C42" s="144" t="s">
        <v>15</v>
      </c>
      <c r="D42" s="143"/>
    </row>
    <row r="43" spans="1:4" ht="12.75">
      <c r="A43" s="129" t="s">
        <v>131</v>
      </c>
      <c r="B43" s="145">
        <v>0</v>
      </c>
      <c r="C43" s="145">
        <v>-287748</v>
      </c>
      <c r="D43" s="143"/>
    </row>
    <row r="44" spans="1:4" ht="12.75">
      <c r="A44" s="129" t="s">
        <v>160</v>
      </c>
      <c r="B44" s="145">
        <v>0</v>
      </c>
      <c r="C44" s="145">
        <v>-44004</v>
      </c>
      <c r="D44" s="143"/>
    </row>
    <row r="45" spans="1:4" ht="12.75">
      <c r="A45" s="129" t="s">
        <v>161</v>
      </c>
      <c r="B45" s="145">
        <v>0</v>
      </c>
      <c r="C45" s="145">
        <v>-434822</v>
      </c>
      <c r="D45" s="143"/>
    </row>
    <row r="46" spans="1:4" ht="12.75">
      <c r="A46" s="129" t="s">
        <v>81</v>
      </c>
      <c r="B46" s="145">
        <v>-20806780</v>
      </c>
      <c r="C46" s="145">
        <v>-4975600</v>
      </c>
      <c r="D46" s="143"/>
    </row>
    <row r="47" spans="1:3" s="150" customFormat="1" ht="12.75">
      <c r="A47" s="130" t="s">
        <v>84</v>
      </c>
      <c r="B47" s="148">
        <f>SUM(B43:B46)</f>
        <v>-20806780</v>
      </c>
      <c r="C47" s="148">
        <f>SUM(C43:C46)</f>
        <v>-5742174</v>
      </c>
    </row>
    <row r="48" spans="1:3" s="6" customFormat="1" ht="12.75">
      <c r="A48" s="130"/>
      <c r="B48" s="145" t="s">
        <v>15</v>
      </c>
      <c r="C48" s="144"/>
    </row>
    <row r="49" spans="1:3" s="27" customFormat="1" ht="12.75">
      <c r="A49" s="130" t="s">
        <v>85</v>
      </c>
      <c r="B49" s="148">
        <f>SUM(B34+B40+B47)</f>
        <v>25775051</v>
      </c>
      <c r="C49" s="148">
        <f>SUM(C34+C40+C47)</f>
        <v>-8381472</v>
      </c>
    </row>
    <row r="50" spans="1:5" s="27" customFormat="1" ht="12.75">
      <c r="A50" s="129" t="s">
        <v>86</v>
      </c>
      <c r="B50" s="145">
        <v>-373125</v>
      </c>
      <c r="C50" s="144">
        <v>11399958</v>
      </c>
      <c r="E50" s="159" t="s">
        <v>15</v>
      </c>
    </row>
    <row r="51" spans="1:3" s="27" customFormat="1" ht="12.75">
      <c r="A51" s="129" t="s">
        <v>87</v>
      </c>
      <c r="B51" s="148">
        <v>38170479</v>
      </c>
      <c r="C51" s="144">
        <v>35151993</v>
      </c>
    </row>
    <row r="52" spans="1:3" s="47" customFormat="1" ht="12.75">
      <c r="A52" s="130" t="s">
        <v>88</v>
      </c>
      <c r="B52" s="148">
        <v>63572405</v>
      </c>
      <c r="C52" s="147">
        <v>38170479</v>
      </c>
    </row>
    <row r="53" spans="1:5" s="47" customFormat="1" ht="14.25">
      <c r="A53" s="28"/>
      <c r="B53" s="190" t="s">
        <v>15</v>
      </c>
      <c r="C53" s="190" t="s">
        <v>15</v>
      </c>
      <c r="E53" s="44"/>
    </row>
    <row r="54" spans="1:5" s="47" customFormat="1" ht="14.25">
      <c r="A54" s="28"/>
      <c r="B54" s="151"/>
      <c r="C54" s="151"/>
      <c r="E54" s="44"/>
    </row>
    <row r="55" spans="1:5" s="27" customFormat="1" ht="15.75" customHeight="1">
      <c r="A55" s="200" t="s">
        <v>134</v>
      </c>
      <c r="B55" s="200"/>
      <c r="C55" s="200"/>
      <c r="E55" s="31"/>
    </row>
    <row r="56" spans="1:5" s="27" customFormat="1" ht="15.75">
      <c r="A56" s="18"/>
      <c r="B56" s="18"/>
      <c r="C56" s="18"/>
      <c r="E56" s="31"/>
    </row>
    <row r="57" spans="1:5" s="27" customFormat="1" ht="15.75">
      <c r="A57" s="19"/>
      <c r="B57" s="20"/>
      <c r="C57" s="20"/>
      <c r="E57" s="31"/>
    </row>
    <row r="58" spans="1:5" s="27" customFormat="1" ht="15.75" customHeight="1">
      <c r="A58" s="200" t="s">
        <v>156</v>
      </c>
      <c r="B58" s="200"/>
      <c r="C58" s="200"/>
      <c r="E58" s="31"/>
    </row>
    <row r="59" spans="1:3" ht="15.75">
      <c r="A59" s="18"/>
      <c r="B59" s="36"/>
      <c r="C59" s="18"/>
    </row>
    <row r="60" spans="1:3" ht="14.25">
      <c r="A60" s="28"/>
      <c r="B60" s="29"/>
      <c r="C60" s="29"/>
    </row>
    <row r="61" spans="1:3" ht="14.25">
      <c r="A61" s="28"/>
      <c r="B61" s="41"/>
      <c r="C61" s="41"/>
    </row>
  </sheetData>
  <sheetProtection/>
  <mergeCells count="5">
    <mergeCell ref="A4:C4"/>
    <mergeCell ref="A5:C5"/>
    <mergeCell ref="A55:C55"/>
    <mergeCell ref="A58:C58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05" t="s">
        <v>10</v>
      </c>
      <c r="B4" s="205"/>
      <c r="C4" s="205"/>
    </row>
    <row r="5" spans="1:3" s="1" customFormat="1" ht="30.75" customHeight="1">
      <c r="A5" s="202" t="s">
        <v>108</v>
      </c>
      <c r="B5" s="202"/>
      <c r="C5" s="202"/>
    </row>
    <row r="6" spans="1:3" s="12" customFormat="1" ht="14.25">
      <c r="A6" s="37"/>
      <c r="B6" s="38"/>
      <c r="C6" s="35"/>
    </row>
    <row r="7" spans="1:3" s="1" customFormat="1" ht="12.75">
      <c r="A7" s="128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34">
        <v>2419166</v>
      </c>
      <c r="C10" s="134">
        <v>19191817</v>
      </c>
      <c r="D10" s="7"/>
    </row>
    <row r="11" spans="1:4" s="3" customFormat="1" ht="12.75">
      <c r="A11" s="129" t="s">
        <v>60</v>
      </c>
      <c r="B11" s="135">
        <v>-8572245</v>
      </c>
      <c r="C11" s="135">
        <v>-8449111</v>
      </c>
      <c r="D11" s="7"/>
    </row>
    <row r="12" spans="1:4" s="3" customFormat="1" ht="12.75">
      <c r="A12" s="129" t="s">
        <v>61</v>
      </c>
      <c r="B12" s="134">
        <v>2360173</v>
      </c>
      <c r="C12" s="134">
        <v>2119801</v>
      </c>
      <c r="D12" s="7"/>
    </row>
    <row r="13" spans="1:4" s="3" customFormat="1" ht="12.75">
      <c r="A13" s="129" t="s">
        <v>62</v>
      </c>
      <c r="B13" s="135">
        <v>-398908</v>
      </c>
      <c r="C13" s="135">
        <v>-414668</v>
      </c>
      <c r="D13" s="7"/>
    </row>
    <row r="14" spans="1:4" ht="37.5" customHeight="1">
      <c r="A14" s="129" t="s">
        <v>63</v>
      </c>
      <c r="B14" s="135">
        <v>0</v>
      </c>
      <c r="C14" s="135">
        <v>-4828959</v>
      </c>
      <c r="D14" s="7"/>
    </row>
    <row r="15" spans="1:4" ht="12.75">
      <c r="A15" s="129" t="s">
        <v>64</v>
      </c>
      <c r="B15" s="134">
        <v>568279</v>
      </c>
      <c r="C15" s="134">
        <v>263829</v>
      </c>
      <c r="D15" s="7"/>
    </row>
    <row r="16" spans="1:4" ht="12.75">
      <c r="A16" s="129" t="s">
        <v>65</v>
      </c>
      <c r="B16" s="135">
        <v>-2239983</v>
      </c>
      <c r="C16" s="135">
        <v>0</v>
      </c>
      <c r="D16" s="7"/>
    </row>
    <row r="17" spans="1:4" ht="12.75">
      <c r="A17" s="129" t="s">
        <v>66</v>
      </c>
      <c r="B17" s="135">
        <v>-3421271</v>
      </c>
      <c r="C17" s="135">
        <v>111729</v>
      </c>
      <c r="D17" s="7"/>
    </row>
    <row r="18" spans="1:4" ht="16.5" customHeight="1">
      <c r="A18" s="129" t="s">
        <v>67</v>
      </c>
      <c r="B18" s="135">
        <v>0</v>
      </c>
      <c r="C18" s="135">
        <v>0</v>
      </c>
      <c r="D18" s="7"/>
    </row>
    <row r="19" spans="1:4" s="3" customFormat="1" ht="16.5" customHeight="1">
      <c r="A19" s="130"/>
      <c r="B19" s="134"/>
      <c r="C19" s="134"/>
      <c r="D19" s="7"/>
    </row>
    <row r="20" spans="1:4" s="3" customFormat="1" ht="16.5" customHeight="1">
      <c r="A20" s="130" t="s">
        <v>68</v>
      </c>
      <c r="B20" s="136"/>
      <c r="C20" s="136"/>
      <c r="D20" s="7"/>
    </row>
    <row r="21" spans="1:4" ht="25.5">
      <c r="A21" s="129" t="s">
        <v>18</v>
      </c>
      <c r="B21" s="135">
        <v>-193119</v>
      </c>
      <c r="C21" s="135">
        <v>529061</v>
      </c>
      <c r="D21" s="7"/>
    </row>
    <row r="22" spans="1:4" ht="16.5" customHeight="1">
      <c r="A22" s="129" t="s">
        <v>20</v>
      </c>
      <c r="B22" s="135">
        <v>49294</v>
      </c>
      <c r="C22" s="135">
        <v>-1153547</v>
      </c>
      <c r="D22" s="7"/>
    </row>
    <row r="23" spans="1:4" ht="16.5" customHeight="1">
      <c r="A23" s="129" t="s">
        <v>21</v>
      </c>
      <c r="B23" s="135">
        <v>4439929</v>
      </c>
      <c r="C23" s="135">
        <v>-8786912</v>
      </c>
      <c r="D23" s="7"/>
    </row>
    <row r="24" spans="1:4" ht="16.5" customHeight="1">
      <c r="A24" s="129" t="s">
        <v>0</v>
      </c>
      <c r="B24" s="135">
        <v>-26401514</v>
      </c>
      <c r="C24" s="135">
        <v>-2561308</v>
      </c>
      <c r="D24" s="7"/>
    </row>
    <row r="25" spans="1:4" ht="16.5" customHeight="1">
      <c r="A25" s="130"/>
      <c r="B25" s="134"/>
      <c r="C25" s="134"/>
      <c r="D25" s="7"/>
    </row>
    <row r="26" spans="1:4" ht="16.5" customHeight="1">
      <c r="A26" s="130" t="s">
        <v>69</v>
      </c>
      <c r="B26" s="136"/>
      <c r="C26" s="136"/>
      <c r="D26" s="7"/>
    </row>
    <row r="27" spans="1:4" ht="12.75">
      <c r="A27" s="129" t="s">
        <v>12</v>
      </c>
      <c r="B27" s="135">
        <v>-285139</v>
      </c>
      <c r="C27" s="135">
        <v>-2154745</v>
      </c>
      <c r="D27" s="7"/>
    </row>
    <row r="28" spans="1:4" ht="16.5" customHeight="1">
      <c r="A28" s="131" t="s">
        <v>26</v>
      </c>
      <c r="B28" s="135">
        <v>7266668</v>
      </c>
      <c r="C28" s="135">
        <v>-275250</v>
      </c>
      <c r="D28" s="7"/>
    </row>
    <row r="29" spans="1:4" ht="12.75">
      <c r="A29" s="131" t="s">
        <v>27</v>
      </c>
      <c r="B29" s="134">
        <v>14232049</v>
      </c>
      <c r="C29" s="134">
        <v>9817369</v>
      </c>
      <c r="D29" s="7"/>
    </row>
    <row r="30" spans="1:4" ht="16.5" customHeight="1">
      <c r="A30" s="129" t="s">
        <v>1</v>
      </c>
      <c r="B30" s="134">
        <v>7851727</v>
      </c>
      <c r="C30" s="134">
        <v>1370518</v>
      </c>
      <c r="D30" s="7"/>
    </row>
    <row r="31" spans="1:4" ht="25.5">
      <c r="A31" s="130" t="s">
        <v>70</v>
      </c>
      <c r="B31" s="137">
        <f>SUM(B10:B30)</f>
        <v>-2324894</v>
      </c>
      <c r="C31" s="137">
        <f>SUM(C10:C30)</f>
        <v>4779624</v>
      </c>
      <c r="D31" s="7"/>
    </row>
    <row r="32" spans="1:4" ht="12.75">
      <c r="A32" s="129" t="s">
        <v>71</v>
      </c>
      <c r="B32" s="135">
        <v>0</v>
      </c>
      <c r="C32" s="135">
        <v>0</v>
      </c>
      <c r="D32" s="7"/>
    </row>
    <row r="33" spans="1:4" ht="25.5">
      <c r="A33" s="130" t="s">
        <v>72</v>
      </c>
      <c r="B33" s="137">
        <f>SUM(B31:B32)</f>
        <v>-2324894</v>
      </c>
      <c r="C33" s="137">
        <f>SUM(C31:C32)</f>
        <v>4779624</v>
      </c>
      <c r="D33" s="7"/>
    </row>
    <row r="34" spans="1:4" ht="16.5" customHeight="1">
      <c r="A34" s="132"/>
      <c r="B34" s="138"/>
      <c r="C34" s="138"/>
      <c r="D34" s="7"/>
    </row>
    <row r="35" spans="1:4" ht="29.25" customHeight="1">
      <c r="A35" s="130" t="s">
        <v>73</v>
      </c>
      <c r="B35" s="134"/>
      <c r="C35" s="134"/>
      <c r="D35" s="7"/>
    </row>
    <row r="36" spans="1:4" ht="12.75">
      <c r="A36" s="129" t="s">
        <v>74</v>
      </c>
      <c r="B36" s="135">
        <v>-2213485</v>
      </c>
      <c r="C36" s="135">
        <v>-14434178</v>
      </c>
      <c r="D36" s="7"/>
    </row>
    <row r="37" spans="1:4" ht="12.75">
      <c r="A37" s="129" t="s">
        <v>75</v>
      </c>
      <c r="B37" s="134">
        <v>4150033</v>
      </c>
      <c r="C37" s="134">
        <v>6874672</v>
      </c>
      <c r="D37" s="7"/>
    </row>
    <row r="38" spans="1:4" ht="12.75">
      <c r="A38" s="129" t="s">
        <v>76</v>
      </c>
      <c r="B38" s="135">
        <v>-110000</v>
      </c>
      <c r="C38" s="135">
        <v>-49764</v>
      </c>
      <c r="D38" s="7"/>
    </row>
    <row r="39" spans="1:4" ht="12.75">
      <c r="A39" s="131" t="s">
        <v>77</v>
      </c>
      <c r="B39" s="135">
        <v>1840</v>
      </c>
      <c r="C39" s="135">
        <v>0</v>
      </c>
      <c r="D39" s="7"/>
    </row>
    <row r="40" spans="1:4" s="3" customFormat="1" ht="25.5">
      <c r="A40" s="130" t="s">
        <v>78</v>
      </c>
      <c r="B40" s="136">
        <f>SUM(B36:B39)</f>
        <v>1828388</v>
      </c>
      <c r="C40" s="136">
        <f>SUM(C36:C39)</f>
        <v>-7609270</v>
      </c>
      <c r="D40" s="7"/>
    </row>
    <row r="41" spans="1:4" ht="12.75">
      <c r="A41" s="130"/>
      <c r="B41" s="138"/>
      <c r="C41" s="138"/>
      <c r="D41" s="7"/>
    </row>
    <row r="42" spans="1:4" ht="12.75">
      <c r="A42" s="130" t="s">
        <v>79</v>
      </c>
      <c r="B42" s="134"/>
      <c r="C42" s="134"/>
      <c r="D42" s="7"/>
    </row>
    <row r="43" spans="1:4" ht="12.75">
      <c r="A43" s="129" t="s">
        <v>4</v>
      </c>
      <c r="B43" s="135">
        <v>0</v>
      </c>
      <c r="C43" s="135">
        <v>0</v>
      </c>
      <c r="D43" s="7"/>
    </row>
    <row r="44" spans="1:4" s="3" customFormat="1" ht="16.5" customHeight="1">
      <c r="A44" s="129" t="s">
        <v>80</v>
      </c>
      <c r="B44" s="135">
        <v>0</v>
      </c>
      <c r="C44" s="135">
        <v>18075758</v>
      </c>
      <c r="D44" s="7"/>
    </row>
    <row r="45" spans="1:4" ht="16.5" customHeight="1">
      <c r="A45" s="129" t="s">
        <v>81</v>
      </c>
      <c r="B45" s="135">
        <v>0</v>
      </c>
      <c r="C45" s="135">
        <v>-4818346</v>
      </c>
      <c r="D45" s="7"/>
    </row>
    <row r="46" spans="1:4" ht="12.75">
      <c r="A46" s="129" t="s">
        <v>82</v>
      </c>
      <c r="B46" s="135">
        <v>0</v>
      </c>
      <c r="C46" s="135">
        <v>0</v>
      </c>
      <c r="D46" s="7"/>
    </row>
    <row r="47" spans="1:3" s="5" customFormat="1" ht="12.75">
      <c r="A47" s="129" t="s">
        <v>83</v>
      </c>
      <c r="B47" s="135">
        <v>-6870</v>
      </c>
      <c r="C47" s="135">
        <v>0</v>
      </c>
    </row>
    <row r="48" spans="1:3" s="4" customFormat="1" ht="25.5">
      <c r="A48" s="130" t="s">
        <v>84</v>
      </c>
      <c r="B48" s="137">
        <f>SUM(B43:B47)</f>
        <v>-6870</v>
      </c>
      <c r="C48" s="137">
        <f>SUM(C43:C47)</f>
        <v>13257412</v>
      </c>
    </row>
    <row r="49" spans="1:3" s="6" customFormat="1" ht="12.75">
      <c r="A49" s="130"/>
      <c r="B49" s="134"/>
      <c r="C49" s="134"/>
    </row>
    <row r="50" spans="1:3" s="27" customFormat="1" ht="12.75">
      <c r="A50" s="130" t="s">
        <v>85</v>
      </c>
      <c r="B50" s="137">
        <f>SUM(B33+B40+B48)</f>
        <v>-503376</v>
      </c>
      <c r="C50" s="137">
        <f>SUM(C33+C40+C48)</f>
        <v>10427766</v>
      </c>
    </row>
    <row r="51" spans="1:3" s="27" customFormat="1" ht="25.5">
      <c r="A51" s="129" t="s">
        <v>86</v>
      </c>
      <c r="B51" s="134">
        <v>3334950</v>
      </c>
      <c r="C51" s="134">
        <v>395776</v>
      </c>
    </row>
    <row r="52" spans="1:3" s="27" customFormat="1" ht="12.75">
      <c r="A52" s="129" t="s">
        <v>87</v>
      </c>
      <c r="B52" s="136">
        <v>28273494</v>
      </c>
      <c r="C52" s="136">
        <v>23156087</v>
      </c>
    </row>
    <row r="53" spans="1:3" s="27" customFormat="1" ht="12.75">
      <c r="A53" s="133" t="s">
        <v>88</v>
      </c>
      <c r="B53" s="139">
        <v>31105068</v>
      </c>
      <c r="C53" s="139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200" t="s">
        <v>14</v>
      </c>
      <c r="B56" s="200"/>
      <c r="C56" s="200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200" t="s">
        <v>39</v>
      </c>
      <c r="B59" s="200"/>
      <c r="C59" s="200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04" t="s">
        <v>15</v>
      </c>
      <c r="B61" s="204"/>
      <c r="C61" s="204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6" t="s">
        <v>2</v>
      </c>
      <c r="B5" s="206"/>
      <c r="C5" s="206"/>
      <c r="D5" s="206"/>
      <c r="E5" s="206"/>
      <c r="F5" s="206"/>
      <c r="G5" s="206"/>
      <c r="H5" s="206"/>
    </row>
    <row r="6" spans="1:9" ht="35.25" customHeight="1">
      <c r="A6" s="207" t="s">
        <v>109</v>
      </c>
      <c r="B6" s="207"/>
      <c r="C6" s="207"/>
      <c r="D6" s="207"/>
      <c r="E6" s="207"/>
      <c r="F6" s="207"/>
      <c r="G6" s="207"/>
      <c r="H6" s="207"/>
      <c r="I6" s="207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2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1936695</v>
      </c>
      <c r="I12" s="125">
        <f t="shared" si="0"/>
        <v>1936695</v>
      </c>
    </row>
    <row r="13" spans="1:9" ht="12.75">
      <c r="A13" s="73" t="s">
        <v>104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-232429</v>
      </c>
      <c r="I13" s="125">
        <f t="shared" si="0"/>
        <v>-232429</v>
      </c>
    </row>
    <row r="14" spans="1:9" ht="12.75">
      <c r="A14" s="70" t="s">
        <v>92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5">
        <f t="shared" si="0"/>
        <v>0</v>
      </c>
    </row>
    <row r="15" spans="1:9" ht="36">
      <c r="A15" s="74" t="s">
        <v>54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6">
        <f t="shared" si="0"/>
        <v>0</v>
      </c>
    </row>
    <row r="16" spans="1:9" ht="24">
      <c r="A16" s="73" t="s">
        <v>93</v>
      </c>
      <c r="B16" s="123">
        <v>0</v>
      </c>
      <c r="C16" s="123">
        <v>0</v>
      </c>
      <c r="D16" s="123">
        <v>0</v>
      </c>
      <c r="E16" s="123">
        <f>204826-34202</f>
        <v>170624</v>
      </c>
      <c r="F16" s="123">
        <v>0</v>
      </c>
      <c r="G16" s="123">
        <v>0</v>
      </c>
      <c r="H16" s="123">
        <v>0</v>
      </c>
      <c r="I16" s="125">
        <f t="shared" si="0"/>
        <v>170624</v>
      </c>
    </row>
    <row r="17" spans="1:9" ht="36">
      <c r="A17" s="73" t="s">
        <v>94</v>
      </c>
      <c r="B17" s="123">
        <v>0</v>
      </c>
      <c r="C17" s="123">
        <v>0</v>
      </c>
      <c r="D17" s="123">
        <v>0</v>
      </c>
      <c r="E17" s="123">
        <f>-141288</f>
        <v>-141288</v>
      </c>
      <c r="F17" s="123">
        <v>0</v>
      </c>
      <c r="G17" s="123">
        <v>0</v>
      </c>
      <c r="H17" s="123">
        <v>0</v>
      </c>
      <c r="I17" s="125">
        <f t="shared" si="0"/>
        <v>-141288</v>
      </c>
    </row>
    <row r="18" spans="1:9" ht="24">
      <c r="A18" s="73" t="s">
        <v>55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5">
        <f t="shared" si="0"/>
        <v>0</v>
      </c>
    </row>
    <row r="19" spans="1:9" s="9" customFormat="1" ht="36">
      <c r="A19" s="74" t="s">
        <v>56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6">
        <f t="shared" si="0"/>
        <v>0</v>
      </c>
    </row>
    <row r="20" spans="1:9" s="26" customFormat="1" ht="12.75">
      <c r="A20" s="73" t="s">
        <v>105</v>
      </c>
      <c r="B20" s="123">
        <v>0</v>
      </c>
      <c r="C20" s="123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5">
        <f t="shared" si="0"/>
        <v>0</v>
      </c>
    </row>
    <row r="21" spans="1:9" s="26" customFormat="1" ht="12.75">
      <c r="A21" s="70" t="s">
        <v>95</v>
      </c>
      <c r="B21" s="123">
        <f>SUM(B12:B20)</f>
        <v>0</v>
      </c>
      <c r="C21" s="123">
        <f aca="true" t="shared" si="1" ref="C21:I21">SUM(C12:C20)</f>
        <v>0</v>
      </c>
      <c r="D21" s="123">
        <f t="shared" si="1"/>
        <v>0</v>
      </c>
      <c r="E21" s="123">
        <f t="shared" si="1"/>
        <v>29336</v>
      </c>
      <c r="F21" s="123">
        <v>0</v>
      </c>
      <c r="G21" s="123">
        <v>0</v>
      </c>
      <c r="H21" s="123">
        <f t="shared" si="1"/>
        <v>1704266</v>
      </c>
      <c r="I21" s="125">
        <f t="shared" si="1"/>
        <v>1733602</v>
      </c>
    </row>
    <row r="22" spans="1:9" ht="12.75">
      <c r="A22" s="70" t="s">
        <v>96</v>
      </c>
      <c r="B22" s="81"/>
      <c r="C22" s="123"/>
      <c r="D22" s="123" t="s">
        <v>15</v>
      </c>
      <c r="E22" s="81"/>
      <c r="F22" s="123" t="s">
        <v>15</v>
      </c>
      <c r="G22" s="123"/>
      <c r="H22" s="123"/>
      <c r="I22" s="125">
        <f t="shared" si="0"/>
        <v>0</v>
      </c>
    </row>
    <row r="23" spans="1:9" s="27" customFormat="1" ht="12.75">
      <c r="A23" s="73" t="s">
        <v>97</v>
      </c>
      <c r="B23" s="123">
        <v>0</v>
      </c>
      <c r="C23" s="124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5">
        <f t="shared" si="0"/>
        <v>0</v>
      </c>
    </row>
    <row r="24" spans="1:9" s="27" customFormat="1" ht="12.75">
      <c r="A24" s="73" t="s">
        <v>98</v>
      </c>
      <c r="B24" s="123">
        <v>0</v>
      </c>
      <c r="C24" s="123">
        <v>0</v>
      </c>
      <c r="D24" s="123">
        <v>0</v>
      </c>
      <c r="E24" s="123">
        <v>0</v>
      </c>
      <c r="F24" s="123">
        <v>-11745</v>
      </c>
      <c r="G24" s="123">
        <v>0</v>
      </c>
      <c r="H24" s="123">
        <v>0</v>
      </c>
      <c r="I24" s="125">
        <f t="shared" si="0"/>
        <v>-11745</v>
      </c>
    </row>
    <row r="25" spans="1:9" s="27" customFormat="1" ht="12.75">
      <c r="A25" s="73" t="s">
        <v>99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5">
        <f t="shared" si="0"/>
        <v>0</v>
      </c>
    </row>
    <row r="26" spans="1:9" s="27" customFormat="1" ht="13.5" thickBot="1">
      <c r="A26" s="119" t="s">
        <v>102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0"/>
        <v>0</v>
      </c>
    </row>
    <row r="27" spans="1:9" s="27" customFormat="1" ht="18.75" customHeight="1" thickBot="1">
      <c r="A27" s="120" t="s">
        <v>103</v>
      </c>
      <c r="B27" s="121">
        <f aca="true" t="shared" si="2" ref="B27:I27">SUM(B10+B21+B23+B24+B25+B26)</f>
        <v>127611241</v>
      </c>
      <c r="C27" s="121">
        <f t="shared" si="2"/>
        <v>-11883</v>
      </c>
      <c r="D27" s="121">
        <f t="shared" si="2"/>
        <v>100</v>
      </c>
      <c r="E27" s="127">
        <f t="shared" si="2"/>
        <v>-738652</v>
      </c>
      <c r="F27" s="121">
        <f t="shared" si="2"/>
        <v>959134</v>
      </c>
      <c r="G27" s="121">
        <f t="shared" si="2"/>
        <v>4380918</v>
      </c>
      <c r="H27" s="127">
        <f t="shared" si="2"/>
        <v>-93068475</v>
      </c>
      <c r="I27" s="121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200" t="s">
        <v>14</v>
      </c>
      <c r="B31" s="200"/>
      <c r="C31" s="200"/>
      <c r="D31" s="200"/>
      <c r="E31" s="200"/>
      <c r="F31" s="200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200" t="s">
        <v>39</v>
      </c>
      <c r="B33" s="200"/>
      <c r="C33" s="200"/>
      <c r="D33" s="200"/>
      <c r="E33" s="200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196" t="s">
        <v>15</v>
      </c>
      <c r="B40" s="196"/>
      <c r="C40" s="196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J11" sqref="J11"/>
    </sheetView>
  </sheetViews>
  <sheetFormatPr defaultColWidth="20.75390625" defaultRowHeight="12.75"/>
  <cols>
    <col min="1" max="1" width="47.75390625" style="8" customWidth="1"/>
    <col min="2" max="2" width="13.625" style="8" customWidth="1"/>
    <col min="3" max="3" width="13.125" style="8" customWidth="1"/>
    <col min="4" max="4" width="13.75390625" style="8" customWidth="1"/>
    <col min="5" max="5" width="20.625" style="8" customWidth="1"/>
    <col min="6" max="6" width="15.875" style="8" customWidth="1"/>
    <col min="7" max="7" width="13.375" style="26" customWidth="1"/>
    <col min="8" max="8" width="15.375" style="26" customWidth="1"/>
    <col min="9" max="9" width="13.875" style="8" customWidth="1"/>
    <col min="10" max="16384" width="20.753906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6" t="s">
        <v>2</v>
      </c>
      <c r="B5" s="206"/>
      <c r="C5" s="206"/>
      <c r="D5" s="206"/>
      <c r="E5" s="206"/>
      <c r="F5" s="206"/>
      <c r="G5" s="206"/>
      <c r="H5" s="206"/>
    </row>
    <row r="6" spans="1:9" ht="35.25" customHeight="1">
      <c r="A6" s="207" t="s">
        <v>144</v>
      </c>
      <c r="B6" s="207"/>
      <c r="C6" s="207"/>
      <c r="D6" s="207"/>
      <c r="E6" s="207"/>
      <c r="F6" s="207"/>
      <c r="G6" s="207"/>
      <c r="H6" s="207"/>
      <c r="I6" s="207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99" t="s">
        <v>122</v>
      </c>
      <c r="B8" s="199"/>
      <c r="C8" s="199"/>
      <c r="D8" s="24"/>
      <c r="E8" s="24"/>
      <c r="F8" s="24"/>
      <c r="G8" s="24"/>
      <c r="H8" s="40" t="s">
        <v>15</v>
      </c>
    </row>
    <row r="9" spans="1:9" ht="75" customHeight="1">
      <c r="A9" s="70" t="s">
        <v>120</v>
      </c>
      <c r="B9" s="71" t="s">
        <v>32</v>
      </c>
      <c r="C9" s="71" t="s">
        <v>13</v>
      </c>
      <c r="D9" s="71" t="s">
        <v>3</v>
      </c>
      <c r="E9" s="71" t="s">
        <v>34</v>
      </c>
      <c r="F9" s="170" t="s">
        <v>101</v>
      </c>
      <c r="G9" s="71" t="s">
        <v>33</v>
      </c>
      <c r="H9" s="155" t="s">
        <v>36</v>
      </c>
      <c r="I9" s="71" t="s">
        <v>121</v>
      </c>
    </row>
    <row r="10" spans="1:9" ht="12.75">
      <c r="A10" s="70" t="s">
        <v>129</v>
      </c>
      <c r="B10" s="182">
        <v>127611241</v>
      </c>
      <c r="C10" s="183">
        <v>-280212</v>
      </c>
      <c r="D10" s="182">
        <v>100</v>
      </c>
      <c r="E10" s="183">
        <v>-2394363</v>
      </c>
      <c r="F10" s="184">
        <v>3160521</v>
      </c>
      <c r="G10" s="182">
        <v>4380918</v>
      </c>
      <c r="H10" s="183">
        <v>-92549873</v>
      </c>
      <c r="I10" s="179">
        <f>SUM(B10:H10)</f>
        <v>39928332</v>
      </c>
    </row>
    <row r="11" spans="1:9" ht="15.75" customHeight="1">
      <c r="A11" s="70" t="s">
        <v>90</v>
      </c>
      <c r="B11" s="182"/>
      <c r="C11" s="185"/>
      <c r="D11" s="182"/>
      <c r="E11" s="182"/>
      <c r="F11" s="184"/>
      <c r="G11" s="182"/>
      <c r="H11" s="182"/>
      <c r="I11" s="179" t="s">
        <v>15</v>
      </c>
    </row>
    <row r="12" spans="1:9" ht="12.75">
      <c r="A12" s="73" t="s">
        <v>124</v>
      </c>
      <c r="B12" s="176">
        <v>0</v>
      </c>
      <c r="C12" s="176">
        <v>0</v>
      </c>
      <c r="D12" s="176">
        <v>0</v>
      </c>
      <c r="E12" s="176">
        <v>0</v>
      </c>
      <c r="F12" s="186">
        <v>0</v>
      </c>
      <c r="G12" s="176">
        <v>0</v>
      </c>
      <c r="H12" s="186">
        <v>863538</v>
      </c>
      <c r="I12" s="179">
        <f aca="true" t="shared" si="0" ref="I12:I23">SUM(B12:H12)</f>
        <v>863538</v>
      </c>
    </row>
    <row r="13" spans="1:9" ht="12.75">
      <c r="A13" s="70" t="s">
        <v>92</v>
      </c>
      <c r="B13" s="176"/>
      <c r="C13" s="176"/>
      <c r="D13" s="176"/>
      <c r="E13" s="176"/>
      <c r="F13" s="186"/>
      <c r="G13" s="176"/>
      <c r="H13" s="186"/>
      <c r="I13" s="179" t="s">
        <v>15</v>
      </c>
    </row>
    <row r="14" spans="1:9" ht="36">
      <c r="A14" s="74" t="s">
        <v>54</v>
      </c>
      <c r="B14" s="177" t="s">
        <v>15</v>
      </c>
      <c r="C14" s="177" t="s">
        <v>15</v>
      </c>
      <c r="D14" s="177" t="s">
        <v>15</v>
      </c>
      <c r="E14" s="177" t="s">
        <v>15</v>
      </c>
      <c r="F14" s="187" t="s">
        <v>15</v>
      </c>
      <c r="G14" s="177" t="s">
        <v>15</v>
      </c>
      <c r="H14" s="187" t="s">
        <v>15</v>
      </c>
      <c r="I14" s="179" t="s">
        <v>15</v>
      </c>
    </row>
    <row r="15" spans="1:9" ht="24">
      <c r="A15" s="73" t="s">
        <v>93</v>
      </c>
      <c r="B15" s="176">
        <v>0</v>
      </c>
      <c r="C15" s="176">
        <v>0</v>
      </c>
      <c r="D15" s="176">
        <v>0</v>
      </c>
      <c r="E15" s="176">
        <v>1047756</v>
      </c>
      <c r="F15" s="186">
        <v>0</v>
      </c>
      <c r="G15" s="176">
        <v>0</v>
      </c>
      <c r="H15" s="186">
        <v>0</v>
      </c>
      <c r="I15" s="179">
        <f t="shared" si="0"/>
        <v>1047756</v>
      </c>
    </row>
    <row r="16" spans="1:9" ht="36">
      <c r="A16" s="73" t="s">
        <v>94</v>
      </c>
      <c r="B16" s="176">
        <v>0</v>
      </c>
      <c r="C16" s="176">
        <v>0</v>
      </c>
      <c r="D16" s="176">
        <v>0</v>
      </c>
      <c r="E16" s="176">
        <v>-406602</v>
      </c>
      <c r="F16" s="186">
        <v>0</v>
      </c>
      <c r="G16" s="176">
        <v>0</v>
      </c>
      <c r="H16" s="186">
        <v>0</v>
      </c>
      <c r="I16" s="179">
        <f t="shared" si="0"/>
        <v>-406602</v>
      </c>
    </row>
    <row r="17" spans="1:9" ht="24">
      <c r="A17" s="73" t="s">
        <v>55</v>
      </c>
      <c r="B17" s="176">
        <v>0</v>
      </c>
      <c r="C17" s="176">
        <v>0</v>
      </c>
      <c r="D17" s="176">
        <v>0</v>
      </c>
      <c r="E17" s="176">
        <v>0</v>
      </c>
      <c r="F17" s="186">
        <v>0</v>
      </c>
      <c r="G17" s="176">
        <v>0</v>
      </c>
      <c r="H17" s="186">
        <v>0</v>
      </c>
      <c r="I17" s="179">
        <f t="shared" si="0"/>
        <v>0</v>
      </c>
    </row>
    <row r="18" spans="1:9" s="9" customFormat="1" ht="36">
      <c r="A18" s="74" t="s">
        <v>56</v>
      </c>
      <c r="B18" s="178">
        <f>SUM(B14:B17)</f>
        <v>0</v>
      </c>
      <c r="C18" s="178">
        <f aca="true" t="shared" si="1" ref="C18:H18">SUM(C14:C17)</f>
        <v>0</v>
      </c>
      <c r="D18" s="178">
        <f t="shared" si="1"/>
        <v>0</v>
      </c>
      <c r="E18" s="178">
        <f t="shared" si="1"/>
        <v>641154</v>
      </c>
      <c r="F18" s="188">
        <f t="shared" si="1"/>
        <v>0</v>
      </c>
      <c r="G18" s="178">
        <f t="shared" si="1"/>
        <v>0</v>
      </c>
      <c r="H18" s="178">
        <f t="shared" si="1"/>
        <v>0</v>
      </c>
      <c r="I18" s="179">
        <f t="shared" si="0"/>
        <v>641154</v>
      </c>
    </row>
    <row r="19" spans="1:9" s="26" customFormat="1" ht="12.75">
      <c r="A19" s="70" t="s">
        <v>127</v>
      </c>
      <c r="B19" s="179">
        <f>SUM(B12+B18)</f>
        <v>0</v>
      </c>
      <c r="C19" s="179">
        <f aca="true" t="shared" si="2" ref="C19:I19">SUM(C12+C18)</f>
        <v>0</v>
      </c>
      <c r="D19" s="179">
        <f t="shared" si="2"/>
        <v>0</v>
      </c>
      <c r="E19" s="179">
        <f t="shared" si="2"/>
        <v>641154</v>
      </c>
      <c r="F19" s="179">
        <f t="shared" si="2"/>
        <v>0</v>
      </c>
      <c r="G19" s="179">
        <f t="shared" si="2"/>
        <v>0</v>
      </c>
      <c r="H19" s="179">
        <f t="shared" si="2"/>
        <v>863538</v>
      </c>
      <c r="I19" s="179">
        <f t="shared" si="2"/>
        <v>1504692</v>
      </c>
    </row>
    <row r="20" spans="1:9" ht="12.75">
      <c r="A20" s="70" t="s">
        <v>96</v>
      </c>
      <c r="B20" s="180"/>
      <c r="C20" s="176"/>
      <c r="D20" s="176" t="s">
        <v>15</v>
      </c>
      <c r="E20" s="180"/>
      <c r="F20" s="186" t="s">
        <v>15</v>
      </c>
      <c r="G20" s="176"/>
      <c r="H20" s="176"/>
      <c r="I20" s="179" t="s">
        <v>15</v>
      </c>
    </row>
    <row r="21" spans="1:9" ht="12.75">
      <c r="A21" s="73" t="s">
        <v>133</v>
      </c>
      <c r="B21" s="176">
        <v>100</v>
      </c>
      <c r="C21" s="176">
        <v>0</v>
      </c>
      <c r="D21" s="176">
        <v>-100</v>
      </c>
      <c r="E21" s="176">
        <v>0</v>
      </c>
      <c r="F21" s="186">
        <v>0</v>
      </c>
      <c r="G21" s="176">
        <v>0</v>
      </c>
      <c r="H21" s="186">
        <v>0</v>
      </c>
      <c r="I21" s="179">
        <f>SUM(B21:H21)</f>
        <v>0</v>
      </c>
    </row>
    <row r="22" spans="1:9" s="27" customFormat="1" ht="24">
      <c r="A22" s="73" t="s">
        <v>125</v>
      </c>
      <c r="B22" s="176">
        <v>0</v>
      </c>
      <c r="C22" s="176">
        <v>0</v>
      </c>
      <c r="D22" s="176">
        <v>0</v>
      </c>
      <c r="E22" s="176">
        <v>0</v>
      </c>
      <c r="F22" s="186">
        <v>-33192</v>
      </c>
      <c r="G22" s="176">
        <v>0</v>
      </c>
      <c r="H22" s="186">
        <v>33192</v>
      </c>
      <c r="I22" s="179">
        <f t="shared" si="0"/>
        <v>0</v>
      </c>
    </row>
    <row r="23" spans="1:9" ht="13.5" thickBot="1">
      <c r="A23" s="119" t="s">
        <v>104</v>
      </c>
      <c r="B23" s="177">
        <v>0</v>
      </c>
      <c r="C23" s="177">
        <v>0</v>
      </c>
      <c r="D23" s="177">
        <v>0</v>
      </c>
      <c r="E23" s="177">
        <v>0</v>
      </c>
      <c r="F23" s="187">
        <v>0</v>
      </c>
      <c r="G23" s="177">
        <v>0</v>
      </c>
      <c r="H23" s="187">
        <v>400742</v>
      </c>
      <c r="I23" s="179">
        <f t="shared" si="0"/>
        <v>400742</v>
      </c>
    </row>
    <row r="24" spans="1:9" s="27" customFormat="1" ht="18.75" customHeight="1" thickBot="1">
      <c r="A24" s="156" t="s">
        <v>162</v>
      </c>
      <c r="B24" s="181">
        <f>SUM(B10,B19,B21:B23)</f>
        <v>127611341</v>
      </c>
      <c r="C24" s="181">
        <f aca="true" t="shared" si="3" ref="C24:I24">SUM(C10,C19,C21:C23)</f>
        <v>-280212</v>
      </c>
      <c r="D24" s="181">
        <f t="shared" si="3"/>
        <v>0</v>
      </c>
      <c r="E24" s="181">
        <f t="shared" si="3"/>
        <v>-1753209</v>
      </c>
      <c r="F24" s="181">
        <f t="shared" si="3"/>
        <v>3127329</v>
      </c>
      <c r="G24" s="181">
        <f t="shared" si="3"/>
        <v>4380918</v>
      </c>
      <c r="H24" s="181">
        <f t="shared" si="3"/>
        <v>-91252401</v>
      </c>
      <c r="I24" s="181">
        <f t="shared" si="3"/>
        <v>41833766</v>
      </c>
    </row>
    <row r="25" spans="1:9" s="27" customFormat="1" ht="16.5" thickTop="1">
      <c r="A25" s="69"/>
      <c r="B25" s="157"/>
      <c r="C25" s="158"/>
      <c r="D25" s="157"/>
      <c r="E25" s="158" t="s">
        <v>15</v>
      </c>
      <c r="F25" s="171"/>
      <c r="G25" s="157"/>
      <c r="H25" s="158" t="s">
        <v>15</v>
      </c>
      <c r="I25" s="85"/>
    </row>
    <row r="26" spans="1:9" s="27" customFormat="1" ht="12.75">
      <c r="A26" s="69"/>
      <c r="B26" s="85"/>
      <c r="C26" s="85"/>
      <c r="D26" s="85"/>
      <c r="E26" s="85"/>
      <c r="F26" s="172"/>
      <c r="G26" s="85"/>
      <c r="H26" s="85"/>
      <c r="I26" s="85"/>
    </row>
    <row r="27" spans="1:9" s="27" customFormat="1" ht="15.75" customHeight="1">
      <c r="A27" s="200" t="s">
        <v>135</v>
      </c>
      <c r="B27" s="200"/>
      <c r="C27" s="200"/>
      <c r="D27" s="200" t="s">
        <v>15</v>
      </c>
      <c r="E27" s="200"/>
      <c r="F27" s="200"/>
      <c r="G27" s="169"/>
      <c r="H27" s="85"/>
      <c r="I27" s="85"/>
    </row>
    <row r="28" spans="1:9" s="27" customFormat="1" ht="15.75" customHeight="1">
      <c r="A28" s="18"/>
      <c r="B28" s="18"/>
      <c r="C28" s="18"/>
      <c r="D28" s="18"/>
      <c r="E28" s="18"/>
      <c r="F28" s="18"/>
      <c r="G28" s="75"/>
      <c r="H28" s="75"/>
      <c r="I28" s="75"/>
    </row>
    <row r="29" spans="1:9" s="27" customFormat="1" ht="15.75">
      <c r="A29" s="19"/>
      <c r="B29" s="20"/>
      <c r="C29" s="20"/>
      <c r="D29" s="19"/>
      <c r="E29" s="20"/>
      <c r="F29" s="20"/>
      <c r="G29" s="75"/>
      <c r="H29" s="75"/>
      <c r="I29" s="75"/>
    </row>
    <row r="30" spans="1:9" s="27" customFormat="1" ht="15.75" customHeight="1">
      <c r="A30" s="200" t="s">
        <v>164</v>
      </c>
      <c r="B30" s="200"/>
      <c r="C30" s="200"/>
      <c r="D30" s="200" t="s">
        <v>15</v>
      </c>
      <c r="E30" s="200"/>
      <c r="F30" s="200"/>
      <c r="G30" s="75"/>
      <c r="H30" s="75"/>
      <c r="I30" s="75"/>
    </row>
    <row r="31" spans="1:9" s="27" customFormat="1" ht="15.75">
      <c r="A31" s="18"/>
      <c r="B31" s="36"/>
      <c r="C31" s="18"/>
      <c r="D31" s="200" t="s">
        <v>15</v>
      </c>
      <c r="E31" s="200"/>
      <c r="F31" s="200"/>
      <c r="G31" s="75"/>
      <c r="H31" s="75"/>
      <c r="I31" s="75"/>
    </row>
    <row r="32" spans="1:9" s="27" customFormat="1" ht="12.75">
      <c r="A32" s="69"/>
      <c r="B32" s="75"/>
      <c r="C32" s="75"/>
      <c r="D32" s="75"/>
      <c r="E32" s="75"/>
      <c r="F32" s="173"/>
      <c r="G32" s="75"/>
      <c r="H32" s="75"/>
      <c r="I32" s="75"/>
    </row>
    <row r="33" spans="1:9" s="27" customFormat="1" ht="12.75">
      <c r="A33" s="69"/>
      <c r="B33" s="75"/>
      <c r="C33" s="75"/>
      <c r="D33" s="75"/>
      <c r="E33" s="75"/>
      <c r="F33" s="173"/>
      <c r="G33" s="75"/>
      <c r="H33" s="75"/>
      <c r="I33" s="75"/>
    </row>
    <row r="34" spans="1:9" s="27" customFormat="1" ht="12.75">
      <c r="A34" s="69"/>
      <c r="B34" s="75"/>
      <c r="C34" s="75"/>
      <c r="D34" s="75"/>
      <c r="E34" s="75"/>
      <c r="F34" s="173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173"/>
      <c r="G35" s="75"/>
      <c r="H35" s="75"/>
      <c r="I35" s="75"/>
    </row>
    <row r="36" spans="1:5" s="27" customFormat="1" ht="14.25">
      <c r="A36" s="28"/>
      <c r="B36" s="29"/>
      <c r="C36" s="30"/>
      <c r="E36" s="31"/>
    </row>
    <row r="37" spans="1:5" s="32" customFormat="1" ht="19.5" customHeight="1">
      <c r="A37" s="196" t="s">
        <v>15</v>
      </c>
      <c r="B37" s="196"/>
      <c r="C37" s="196"/>
      <c r="E37" s="33"/>
    </row>
  </sheetData>
  <sheetProtection/>
  <mergeCells count="9">
    <mergeCell ref="D30:F30"/>
    <mergeCell ref="A5:H5"/>
    <mergeCell ref="A6:I6"/>
    <mergeCell ref="A37:C37"/>
    <mergeCell ref="A8:C8"/>
    <mergeCell ref="D31:F31"/>
    <mergeCell ref="A27:C27"/>
    <mergeCell ref="D27:F27"/>
    <mergeCell ref="A30:C30"/>
  </mergeCells>
  <printOptions/>
  <pageMargins left="0.2362204724409449" right="0.7086614173228347" top="0.35433070866141736" bottom="0.7480314960629921" header="0.15748031496062992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2017-01-26T05:05:44Z</cp:lastPrinted>
  <dcterms:created xsi:type="dcterms:W3CDTF">2009-05-05T06:44:20Z</dcterms:created>
  <dcterms:modified xsi:type="dcterms:W3CDTF">2017-01-26T05:55:00Z</dcterms:modified>
  <cp:category/>
  <cp:version/>
  <cp:contentType/>
  <cp:contentStatus/>
</cp:coreProperties>
</file>