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5"/>
  </bookViews>
  <sheets>
    <sheet name="Ф-1 " sheetId="1" r:id="rId1"/>
    <sheet name="ф.2" sheetId="2" r:id="rId2"/>
    <sheet name="ф 3" sheetId="3" r:id="rId3"/>
    <sheet name="ф.3" sheetId="4" state="hidden" r:id="rId4"/>
    <sheet name="ф.4 " sheetId="5" state="hidden" r:id="rId5"/>
    <sheet name="ф4" sheetId="6" r:id="rId6"/>
  </sheets>
  <externalReferences>
    <externalReference r:id="rId9"/>
  </externalReferences>
  <definedNames>
    <definedName name="_xlfn.BAHTTEXT" hidden="1">#NAME?</definedName>
    <definedName name="CashFlows" localSheetId="3">'ф.3'!$A$9</definedName>
    <definedName name="nToch">'[1]Параметры'!$E$8</definedName>
    <definedName name="_xlnm.Print_Area" localSheetId="3">'ф.3'!$A$1:$C$61</definedName>
  </definedNames>
  <calcPr fullCalcOnLoad="1"/>
</workbook>
</file>

<file path=xl/sharedStrings.xml><?xml version="1.0" encoding="utf-8"?>
<sst xmlns="http://schemas.openxmlformats.org/spreadsheetml/2006/main" count="308" uniqueCount="165">
  <si>
    <t>Прочие активы</t>
  </si>
  <si>
    <t>Прочие обязательства</t>
  </si>
  <si>
    <t xml:space="preserve">АО "Нурбанк" </t>
  </si>
  <si>
    <t>Дополнительный оплаченный капитал</t>
  </si>
  <si>
    <t>Выкуп собственных акций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</si>
  <si>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</si>
  <si>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</si>
  <si>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</si>
  <si>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</si>
  <si>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</si>
  <si>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</si>
  <si>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</si>
  <si>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</si>
  <si>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</si>
  <si>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</si>
  <si>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</si>
  <si>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</si>
  <si>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</si>
  <si>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</si>
  <si>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</si>
  <si>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</si>
  <si>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</si>
  <si>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Текущий налоговый актив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</si>
  <si>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</si>
  <si>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</si>
  <si>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</si>
  <si>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</si>
  <si>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</si>
  <si>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</si>
  <si>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</si>
  <si>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</si>
  <si>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</si>
  <si>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</si>
  <si>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</si>
  <si>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</si>
  <si>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</si>
  <si>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</si>
  <si>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</si>
  <si>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</si>
  <si>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</si>
  <si>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Главный бухгалтер                                                                                                Филатова А.И.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</si>
  <si>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</si>
  <si>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</si>
  <si>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</si>
  <si>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</si>
  <si>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</si>
  <si>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</si>
  <si>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</si>
  <si>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</si>
  <si>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</si>
  <si>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</si>
  <si>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</si>
  <si>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</si>
  <si>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</si>
  <si>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</si>
  <si>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</si>
  <si>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</si>
  <si>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</si>
  <si>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</si>
  <si>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</si>
  <si>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</si>
  <si>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</si>
  <si>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</si>
  <si>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</si>
  <si>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</si>
  <si>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</si>
  <si>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</si>
  <si>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</si>
  <si>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</si>
  <si>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</si>
  <si>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</si>
  <si>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</si>
  <si>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</si>
  <si>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Чистое движение денежных средств (использованных в)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</si>
  <si>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</si>
  <si>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</si>
  <si>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</si>
  <si>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</si>
  <si>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Продажи основных средств и нематериальных активов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</si>
  <si>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</si>
  <si>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</si>
  <si>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Размещение долговых ценных бумаг выпущенных</t>
  </si>
  <si>
    <t>Погашение долговых ценных бумаг выпущенных</t>
  </si>
  <si>
    <t>Размещение субординированного долга</t>
  </si>
  <si>
    <t xml:space="preserve">Выкуп/погашение субординированного долга 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</si>
  <si>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</si>
  <si>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</si>
  <si>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</si>
  <si>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</si>
  <si>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</si>
  <si>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Остаток по состоянию на 1 января 2014 года</t>
  </si>
  <si>
    <t>Всего совокупного дохода</t>
  </si>
  <si>
    <t>Убыток за период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</si>
  <si>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</si>
  <si>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</si>
  <si>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</si>
  <si>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Всего совокупного убытка за год</t>
  </si>
  <si>
    <t>Прочие изменения в капитале</t>
  </si>
  <si>
    <t>Выкуп акции</t>
  </si>
  <si>
    <t>Амортизация фонда переоценки</t>
  </si>
  <si>
    <t>Перевод резерва по страхованию</t>
  </si>
  <si>
    <t>Резерв по переоценке финансовых активов, имеющихся в наичии для продажи</t>
  </si>
  <si>
    <t>Резерв по переоценке земли  и зданий</t>
  </si>
  <si>
    <t>Перевод в динамический резерв</t>
  </si>
  <si>
    <t>Остаток по состоянию на 30 сентября 2014 года</t>
  </si>
  <si>
    <t>Изменение прибыли/убытка за прошлых лет</t>
  </si>
  <si>
    <t>Всего прочего совокупного дохода</t>
  </si>
  <si>
    <t>За девятимесячный период, закончившийся
30 сентября 2014 г. тыс.тенге</t>
  </si>
  <si>
    <t>За девятимесячный период, закончившийся
30 сентября 2013 г. тыс.тенге</t>
  </si>
  <si>
    <t xml:space="preserve">Неконсолидированный промежуточный сокращенный отчет о движении денежных средств
по состоянию на 01 октября 2014 года  </t>
  </si>
  <si>
    <t>Неконсолидированный промежуточный  сокращенный отчет об изменениях в  капитале по состоянию на 01 ноября 2014 года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</si>
  <si>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</si>
  <si>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Доля меньшинства</t>
  </si>
  <si>
    <t>Чистая прибыль от страховой деятельности</t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</si>
  <si>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</si>
  <si>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</si>
  <si>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</si>
  <si>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</si>
  <si>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</si>
  <si>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</si>
  <si>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</si>
  <si>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</si>
  <si>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Всего совокупного(убытка) дохода за год</t>
  </si>
  <si>
    <t>тысяч тенге</t>
  </si>
  <si>
    <t xml:space="preserve">Всего  </t>
  </si>
  <si>
    <t>Доля неконтролирующих акцинеров</t>
  </si>
  <si>
    <t>(неаудированный)</t>
  </si>
  <si>
    <t>Остаток по состоянию на 1 января 2015 года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</si>
  <si>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</si>
  <si>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</si>
  <si>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</si>
  <si>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</si>
  <si>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Выкуп/погашение субординированного долга</t>
  </si>
  <si>
    <t xml:space="preserve">Консолидированный   отчет о финансовом положении </t>
  </si>
  <si>
    <t xml:space="preserve">               по состоянию на 01 января 2016 года</t>
  </si>
  <si>
    <t xml:space="preserve"> 2015 г.</t>
  </si>
  <si>
    <t xml:space="preserve"> 2014 г.</t>
  </si>
  <si>
    <t>2015 г. 
тыс.тенге</t>
  </si>
  <si>
    <t xml:space="preserve"> 2014 г. 
тыс.тенге</t>
  </si>
  <si>
    <t xml:space="preserve">Консолидированный  отчет о движении денежных средств
по состоянию на 01 января 2016 года  </t>
  </si>
  <si>
    <t xml:space="preserve"> 2015 г. 
тыс.тенге</t>
  </si>
  <si>
    <t>2014 г.
тыс.тенге</t>
  </si>
  <si>
    <t>Консолидированный  отчет об изменениях в  капитале  
по состоянию на 01 января  2016 года</t>
  </si>
  <si>
    <t>Консолидированный   отчет о прибыли или убытке 
и прочем совокупном доходе по состоянию
на 01 января 2016 года</t>
  </si>
  <si>
    <t>Остаток по состоянию на 01 января 2016 года</t>
  </si>
  <si>
    <t>Председатель  Правления                                                                           Сарсенов Э.Р.</t>
  </si>
  <si>
    <t>Главный бухгалтер                                                                                       Филатова А.И.</t>
  </si>
  <si>
    <t>Всего статей, которые не могут быть впоследствии реклассифицированы в состав прибыли или убытка</t>
  </si>
  <si>
    <t>Всего совокупного прибыли/убытка за год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</si>
  <si>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</si>
  <si>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 за вычетом отложенных налоговых обязательств</t>
  </si>
  <si>
    <t>Выбытие дочерней организаций</t>
  </si>
  <si>
    <t>Всего операций с собственниками</t>
  </si>
  <si>
    <t>Продолжающаяся деятельность</t>
  </si>
  <si>
    <t>Расходы (доходы) от  выбытия Дочерней организаций</t>
  </si>
  <si>
    <r>
      <t>(Убыток) прибыль за год</t>
    </r>
    <r>
      <rPr>
        <b/>
        <sz val="12"/>
        <rFont val="Times New Roman"/>
        <family val="1"/>
      </rPr>
      <t xml:space="preserve">  от продолжающейся деятельности</t>
    </r>
  </si>
  <si>
    <t>Прекращенная деятельность</t>
  </si>
  <si>
    <t>Прибыль (Убыток) за год от прекращенной деятельности, за вычетом подоходного налога</t>
  </si>
  <si>
    <t>(Убыток) прибыль за год</t>
  </si>
  <si>
    <t>Переоценка земельных участков и зданий</t>
  </si>
  <si>
    <t>Прочий совокупный доход за год</t>
  </si>
  <si>
    <t xml:space="preserve">Всего совокупного (убытка) дохода за год </t>
  </si>
  <si>
    <t>Чистые поступления по страховой деятельности</t>
  </si>
  <si>
    <t>Чистое движение денежных средств (использованных в) от операционной деятельности после уплаты подоходного налога</t>
  </si>
  <si>
    <t>Приобретение доли неконтролирующих акционеров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</si>
</sst>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;[Red]#,##0"/>
    <numFmt numFmtId="176" formatCode="#,##0.0000"/>
    <numFmt numFmtId="177" formatCode="_(* #,##0_);_(* \(000.000.###0\);_(* &quot;-&quot;_);_(@_)"/>
    <numFmt numFmtId="178" formatCode="_(* #,##0_);_(*,###.0\);_(* &quot;-&quot;_);_(@_)"/>
    <numFmt numFmtId="179" formatCode="_(* .*,###0_);_(* \(#,##0\);_(* &quot;-&quot;??_);_(@_)"/>
    <numFmt numFmtId="180" formatCode="#.#.#."/>
    <numFmt numFmtId="181" formatCode="_(* #,##0_);_(* \(#,##0\);_(* &quot;-,00&quot;_);_(@_)"/>
  </numFmts>
  <fonts count="72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5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2" applyNumberFormat="1" applyFont="1" applyFill="1" applyAlignment="1">
      <alignment horizontal="center" vertical="top" wrapText="1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9" fillId="0" borderId="0" xfId="72" applyFont="1" applyFill="1" applyBorder="1" applyAlignment="1">
      <alignment horizontal="left" vertical="center"/>
      <protection/>
    </xf>
    <xf numFmtId="3" fontId="9" fillId="0" borderId="0" xfId="72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9" fillId="0" borderId="0" xfId="73" applyFont="1" applyFill="1" applyBorder="1" applyAlignment="1">
      <alignment horizontal="left" vertical="center"/>
      <protection/>
    </xf>
    <xf numFmtId="3" fontId="9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1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9" fontId="6" fillId="0" borderId="0" xfId="75" applyNumberFormat="1" applyFont="1" applyFill="1" applyBorder="1" applyAlignment="1">
      <alignment horizontal="left" wrapText="1"/>
      <protection/>
    </xf>
    <xf numFmtId="3" fontId="8" fillId="0" borderId="0" xfId="74" applyNumberFormat="1" applyFont="1" applyFill="1" applyBorder="1" applyAlignment="1">
      <alignment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2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4" fontId="1" fillId="0" borderId="11" xfId="73" applyNumberFormat="1" applyFont="1" applyFill="1" applyBorder="1" applyAlignment="1">
      <alignment horizontal="left" vertical="top" wrapText="1"/>
      <protection/>
    </xf>
    <xf numFmtId="0" fontId="9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wrapText="1"/>
    </xf>
    <xf numFmtId="3" fontId="24" fillId="0" borderId="12" xfId="0" applyNumberFormat="1" applyFont="1" applyBorder="1" applyAlignment="1">
      <alignment wrapText="1"/>
    </xf>
    <xf numFmtId="3" fontId="24" fillId="0" borderId="13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164" fontId="23" fillId="0" borderId="0" xfId="0" applyNumberFormat="1" applyFont="1" applyBorder="1" applyAlignment="1">
      <alignment wrapText="1"/>
    </xf>
    <xf numFmtId="164" fontId="24" fillId="0" borderId="12" xfId="0" applyNumberFormat="1" applyFont="1" applyBorder="1" applyAlignment="1">
      <alignment wrapText="1"/>
    </xf>
    <xf numFmtId="3" fontId="17" fillId="0" borderId="0" xfId="73" applyNumberFormat="1" applyFont="1" applyFill="1" applyAlignment="1">
      <alignment horizontal="right" vertical="top" wrapText="1"/>
      <protection/>
    </xf>
    <xf numFmtId="0" fontId="27" fillId="0" borderId="0" xfId="73" applyFont="1" applyFill="1" applyAlignment="1">
      <alignment horizontal="right" vertical="top" wrapText="1"/>
      <protection/>
    </xf>
    <xf numFmtId="0" fontId="27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3" fontId="17" fillId="0" borderId="10" xfId="0" applyNumberFormat="1" applyFont="1" applyBorder="1" applyAlignment="1">
      <alignment wrapText="1"/>
    </xf>
    <xf numFmtId="0" fontId="11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8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2" applyNumberFormat="1" applyFont="1" applyFill="1" applyAlignment="1">
      <alignment horizontal="left" vertical="top" wrapText="1"/>
      <protection/>
    </xf>
    <xf numFmtId="168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72" applyFont="1" applyFill="1" applyAlignment="1">
      <alignment horizontal="left" vertical="top" wrapText="1"/>
      <protection/>
    </xf>
    <xf numFmtId="0" fontId="20" fillId="0" borderId="0" xfId="73" applyFont="1" applyFill="1" applyAlignment="1">
      <alignment horizontal="left" vertical="top" wrapText="1"/>
      <protection/>
    </xf>
    <xf numFmtId="168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65" fontId="17" fillId="0" borderId="10" xfId="0" applyNumberFormat="1" applyFont="1" applyBorder="1" applyAlignment="1">
      <alignment horizontal="right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164" fontId="17" fillId="0" borderId="10" xfId="0" applyNumberFormat="1" applyFont="1" applyBorder="1" applyAlignment="1">
      <alignment horizontal="right" vertical="center" wrapText="1"/>
    </xf>
    <xf numFmtId="164" fontId="17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3" fontId="24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64" fontId="23" fillId="0" borderId="10" xfId="0" applyNumberFormat="1" applyFont="1" applyBorder="1" applyAlignment="1">
      <alignment wrapText="1"/>
    </xf>
    <xf numFmtId="164" fontId="23" fillId="0" borderId="14" xfId="0" applyNumberFormat="1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0" borderId="15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71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8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164" fontId="24" fillId="0" borderId="12" xfId="0" applyNumberFormat="1" applyFont="1" applyBorder="1" applyAlignment="1">
      <alignment horizontal="right" wrapText="1"/>
    </xf>
    <xf numFmtId="164" fontId="24" fillId="0" borderId="10" xfId="0" applyNumberFormat="1" applyFont="1" applyBorder="1" applyAlignment="1">
      <alignment horizontal="right" wrapText="1"/>
    </xf>
    <xf numFmtId="3" fontId="24" fillId="0" borderId="12" xfId="0" applyNumberFormat="1" applyFont="1" applyBorder="1" applyAlignment="1">
      <alignment horizontal="right" wrapText="1"/>
    </xf>
    <xf numFmtId="164" fontId="23" fillId="0" borderId="10" xfId="0" applyNumberFormat="1" applyFont="1" applyBorder="1" applyAlignment="1">
      <alignment horizontal="right" wrapText="1"/>
    </xf>
    <xf numFmtId="164" fontId="23" fillId="0" borderId="10" xfId="0" applyNumberFormat="1" applyFont="1" applyFill="1" applyBorder="1" applyAlignment="1">
      <alignment horizontal="right" wrapText="1"/>
    </xf>
    <xf numFmtId="164" fontId="23" fillId="0" borderId="14" xfId="0" applyNumberFormat="1" applyFont="1" applyBorder="1" applyAlignment="1">
      <alignment horizontal="right" wrapText="1"/>
    </xf>
    <xf numFmtId="164" fontId="23" fillId="0" borderId="14" xfId="0" applyNumberFormat="1" applyFont="1" applyFill="1" applyBorder="1" applyAlignment="1">
      <alignment horizontal="right" wrapText="1"/>
    </xf>
    <xf numFmtId="164" fontId="24" fillId="0" borderId="15" xfId="0" applyNumberFormat="1" applyFont="1" applyBorder="1" applyAlignment="1">
      <alignment horizontal="left" wrapText="1"/>
    </xf>
    <xf numFmtId="164" fontId="24" fillId="0" borderId="15" xfId="0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right" vertical="center" wrapText="1"/>
    </xf>
    <xf numFmtId="165" fontId="17" fillId="0" borderId="0" xfId="0" applyNumberFormat="1" applyFont="1" applyBorder="1" applyAlignment="1">
      <alignment horizontal="right" vertical="center" wrapText="1"/>
    </xf>
    <xf numFmtId="164" fontId="26" fillId="0" borderId="14" xfId="0" applyNumberFormat="1" applyFont="1" applyBorder="1" applyAlignment="1">
      <alignment horizontal="right" wrapText="1"/>
    </xf>
    <xf numFmtId="164" fontId="1" fillId="0" borderId="0" xfId="73" applyNumberFormat="1" applyFont="1" applyFill="1" applyAlignment="1">
      <alignment horizontal="left" vertical="top" wrapText="1"/>
      <protection/>
    </xf>
    <xf numFmtId="0" fontId="31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3" fontId="23" fillId="0" borderId="0" xfId="0" applyNumberFormat="1" applyFont="1" applyBorder="1" applyAlignment="1">
      <alignment/>
    </xf>
    <xf numFmtId="0" fontId="1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164" fontId="32" fillId="0" borderId="14" xfId="0" applyNumberFormat="1" applyFont="1" applyBorder="1" applyAlignment="1">
      <alignment wrapText="1"/>
    </xf>
    <xf numFmtId="164" fontId="32" fillId="0" borderId="10" xfId="0" applyNumberFormat="1" applyFont="1" applyBorder="1" applyAlignment="1">
      <alignment wrapText="1"/>
    </xf>
    <xf numFmtId="164" fontId="23" fillId="0" borderId="10" xfId="0" applyNumberFormat="1" applyFont="1" applyFill="1" applyBorder="1" applyAlignment="1">
      <alignment wrapText="1"/>
    </xf>
    <xf numFmtId="0" fontId="71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right" wrapText="1"/>
    </xf>
    <xf numFmtId="164" fontId="26" fillId="0" borderId="14" xfId="0" applyNumberFormat="1" applyFont="1" applyFill="1" applyBorder="1" applyAlignment="1">
      <alignment horizontal="right" wrapText="1"/>
    </xf>
    <xf numFmtId="164" fontId="23" fillId="0" borderId="14" xfId="0" applyNumberFormat="1" applyFont="1" applyFill="1" applyBorder="1" applyAlignment="1">
      <alignment wrapText="1"/>
    </xf>
    <xf numFmtId="164" fontId="32" fillId="0" borderId="14" xfId="0" applyNumberFormat="1" applyFont="1" applyFill="1" applyBorder="1" applyAlignment="1">
      <alignment wrapText="1"/>
    </xf>
    <xf numFmtId="164" fontId="32" fillId="0" borderId="10" xfId="0" applyNumberFormat="1" applyFont="1" applyFill="1" applyBorder="1" applyAlignment="1">
      <alignment wrapText="1"/>
    </xf>
    <xf numFmtId="164" fontId="24" fillId="0" borderId="10" xfId="0" applyNumberFormat="1" applyFont="1" applyFill="1" applyBorder="1" applyAlignment="1">
      <alignment wrapText="1"/>
    </xf>
    <xf numFmtId="164" fontId="24" fillId="0" borderId="15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73" applyFont="1" applyFill="1" applyAlignment="1">
      <alignment horizontal="center" vertical="center" wrapText="1"/>
      <protection/>
    </xf>
    <xf numFmtId="0" fontId="20" fillId="0" borderId="0" xfId="0" applyFont="1" applyFill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left" vertical="top" wrapText="1"/>
    </xf>
    <xf numFmtId="0" fontId="29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9" fillId="0" borderId="0" xfId="73" applyFont="1" applyFill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left" vertical="top" wrapText="1"/>
    </xf>
    <xf numFmtId="0" fontId="29" fillId="0" borderId="0" xfId="7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7"/>
  <sheetViews>
    <sheetView view="pageBreakPreview" zoomScale="75" zoomScaleSheetLayoutView="75" zoomScalePageLayoutView="0" workbookViewId="0" topLeftCell="A1">
      <selection activeCell="B35" sqref="B35"/>
    </sheetView>
  </sheetViews>
  <sheetFormatPr defaultColWidth="9.00390625" defaultRowHeight="12.75"/>
  <cols>
    <col min="1" max="1" width="64.875" style="27" customWidth="1"/>
    <col min="2" max="2" width="20.75390625" style="41" customWidth="1"/>
    <col min="3" max="3" width="19.375" style="30" customWidth="1"/>
    <col min="4" max="4" width="15.25390625" style="27" customWidth="1"/>
    <col min="5" max="5" width="10.75390625" style="27" bestFit="1" customWidth="1"/>
    <col min="6" max="6" width="36.75390625" style="27" customWidth="1"/>
    <col min="7" max="7" width="18.625" style="27" customWidth="1"/>
    <col min="8" max="16384" width="9.125" style="27" customWidth="1"/>
  </cols>
  <sheetData>
    <row r="1" ht="21.75" customHeight="1"/>
    <row r="2" ht="14.25" customHeight="1"/>
    <row r="3" spans="1:3" ht="21" customHeight="1">
      <c r="A3" s="114" t="s">
        <v>11</v>
      </c>
      <c r="B3" s="90"/>
      <c r="C3" s="91"/>
    </row>
    <row r="4" spans="1:4" ht="15.75" customHeight="1">
      <c r="A4" s="212" t="s">
        <v>133</v>
      </c>
      <c r="B4" s="212"/>
      <c r="C4" s="212"/>
      <c r="D4" s="27" t="s">
        <v>15</v>
      </c>
    </row>
    <row r="5" spans="1:3" s="42" customFormat="1" ht="15.75">
      <c r="A5" s="215" t="s">
        <v>134</v>
      </c>
      <c r="B5" s="215"/>
      <c r="C5" s="92"/>
    </row>
    <row r="6" spans="1:3" s="42" customFormat="1" ht="15.75">
      <c r="A6" s="93"/>
      <c r="B6" s="93"/>
      <c r="C6" s="92"/>
    </row>
    <row r="7" spans="1:3" ht="14.25" customHeight="1">
      <c r="A7" s="216" t="s">
        <v>126</v>
      </c>
      <c r="B7" s="216"/>
      <c r="C7" s="216"/>
    </row>
    <row r="8" spans="1:3" ht="30.75" customHeight="1">
      <c r="A8" s="214"/>
      <c r="B8" s="94" t="s">
        <v>135</v>
      </c>
      <c r="C8" s="94" t="s">
        <v>136</v>
      </c>
    </row>
    <row r="9" spans="1:3" s="43" customFormat="1" ht="15.75">
      <c r="A9" s="214"/>
      <c r="B9" s="94" t="s">
        <v>16</v>
      </c>
      <c r="C9" s="94" t="s">
        <v>16</v>
      </c>
    </row>
    <row r="10" spans="1:8" ht="24.75" customHeight="1">
      <c r="A10" s="95" t="s">
        <v>17</v>
      </c>
      <c r="B10" s="96"/>
      <c r="C10" s="97"/>
      <c r="D10" s="34"/>
      <c r="E10" s="44"/>
      <c r="F10" s="45"/>
      <c r="G10" s="46"/>
      <c r="H10" s="47"/>
    </row>
    <row r="11" spans="1:8" ht="15.75">
      <c r="A11" s="107" t="s">
        <v>8</v>
      </c>
      <c r="B11" s="109">
        <v>38165630</v>
      </c>
      <c r="C11" s="109">
        <v>35151993</v>
      </c>
      <c r="D11" s="34"/>
      <c r="E11" s="44"/>
      <c r="F11" s="45"/>
      <c r="G11" s="46"/>
      <c r="H11" s="47"/>
    </row>
    <row r="12" spans="1:8" ht="47.25">
      <c r="A12" s="107" t="s">
        <v>18</v>
      </c>
      <c r="B12" s="109">
        <v>2723581</v>
      </c>
      <c r="C12" s="109">
        <v>3049209</v>
      </c>
      <c r="D12" s="34"/>
      <c r="E12" s="44"/>
      <c r="F12" s="45"/>
      <c r="G12" s="46"/>
      <c r="H12" s="47"/>
    </row>
    <row r="13" spans="1:8" ht="15.75">
      <c r="A13" s="107" t="s">
        <v>19</v>
      </c>
      <c r="B13" s="109">
        <v>39631400</v>
      </c>
      <c r="C13" s="109">
        <v>33034854</v>
      </c>
      <c r="D13" s="34"/>
      <c r="E13" s="44"/>
      <c r="F13" s="48"/>
      <c r="G13" s="46"/>
      <c r="H13" s="47"/>
    </row>
    <row r="14" spans="1:8" ht="15.75">
      <c r="A14" s="107" t="s">
        <v>20</v>
      </c>
      <c r="B14" s="109">
        <v>13939963</v>
      </c>
      <c r="C14" s="109">
        <v>9826382</v>
      </c>
      <c r="D14" s="34"/>
      <c r="E14" s="44"/>
      <c r="F14" s="48"/>
      <c r="G14" s="46"/>
      <c r="H14" s="47"/>
    </row>
    <row r="15" spans="1:8" ht="21" customHeight="1">
      <c r="A15" s="107" t="s">
        <v>21</v>
      </c>
      <c r="B15" s="109">
        <v>201561430</v>
      </c>
      <c r="C15" s="109">
        <v>190756530</v>
      </c>
      <c r="D15" s="34"/>
      <c r="E15" s="44"/>
      <c r="F15" s="48"/>
      <c r="G15" s="46"/>
      <c r="H15" s="47"/>
    </row>
    <row r="16" spans="1:8" ht="15.75">
      <c r="A16" s="107" t="s">
        <v>22</v>
      </c>
      <c r="B16" s="109">
        <v>0</v>
      </c>
      <c r="C16" s="109">
        <v>52193</v>
      </c>
      <c r="D16" s="34"/>
      <c r="E16" s="44"/>
      <c r="F16" s="49"/>
      <c r="G16" s="50"/>
      <c r="H16" s="47"/>
    </row>
    <row r="17" spans="1:8" ht="15.75">
      <c r="A17" s="107" t="s">
        <v>23</v>
      </c>
      <c r="B17" s="109">
        <v>6642495</v>
      </c>
      <c r="C17" s="109">
        <v>5290517</v>
      </c>
      <c r="D17" s="34"/>
      <c r="E17" s="51"/>
      <c r="F17" s="52"/>
      <c r="G17" s="46"/>
      <c r="H17" s="47"/>
    </row>
    <row r="18" spans="1:8" ht="15.75">
      <c r="A18" s="107" t="s">
        <v>24</v>
      </c>
      <c r="B18" s="109">
        <v>2871147</v>
      </c>
      <c r="C18" s="109">
        <v>3172872</v>
      </c>
      <c r="D18" s="34"/>
      <c r="E18" s="44"/>
      <c r="F18" s="52"/>
      <c r="G18" s="46"/>
      <c r="H18" s="47"/>
    </row>
    <row r="19" spans="1:8" ht="15.75">
      <c r="A19" s="107" t="s">
        <v>0</v>
      </c>
      <c r="B19" s="109">
        <f>72640+17674661-1</f>
        <v>17747300</v>
      </c>
      <c r="C19" s="109">
        <v>15627715</v>
      </c>
      <c r="D19" s="34"/>
      <c r="E19" s="44"/>
      <c r="F19" s="45"/>
      <c r="G19" s="46"/>
      <c r="H19" s="47"/>
    </row>
    <row r="20" spans="1:8" ht="17.25" customHeight="1">
      <c r="A20" s="108" t="s">
        <v>25</v>
      </c>
      <c r="B20" s="111">
        <f>SUM(B11:B19)</f>
        <v>323282946</v>
      </c>
      <c r="C20" s="111">
        <f>SUM(C11:C19)</f>
        <v>295962265</v>
      </c>
      <c r="D20" s="34"/>
      <c r="E20" s="44"/>
      <c r="F20" s="45"/>
      <c r="G20" s="46"/>
      <c r="H20" s="47"/>
    </row>
    <row r="21" spans="1:8" s="43" customFormat="1" ht="24" customHeight="1">
      <c r="A21" s="108" t="s">
        <v>26</v>
      </c>
      <c r="B21" s="109"/>
      <c r="C21" s="109"/>
      <c r="D21" s="34"/>
      <c r="E21" s="44"/>
      <c r="F21" s="45"/>
      <c r="G21" s="46"/>
      <c r="H21" s="53"/>
    </row>
    <row r="22" spans="1:8" ht="15.75">
      <c r="A22" s="107" t="s">
        <v>12</v>
      </c>
      <c r="B22" s="109">
        <v>19709916</v>
      </c>
      <c r="C22" s="109">
        <v>14139279</v>
      </c>
      <c r="D22" s="34"/>
      <c r="E22" s="44"/>
      <c r="F22" s="45"/>
      <c r="G22" s="46"/>
      <c r="H22" s="47"/>
    </row>
    <row r="23" spans="1:8" s="43" customFormat="1" ht="15.75">
      <c r="A23" s="107" t="s">
        <v>27</v>
      </c>
      <c r="B23" s="110">
        <v>5430477</v>
      </c>
      <c r="C23" s="110">
        <v>4609808</v>
      </c>
      <c r="D23" s="34"/>
      <c r="E23" s="44"/>
      <c r="F23" s="45"/>
      <c r="G23" s="46"/>
      <c r="H23" s="53"/>
    </row>
    <row r="24" spans="1:8" s="43" customFormat="1" ht="15.75">
      <c r="A24" s="107" t="s">
        <v>28</v>
      </c>
      <c r="B24" s="110">
        <v>205751647</v>
      </c>
      <c r="C24" s="110">
        <v>185569774</v>
      </c>
      <c r="D24" s="34"/>
      <c r="E24" s="44"/>
      <c r="F24" s="45"/>
      <c r="G24" s="46"/>
      <c r="H24" s="53"/>
    </row>
    <row r="25" spans="1:8" ht="18.75" customHeight="1">
      <c r="A25" s="107" t="s">
        <v>29</v>
      </c>
      <c r="B25" s="110">
        <v>30059864</v>
      </c>
      <c r="C25" s="110">
        <v>34929190</v>
      </c>
      <c r="D25" s="34"/>
      <c r="E25" s="44"/>
      <c r="F25" s="54"/>
      <c r="G25" s="55"/>
      <c r="H25" s="47"/>
    </row>
    <row r="26" spans="1:8" ht="18" customHeight="1">
      <c r="A26" s="107" t="s">
        <v>30</v>
      </c>
      <c r="B26" s="110">
        <v>7255418</v>
      </c>
      <c r="C26" s="110">
        <v>7155951</v>
      </c>
      <c r="D26" s="34"/>
      <c r="E26" s="44"/>
      <c r="F26" s="56"/>
      <c r="G26" s="57"/>
      <c r="H26" s="47"/>
    </row>
    <row r="27" spans="1:8" ht="18" customHeight="1">
      <c r="A27" s="107" t="s">
        <v>128</v>
      </c>
      <c r="B27" s="110">
        <v>7709759</v>
      </c>
      <c r="C27" s="110">
        <v>2998102</v>
      </c>
      <c r="D27" s="34"/>
      <c r="E27" s="44"/>
      <c r="F27" s="56"/>
      <c r="G27" s="57"/>
      <c r="H27" s="47"/>
    </row>
    <row r="28" spans="1:8" ht="19.5" customHeight="1">
      <c r="A28" s="107" t="s">
        <v>1</v>
      </c>
      <c r="B28" s="110">
        <f>9029+2004200+3280777</f>
        <v>5294006</v>
      </c>
      <c r="C28" s="110">
        <v>5807506</v>
      </c>
      <c r="D28" s="34"/>
      <c r="E28" s="44"/>
      <c r="F28" s="48"/>
      <c r="G28" s="58"/>
      <c r="H28" s="47"/>
    </row>
    <row r="29" spans="1:8" ht="18" customHeight="1">
      <c r="A29" s="108" t="s">
        <v>31</v>
      </c>
      <c r="B29" s="112">
        <f>SUM(B22:B28)</f>
        <v>281211087</v>
      </c>
      <c r="C29" s="112">
        <f>SUM(C22:C28)</f>
        <v>255209610</v>
      </c>
      <c r="D29" s="34"/>
      <c r="E29" s="44"/>
      <c r="F29" s="48"/>
      <c r="G29" s="59"/>
      <c r="H29" s="47"/>
    </row>
    <row r="30" spans="1:8" ht="15.75">
      <c r="A30" s="108" t="s">
        <v>32</v>
      </c>
      <c r="B30" s="112"/>
      <c r="C30" s="112"/>
      <c r="D30" s="34"/>
      <c r="E30" s="44"/>
      <c r="F30" s="60"/>
      <c r="G30" s="46"/>
      <c r="H30" s="47"/>
    </row>
    <row r="31" spans="1:8" ht="15.75">
      <c r="A31" s="107" t="s">
        <v>33</v>
      </c>
      <c r="B31" s="110">
        <v>127611241</v>
      </c>
      <c r="C31" s="110">
        <v>127611241</v>
      </c>
      <c r="D31" s="34"/>
      <c r="E31" s="44"/>
      <c r="F31" s="45"/>
      <c r="G31" s="46"/>
      <c r="H31" s="47"/>
    </row>
    <row r="32" spans="1:8" s="43" customFormat="1" ht="15.75">
      <c r="A32" s="107" t="s">
        <v>13</v>
      </c>
      <c r="B32" s="113">
        <v>-282520</v>
      </c>
      <c r="C32" s="113">
        <v>-280212</v>
      </c>
      <c r="D32" s="34"/>
      <c r="E32" s="44"/>
      <c r="F32" s="45"/>
      <c r="G32" s="46"/>
      <c r="H32" s="53"/>
    </row>
    <row r="33" spans="1:8" ht="15.75">
      <c r="A33" s="107" t="s">
        <v>3</v>
      </c>
      <c r="B33" s="110">
        <v>100</v>
      </c>
      <c r="C33" s="110">
        <v>100</v>
      </c>
      <c r="D33" s="34"/>
      <c r="E33" s="44"/>
      <c r="F33" s="45"/>
      <c r="G33" s="46"/>
      <c r="H33" s="47"/>
    </row>
    <row r="34" spans="1:8" s="43" customFormat="1" ht="15.75">
      <c r="A34" s="107" t="s">
        <v>34</v>
      </c>
      <c r="B34" s="110">
        <v>4380918</v>
      </c>
      <c r="C34" s="110">
        <v>4380918</v>
      </c>
      <c r="D34" s="34"/>
      <c r="E34" s="44"/>
      <c r="F34" s="45"/>
      <c r="G34" s="46"/>
      <c r="H34" s="53"/>
    </row>
    <row r="35" spans="1:8" ht="31.5">
      <c r="A35" s="107" t="s">
        <v>35</v>
      </c>
      <c r="B35" s="113">
        <v>-2412783</v>
      </c>
      <c r="C35" s="113">
        <v>-1805998</v>
      </c>
      <c r="D35" s="34"/>
      <c r="E35" s="44"/>
      <c r="F35" s="45"/>
      <c r="G35" s="46"/>
      <c r="H35" s="47"/>
    </row>
    <row r="36" spans="1:8" ht="23.25" customHeight="1">
      <c r="A36" s="107" t="s">
        <v>36</v>
      </c>
      <c r="B36" s="110">
        <v>3157466</v>
      </c>
      <c r="C36" s="110">
        <v>1944841</v>
      </c>
      <c r="D36" s="34"/>
      <c r="E36" s="44"/>
      <c r="F36" s="45"/>
      <c r="G36" s="46"/>
      <c r="H36" s="47"/>
    </row>
    <row r="37" spans="1:8" ht="18.75" customHeight="1">
      <c r="A37" s="107" t="s">
        <v>37</v>
      </c>
      <c r="B37" s="113">
        <v>-90382563</v>
      </c>
      <c r="C37" s="113">
        <v>-91162232</v>
      </c>
      <c r="D37" s="34"/>
      <c r="E37" s="44"/>
      <c r="F37" s="56"/>
      <c r="G37" s="57"/>
      <c r="H37" s="47"/>
    </row>
    <row r="38" spans="1:8" ht="18.75" customHeight="1">
      <c r="A38" s="108" t="s">
        <v>38</v>
      </c>
      <c r="B38" s="112">
        <f>SUM(B31:B37)</f>
        <v>42071859</v>
      </c>
      <c r="C38" s="112">
        <f>SUM(C31:C37)</f>
        <v>40688658</v>
      </c>
      <c r="D38" s="34"/>
      <c r="E38" s="44"/>
      <c r="F38" s="61"/>
      <c r="G38" s="46"/>
      <c r="H38" s="47"/>
    </row>
    <row r="39" spans="1:8" ht="18.75" customHeight="1">
      <c r="A39" s="107" t="s">
        <v>112</v>
      </c>
      <c r="B39" s="110">
        <v>0</v>
      </c>
      <c r="C39" s="110">
        <v>63997</v>
      </c>
      <c r="D39" s="34"/>
      <c r="E39" s="44"/>
      <c r="F39" s="61"/>
      <c r="G39" s="46"/>
      <c r="H39" s="47"/>
    </row>
    <row r="40" spans="1:8" ht="18.75" customHeight="1">
      <c r="A40" s="108" t="s">
        <v>38</v>
      </c>
      <c r="B40" s="112">
        <f>SUM(B38:B39)</f>
        <v>42071859</v>
      </c>
      <c r="C40" s="112">
        <f>SUM(C38:C39)</f>
        <v>40752655</v>
      </c>
      <c r="D40" s="34"/>
      <c r="E40" s="44"/>
      <c r="F40" s="61"/>
      <c r="G40" s="46"/>
      <c r="H40" s="47"/>
    </row>
    <row r="41" spans="1:8" ht="18.75" customHeight="1">
      <c r="A41" s="108" t="s">
        <v>39</v>
      </c>
      <c r="B41" s="112">
        <f>SUM(B29+B40)</f>
        <v>323282946</v>
      </c>
      <c r="C41" s="112">
        <f>SUM(C29+C40)</f>
        <v>295962265</v>
      </c>
      <c r="D41" s="34"/>
      <c r="E41" s="44"/>
      <c r="F41" s="61"/>
      <c r="G41" s="46"/>
      <c r="H41" s="47"/>
    </row>
    <row r="42" spans="1:8" s="43" customFormat="1" ht="15.75">
      <c r="A42" s="99"/>
      <c r="B42" s="100"/>
      <c r="C42" s="101">
        <v>0</v>
      </c>
      <c r="E42" s="53"/>
      <c r="F42" s="62"/>
      <c r="G42" s="46"/>
      <c r="H42" s="53"/>
    </row>
    <row r="43" spans="1:8" s="43" customFormat="1" ht="15.75">
      <c r="A43" s="102" t="s">
        <v>15</v>
      </c>
      <c r="B43" s="103" t="s">
        <v>15</v>
      </c>
      <c r="C43" s="101"/>
      <c r="E43" s="53"/>
      <c r="F43" s="54"/>
      <c r="G43" s="55"/>
      <c r="H43" s="53"/>
    </row>
    <row r="44" spans="1:8" s="43" customFormat="1" ht="15.75">
      <c r="A44" s="104" t="s">
        <v>15</v>
      </c>
      <c r="B44" s="103" t="s">
        <v>15</v>
      </c>
      <c r="C44" s="101"/>
      <c r="E44" s="53"/>
      <c r="F44" s="54"/>
      <c r="G44" s="55"/>
      <c r="H44" s="53"/>
    </row>
    <row r="45" spans="1:8" s="43" customFormat="1" ht="15.75">
      <c r="A45" s="105"/>
      <c r="B45" s="106"/>
      <c r="C45" s="101"/>
      <c r="E45" s="53"/>
      <c r="F45" s="54"/>
      <c r="G45" s="55"/>
      <c r="H45" s="53"/>
    </row>
    <row r="46" spans="1:8" ht="15.75">
      <c r="A46" s="217" t="s">
        <v>145</v>
      </c>
      <c r="B46" s="217"/>
      <c r="C46" s="217"/>
      <c r="E46" s="47"/>
      <c r="F46" s="45"/>
      <c r="G46" s="46"/>
      <c r="H46" s="47"/>
    </row>
    <row r="47" spans="1:8" ht="15.75">
      <c r="A47" s="18"/>
      <c r="B47" s="18"/>
      <c r="C47" s="18"/>
      <c r="E47" s="47"/>
      <c r="F47" s="45"/>
      <c r="G47" s="46"/>
      <c r="H47" s="47"/>
    </row>
    <row r="48" spans="1:8" ht="15.75">
      <c r="A48" s="19"/>
      <c r="B48" s="20"/>
      <c r="C48" s="20"/>
      <c r="E48" s="47"/>
      <c r="F48" s="56"/>
      <c r="G48" s="57"/>
      <c r="H48" s="47"/>
    </row>
    <row r="49" spans="1:8" ht="15.75">
      <c r="A49" s="217" t="s">
        <v>146</v>
      </c>
      <c r="B49" s="217"/>
      <c r="C49" s="217"/>
      <c r="E49" s="47"/>
      <c r="F49" s="54"/>
      <c r="G49" s="55"/>
      <c r="H49" s="47"/>
    </row>
    <row r="50" spans="1:8" ht="15.75">
      <c r="A50" s="18"/>
      <c r="B50" s="36"/>
      <c r="C50" s="18"/>
      <c r="E50" s="47"/>
      <c r="F50" s="47"/>
      <c r="G50" s="47"/>
      <c r="H50" s="47"/>
    </row>
    <row r="51" spans="1:8" ht="15.75">
      <c r="A51" s="18"/>
      <c r="B51" s="36"/>
      <c r="C51" s="18"/>
      <c r="E51" s="47"/>
      <c r="F51" s="47"/>
      <c r="G51" s="47"/>
      <c r="H51" s="47"/>
    </row>
    <row r="52" spans="1:3" ht="15.75">
      <c r="A52" s="213" t="s">
        <v>15</v>
      </c>
      <c r="B52" s="213"/>
      <c r="C52" s="213"/>
    </row>
    <row r="53" spans="1:2" ht="14.25">
      <c r="A53" s="28"/>
      <c r="B53" s="29"/>
    </row>
    <row r="54" spans="1:2" ht="14.25">
      <c r="A54" s="28"/>
      <c r="B54" s="29"/>
    </row>
    <row r="55" spans="1:2" ht="14.25">
      <c r="A55" s="28"/>
      <c r="B55" s="29"/>
    </row>
    <row r="56" spans="1:8" s="30" customFormat="1" ht="14.25">
      <c r="A56" s="28"/>
      <c r="B56" s="29"/>
      <c r="D56" s="27"/>
      <c r="E56" s="27"/>
      <c r="F56" s="27"/>
      <c r="G56" s="27"/>
      <c r="H56" s="27"/>
    </row>
    <row r="57" spans="1:8" s="30" customFormat="1" ht="14.25">
      <c r="A57" s="28"/>
      <c r="B57" s="29"/>
      <c r="D57" s="27"/>
      <c r="E57" s="27"/>
      <c r="F57" s="27"/>
      <c r="G57" s="27"/>
      <c r="H57" s="27"/>
    </row>
  </sheetData>
  <sheetProtection/>
  <mergeCells count="7">
    <mergeCell ref="A4:C4"/>
    <mergeCell ref="A52:C52"/>
    <mergeCell ref="A8:A9"/>
    <mergeCell ref="A5:B5"/>
    <mergeCell ref="A7:C7"/>
    <mergeCell ref="A46:C46"/>
    <mergeCell ref="A49:C49"/>
  </mergeCells>
  <printOptions/>
  <pageMargins left="0.7480314960629921" right="0.7480314960629921" top="0.5511811023622047" bottom="0.6299212598425197" header="0.275590551181102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63"/>
  <sheetViews>
    <sheetView view="pageBreakPreview" zoomScaleSheetLayoutView="100" zoomScalePageLayoutView="0" workbookViewId="0" topLeftCell="A14">
      <selection activeCell="I17" sqref="I17"/>
    </sheetView>
  </sheetViews>
  <sheetFormatPr defaultColWidth="9.25390625" defaultRowHeight="12.75"/>
  <cols>
    <col min="1" max="1" width="55.875" style="10" customWidth="1"/>
    <col min="2" max="2" width="21.00390625" style="13" customWidth="1"/>
    <col min="3" max="3" width="22.00390625" style="13" customWidth="1"/>
    <col min="4" max="16384" width="9.25390625" style="13" customWidth="1"/>
  </cols>
  <sheetData>
    <row r="4" spans="1:3" ht="21.75" customHeight="1">
      <c r="A4" s="218" t="s">
        <v>54</v>
      </c>
      <c r="B4" s="218"/>
      <c r="C4" s="218"/>
    </row>
    <row r="5" spans="1:3" s="12" customFormat="1" ht="63.75" customHeight="1">
      <c r="A5" s="219" t="s">
        <v>143</v>
      </c>
      <c r="B5" s="219"/>
      <c r="C5" s="219"/>
    </row>
    <row r="6" spans="1:3" s="12" customFormat="1" ht="14.25">
      <c r="A6" s="14"/>
      <c r="B6" s="115"/>
      <c r="C6" s="186"/>
    </row>
    <row r="7" spans="1:3" s="12" customFormat="1" ht="15.75">
      <c r="A7" s="216" t="s">
        <v>126</v>
      </c>
      <c r="B7" s="216"/>
      <c r="C7" s="216"/>
    </row>
    <row r="8" spans="1:3" ht="28.5">
      <c r="A8" s="68"/>
      <c r="B8" s="116" t="s">
        <v>137</v>
      </c>
      <c r="C8" s="187" t="s">
        <v>138</v>
      </c>
    </row>
    <row r="9" spans="1:4" ht="15.75">
      <c r="A9" s="120" t="s">
        <v>153</v>
      </c>
      <c r="B9" s="98"/>
      <c r="C9" s="188"/>
      <c r="D9" s="16"/>
    </row>
    <row r="10" spans="1:4" ht="15.75">
      <c r="A10" s="121" t="s">
        <v>5</v>
      </c>
      <c r="B10" s="110">
        <f>24791936+1759674+154475+53959</f>
        <v>26760044</v>
      </c>
      <c r="C10" s="109">
        <v>28934879</v>
      </c>
      <c r="D10" s="16"/>
    </row>
    <row r="11" spans="1:4" s="15" customFormat="1" ht="15.75">
      <c r="A11" s="121" t="s">
        <v>6</v>
      </c>
      <c r="B11" s="124">
        <f>-386379-8998984-3135527-2101429</f>
        <v>-14622319</v>
      </c>
      <c r="C11" s="125">
        <v>-12770647</v>
      </c>
      <c r="D11" s="16"/>
    </row>
    <row r="12" spans="1:4" s="15" customFormat="1" ht="15.75">
      <c r="A12" s="120" t="s">
        <v>7</v>
      </c>
      <c r="B12" s="111">
        <f>SUM(B10:B11)</f>
        <v>12137725</v>
      </c>
      <c r="C12" s="111">
        <f>SUM(C10:C11)</f>
        <v>16164232</v>
      </c>
      <c r="D12" s="16"/>
    </row>
    <row r="13" spans="1:4" s="15" customFormat="1" ht="15.75">
      <c r="A13" s="121" t="s">
        <v>41</v>
      </c>
      <c r="B13" s="109">
        <v>3763603</v>
      </c>
      <c r="C13" s="109">
        <v>3384825</v>
      </c>
      <c r="D13" s="16"/>
    </row>
    <row r="14" spans="1:4" ht="15.75">
      <c r="A14" s="121" t="s">
        <v>42</v>
      </c>
      <c r="B14" s="125">
        <v>-217910</v>
      </c>
      <c r="C14" s="125">
        <v>-319301</v>
      </c>
      <c r="D14" s="16"/>
    </row>
    <row r="15" spans="1:4" ht="15.75">
      <c r="A15" s="120" t="s">
        <v>43</v>
      </c>
      <c r="B15" s="111">
        <f>SUM(B13:B14)</f>
        <v>3545693</v>
      </c>
      <c r="C15" s="111">
        <f>SUM(C13:C14)</f>
        <v>3065524</v>
      </c>
      <c r="D15" s="16"/>
    </row>
    <row r="16" spans="1:4" ht="63">
      <c r="A16" s="121" t="s">
        <v>44</v>
      </c>
      <c r="B16" s="125">
        <v>10171443</v>
      </c>
      <c r="C16" s="125">
        <v>1186631</v>
      </c>
      <c r="D16" s="16"/>
    </row>
    <row r="17" spans="1:4" ht="15.75">
      <c r="A17" s="122" t="s">
        <v>45</v>
      </c>
      <c r="B17" s="125">
        <f>1544832-14708229</f>
        <v>-13163397</v>
      </c>
      <c r="C17" s="125">
        <v>-485475</v>
      </c>
      <c r="D17" s="16"/>
    </row>
    <row r="18" spans="1:4" s="15" customFormat="1" ht="31.5">
      <c r="A18" s="121" t="s">
        <v>46</v>
      </c>
      <c r="B18" s="125">
        <v>-248605</v>
      </c>
      <c r="C18" s="125">
        <v>-385261</v>
      </c>
      <c r="D18" s="16"/>
    </row>
    <row r="19" spans="1:4" s="15" customFormat="1" ht="15.75">
      <c r="A19" s="121" t="s">
        <v>113</v>
      </c>
      <c r="B19" s="125">
        <f>3279443-2544326</f>
        <v>735117</v>
      </c>
      <c r="C19" s="125">
        <v>1023454</v>
      </c>
      <c r="D19" s="16"/>
    </row>
    <row r="20" spans="1:4" s="15" customFormat="1" ht="15.75">
      <c r="A20" s="121" t="s">
        <v>47</v>
      </c>
      <c r="B20" s="109">
        <f>1369803+4396</f>
        <v>1374199</v>
      </c>
      <c r="C20" s="125">
        <v>543152</v>
      </c>
      <c r="D20" s="16"/>
    </row>
    <row r="21" spans="1:4" ht="15.75">
      <c r="A21" s="120" t="s">
        <v>48</v>
      </c>
      <c r="B21" s="126">
        <f>SUM(B12,B15,B16:B20)</f>
        <v>14552175</v>
      </c>
      <c r="C21" s="111">
        <f>SUM(C12,C15,C16:C20)</f>
        <v>21112257</v>
      </c>
      <c r="D21" s="16"/>
    </row>
    <row r="22" spans="1:4" ht="15.75" customHeight="1">
      <c r="A22" s="121" t="s">
        <v>49</v>
      </c>
      <c r="B22" s="125">
        <f>613415-816633+2646009</f>
        <v>2442791</v>
      </c>
      <c r="C22" s="125">
        <v>-7819189</v>
      </c>
      <c r="D22" s="16"/>
    </row>
    <row r="23" spans="1:4" ht="15.75">
      <c r="A23" s="121" t="s">
        <v>50</v>
      </c>
      <c r="B23" s="125">
        <v>-5337493</v>
      </c>
      <c r="C23" s="125">
        <v>-5525749</v>
      </c>
      <c r="D23" s="16"/>
    </row>
    <row r="24" spans="1:4" ht="15.75">
      <c r="A24" s="121" t="s">
        <v>154</v>
      </c>
      <c r="B24" s="125">
        <v>-5279577</v>
      </c>
      <c r="C24" s="125">
        <v>0</v>
      </c>
      <c r="D24" s="16"/>
    </row>
    <row r="25" spans="1:4" ht="31.5">
      <c r="A25" s="121" t="s">
        <v>51</v>
      </c>
      <c r="B25" s="125">
        <f>-325871-625143-5476109</f>
        <v>-6427123</v>
      </c>
      <c r="C25" s="125">
        <v>-5719713</v>
      </c>
      <c r="D25" s="16"/>
    </row>
    <row r="26" spans="1:4" ht="15.75">
      <c r="A26" s="120" t="s">
        <v>52</v>
      </c>
      <c r="B26" s="126">
        <f>SUM(B21,B22:B25)</f>
        <v>-49227</v>
      </c>
      <c r="C26" s="126">
        <f>SUM(C21,C22:C25)</f>
        <v>2047606</v>
      </c>
      <c r="D26" s="16"/>
    </row>
    <row r="27" spans="1:4" ht="15.75">
      <c r="A27" s="121" t="s">
        <v>53</v>
      </c>
      <c r="B27" s="124">
        <v>-124939</v>
      </c>
      <c r="C27" s="125">
        <v>-262212</v>
      </c>
      <c r="D27" s="16"/>
    </row>
    <row r="28" spans="1:4" ht="31.5">
      <c r="A28" s="123" t="s">
        <v>155</v>
      </c>
      <c r="B28" s="127">
        <f>SUM(B26:B27)</f>
        <v>-174166</v>
      </c>
      <c r="C28" s="126">
        <f>SUM(C26:C27)</f>
        <v>1785394</v>
      </c>
      <c r="D28" s="16"/>
    </row>
    <row r="29" spans="1:4" ht="15.75">
      <c r="A29" s="123"/>
      <c r="B29" s="127"/>
      <c r="C29" s="126"/>
      <c r="D29" s="16"/>
    </row>
    <row r="30" spans="1:4" ht="15.75">
      <c r="A30" s="123" t="s">
        <v>156</v>
      </c>
      <c r="B30" s="127"/>
      <c r="C30" s="126"/>
      <c r="D30" s="16"/>
    </row>
    <row r="31" spans="1:4" ht="31.5">
      <c r="A31" s="199" t="s">
        <v>157</v>
      </c>
      <c r="B31" s="125">
        <v>2071817</v>
      </c>
      <c r="C31" s="125">
        <v>0</v>
      </c>
      <c r="D31" s="16"/>
    </row>
    <row r="32" spans="1:4" ht="15.75">
      <c r="A32" s="123" t="s">
        <v>158</v>
      </c>
      <c r="B32" s="126">
        <f>SUM(B28:B31)</f>
        <v>1897651</v>
      </c>
      <c r="C32" s="126">
        <f>SUM(C28:C31)</f>
        <v>1785394</v>
      </c>
      <c r="D32" s="16"/>
    </row>
    <row r="33" spans="1:4" ht="15.75" customHeight="1">
      <c r="A33" s="123"/>
      <c r="B33" s="112"/>
      <c r="C33" s="111"/>
      <c r="D33" s="16"/>
    </row>
    <row r="34" spans="1:4" s="32" customFormat="1" ht="15.75" customHeight="1">
      <c r="A34" s="123" t="s">
        <v>114</v>
      </c>
      <c r="B34" s="112"/>
      <c r="C34" s="111"/>
      <c r="D34" s="161"/>
    </row>
    <row r="35" spans="1:4" s="32" customFormat="1" ht="15.75" customHeight="1">
      <c r="A35" s="162" t="s">
        <v>115</v>
      </c>
      <c r="B35" s="110">
        <f>SUM(B32-B36)</f>
        <v>1889571</v>
      </c>
      <c r="C35" s="125">
        <v>1787886</v>
      </c>
      <c r="D35" s="161"/>
    </row>
    <row r="36" spans="1:4" s="32" customFormat="1" ht="15.75" customHeight="1">
      <c r="A36" s="162" t="s">
        <v>116</v>
      </c>
      <c r="B36" s="125">
        <v>8080</v>
      </c>
      <c r="C36" s="124">
        <v>-2492</v>
      </c>
      <c r="D36" s="161"/>
    </row>
    <row r="37" spans="1:4" s="32" customFormat="1" ht="15.75" customHeight="1">
      <c r="A37" s="123"/>
      <c r="B37" s="112">
        <f>SUM(B35:B36)</f>
        <v>1897651</v>
      </c>
      <c r="C37" s="126">
        <f>SUM(C35:C36)</f>
        <v>1785394</v>
      </c>
      <c r="D37" s="161"/>
    </row>
    <row r="38" spans="1:4" s="32" customFormat="1" ht="15.75" customHeight="1">
      <c r="A38" s="123"/>
      <c r="B38" s="112"/>
      <c r="C38" s="111"/>
      <c r="D38" s="161"/>
    </row>
    <row r="39" spans="1:4" s="163" customFormat="1" ht="31.5">
      <c r="A39" s="95" t="s">
        <v>117</v>
      </c>
      <c r="B39" s="111"/>
      <c r="C39" s="111"/>
      <c r="D39" s="161"/>
    </row>
    <row r="40" spans="1:4" s="163" customFormat="1" ht="47.25">
      <c r="A40" s="179" t="s">
        <v>55</v>
      </c>
      <c r="B40" s="111"/>
      <c r="C40" s="111"/>
      <c r="D40" s="161"/>
    </row>
    <row r="41" spans="1:4" s="163" customFormat="1" ht="31.5">
      <c r="A41" s="180" t="s">
        <v>118</v>
      </c>
      <c r="B41" s="111"/>
      <c r="C41" s="111"/>
      <c r="D41" s="161"/>
    </row>
    <row r="42" spans="1:4" s="163" customFormat="1" ht="15.75">
      <c r="A42" s="181" t="s">
        <v>119</v>
      </c>
      <c r="B42" s="125">
        <v>-982212</v>
      </c>
      <c r="C42" s="125">
        <v>-706004</v>
      </c>
      <c r="D42" s="161"/>
    </row>
    <row r="43" spans="1:4" s="163" customFormat="1" ht="31.5">
      <c r="A43" s="181" t="s">
        <v>120</v>
      </c>
      <c r="B43" s="125">
        <v>316572</v>
      </c>
      <c r="C43" s="125">
        <v>-246954</v>
      </c>
      <c r="D43" s="161"/>
    </row>
    <row r="44" spans="1:4" s="163" customFormat="1" ht="47.25">
      <c r="A44" s="179" t="s">
        <v>57</v>
      </c>
      <c r="B44" s="126">
        <f>SUM(B42:B43)</f>
        <v>-665640</v>
      </c>
      <c r="C44" s="126">
        <f>SUM(C42:C43)</f>
        <v>-952958</v>
      </c>
      <c r="D44" s="161"/>
    </row>
    <row r="45" spans="1:4" s="163" customFormat="1" ht="31.5">
      <c r="A45" s="179" t="s">
        <v>149</v>
      </c>
      <c r="B45" s="126"/>
      <c r="C45" s="126"/>
      <c r="D45" s="161"/>
    </row>
    <row r="46" spans="1:4" s="163" customFormat="1" ht="15.75">
      <c r="A46" s="180" t="s">
        <v>159</v>
      </c>
      <c r="B46" s="126">
        <v>1245840</v>
      </c>
      <c r="C46" s="126">
        <v>990881</v>
      </c>
      <c r="D46" s="161"/>
    </row>
    <row r="47" spans="1:4" s="163" customFormat="1" ht="31.5">
      <c r="A47" s="179" t="s">
        <v>147</v>
      </c>
      <c r="B47" s="126">
        <f>SUM(B46)</f>
        <v>1245840</v>
      </c>
      <c r="C47" s="126">
        <f>SUM(C46)</f>
        <v>990881</v>
      </c>
      <c r="D47" s="161"/>
    </row>
    <row r="48" spans="1:4" s="163" customFormat="1" ht="15.75">
      <c r="A48" s="182" t="s">
        <v>160</v>
      </c>
      <c r="B48" s="126">
        <f>SUM(B44+B47)</f>
        <v>580200</v>
      </c>
      <c r="C48" s="126">
        <f>SUM(C44+C47)</f>
        <v>37923</v>
      </c>
      <c r="D48" s="161"/>
    </row>
    <row r="49" spans="1:4" s="163" customFormat="1" ht="15.75">
      <c r="A49" s="182" t="s">
        <v>161</v>
      </c>
      <c r="B49" s="126">
        <f>SUM(B37+B48)</f>
        <v>2477851</v>
      </c>
      <c r="C49" s="126">
        <f>SUM(C37+C48)</f>
        <v>1823317</v>
      </c>
      <c r="D49" s="161"/>
    </row>
    <row r="50" spans="1:4" s="32" customFormat="1" ht="15.75" customHeight="1">
      <c r="A50" s="182"/>
      <c r="B50" s="111"/>
      <c r="C50" s="111"/>
      <c r="D50" s="161"/>
    </row>
    <row r="51" spans="1:4" s="32" customFormat="1" ht="15.75" customHeight="1">
      <c r="A51" s="182" t="s">
        <v>121</v>
      </c>
      <c r="B51" s="111"/>
      <c r="C51" s="111"/>
      <c r="D51" s="161"/>
    </row>
    <row r="52" spans="1:4" s="32" customFormat="1" ht="15.75" customHeight="1">
      <c r="A52" s="183" t="s">
        <v>115</v>
      </c>
      <c r="B52" s="109">
        <f>SUM(B49-B53)</f>
        <v>2469467</v>
      </c>
      <c r="C52" s="109">
        <v>1829595</v>
      </c>
      <c r="D52" s="161"/>
    </row>
    <row r="53" spans="1:4" s="32" customFormat="1" ht="15.75" customHeight="1">
      <c r="A53" s="183" t="s">
        <v>116</v>
      </c>
      <c r="B53" s="125">
        <v>8384</v>
      </c>
      <c r="C53" s="125">
        <v>-6278</v>
      </c>
      <c r="D53" s="161"/>
    </row>
    <row r="54" spans="1:4" s="163" customFormat="1" ht="15.75">
      <c r="A54" s="184" t="s">
        <v>122</v>
      </c>
      <c r="B54" s="126">
        <f>SUM(B52:B53)</f>
        <v>2477851</v>
      </c>
      <c r="C54" s="126">
        <f>SUM(C52:C53)</f>
        <v>1823317</v>
      </c>
      <c r="D54" s="161"/>
    </row>
    <row r="55" spans="1:4" s="163" customFormat="1" ht="31.5">
      <c r="A55" s="184" t="s">
        <v>58</v>
      </c>
      <c r="B55" s="185">
        <f>SUM(B35/10525903)*1000</f>
        <v>179.51628473110574</v>
      </c>
      <c r="C55" s="185">
        <v>169.84</v>
      </c>
      <c r="D55" s="161"/>
    </row>
    <row r="56" spans="1:3" s="10" customFormat="1" ht="15.75">
      <c r="A56" s="117"/>
      <c r="B56" s="117"/>
      <c r="C56" s="189"/>
    </row>
    <row r="57" spans="1:3" s="17" customFormat="1" ht="15.75">
      <c r="A57" s="118"/>
      <c r="B57" s="119"/>
      <c r="C57" s="190"/>
    </row>
    <row r="58" spans="1:3" s="27" customFormat="1" ht="15.75" customHeight="1">
      <c r="A58" s="217" t="s">
        <v>145</v>
      </c>
      <c r="B58" s="217"/>
      <c r="C58" s="217"/>
    </row>
    <row r="59" spans="1:3" s="27" customFormat="1" ht="15.75">
      <c r="A59" s="18"/>
      <c r="B59" s="18"/>
      <c r="C59" s="18"/>
    </row>
    <row r="60" spans="1:5" s="27" customFormat="1" ht="15.75" customHeight="1">
      <c r="A60" s="19"/>
      <c r="B60" s="20"/>
      <c r="C60" s="20"/>
      <c r="E60" s="31"/>
    </row>
    <row r="61" spans="1:5" s="27" customFormat="1" ht="15.75" customHeight="1">
      <c r="A61" s="217" t="s">
        <v>146</v>
      </c>
      <c r="B61" s="217"/>
      <c r="C61" s="217"/>
      <c r="E61" s="31"/>
    </row>
    <row r="62" spans="1:5" s="32" customFormat="1" ht="19.5" customHeight="1">
      <c r="A62" s="18"/>
      <c r="B62" s="36"/>
      <c r="C62" s="18"/>
      <c r="E62" s="33"/>
    </row>
    <row r="63" spans="1:3" ht="15.75">
      <c r="A63" s="213" t="s">
        <v>15</v>
      </c>
      <c r="B63" s="213"/>
      <c r="C63" s="213"/>
    </row>
  </sheetData>
  <sheetProtection/>
  <mergeCells count="6">
    <mergeCell ref="A4:C4"/>
    <mergeCell ref="A5:C5"/>
    <mergeCell ref="A58:C58"/>
    <mergeCell ref="A63:C63"/>
    <mergeCell ref="A7:C7"/>
    <mergeCell ref="A61:C61"/>
  </mergeCells>
  <printOptions/>
  <pageMargins left="0.7480314960629921" right="0.7480314960629921" top="0.53" bottom="0.5" header="0.26" footer="0.3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3"/>
  <sheetViews>
    <sheetView zoomScalePageLayoutView="0" workbookViewId="0" topLeftCell="A38">
      <selection activeCell="A61" sqref="A61"/>
    </sheetView>
  </sheetViews>
  <sheetFormatPr defaultColWidth="9.25390625" defaultRowHeight="12.75"/>
  <cols>
    <col min="1" max="1" width="73.375" style="27" customWidth="1"/>
    <col min="2" max="2" width="16.875" style="32" customWidth="1"/>
    <col min="3" max="3" width="18.625" style="32" customWidth="1"/>
    <col min="4" max="16384" width="9.25390625" style="149" customWidth="1"/>
  </cols>
  <sheetData>
    <row r="1" ht="14.25" customHeight="1"/>
    <row r="2" ht="13.5" customHeight="1"/>
    <row r="4" spans="1:3" ht="18.75">
      <c r="A4" s="220" t="s">
        <v>10</v>
      </c>
      <c r="B4" s="220"/>
      <c r="C4" s="220"/>
    </row>
    <row r="5" spans="1:3" s="150" customFormat="1" ht="30.75" customHeight="1">
      <c r="A5" s="212" t="s">
        <v>139</v>
      </c>
      <c r="B5" s="212"/>
      <c r="C5" s="212"/>
    </row>
    <row r="6" spans="1:3" s="42" customFormat="1" ht="14.25">
      <c r="A6" s="37"/>
      <c r="B6" s="38"/>
      <c r="C6" s="35"/>
    </row>
    <row r="7" spans="1:3" s="150" customFormat="1" ht="15.75">
      <c r="A7" s="216" t="s">
        <v>126</v>
      </c>
      <c r="B7" s="216"/>
      <c r="C7" s="216"/>
    </row>
    <row r="8" spans="1:3" ht="25.5">
      <c r="A8" s="66"/>
      <c r="B8" s="65" t="s">
        <v>140</v>
      </c>
      <c r="C8" s="191" t="s">
        <v>141</v>
      </c>
    </row>
    <row r="9" spans="1:4" ht="31.5" customHeight="1">
      <c r="A9" s="66" t="s">
        <v>59</v>
      </c>
      <c r="B9" s="151"/>
      <c r="C9" s="151"/>
      <c r="D9" s="152"/>
    </row>
    <row r="10" spans="1:4" ht="12.75">
      <c r="A10" s="64" t="s">
        <v>60</v>
      </c>
      <c r="B10" s="153">
        <v>16348937</v>
      </c>
      <c r="C10" s="153">
        <v>18313196</v>
      </c>
      <c r="D10" s="152"/>
    </row>
    <row r="11" spans="1:4" s="155" customFormat="1" ht="12.75">
      <c r="A11" s="138" t="s">
        <v>61</v>
      </c>
      <c r="B11" s="154">
        <v>-14748224</v>
      </c>
      <c r="C11" s="154">
        <v>-12211261</v>
      </c>
      <c r="D11" s="152"/>
    </row>
    <row r="12" spans="1:4" s="155" customFormat="1" ht="12.75">
      <c r="A12" s="138" t="s">
        <v>62</v>
      </c>
      <c r="B12" s="153">
        <v>3772976</v>
      </c>
      <c r="C12" s="153">
        <v>3338823</v>
      </c>
      <c r="D12" s="152"/>
    </row>
    <row r="13" spans="1:4" s="155" customFormat="1" ht="12.75">
      <c r="A13" s="138" t="s">
        <v>63</v>
      </c>
      <c r="B13" s="154">
        <v>-251338</v>
      </c>
      <c r="C13" s="154">
        <v>-378765</v>
      </c>
      <c r="D13" s="152"/>
    </row>
    <row r="14" spans="1:4" ht="37.5" customHeight="1">
      <c r="A14" s="138" t="s">
        <v>64</v>
      </c>
      <c r="B14" s="154">
        <v>-139932</v>
      </c>
      <c r="C14" s="154">
        <v>-29013</v>
      </c>
      <c r="D14" s="152"/>
    </row>
    <row r="15" spans="1:4" ht="12.75">
      <c r="A15" s="138" t="s">
        <v>65</v>
      </c>
      <c r="B15" s="153">
        <v>1542278</v>
      </c>
      <c r="C15" s="154">
        <v>393597</v>
      </c>
      <c r="D15" s="152"/>
    </row>
    <row r="16" spans="1:4" ht="12.75">
      <c r="A16" s="138" t="s">
        <v>162</v>
      </c>
      <c r="B16" s="153">
        <v>3739720</v>
      </c>
      <c r="C16" s="154">
        <v>1703109</v>
      </c>
      <c r="D16" s="152"/>
    </row>
    <row r="17" spans="1:4" ht="12.75">
      <c r="A17" s="138" t="s">
        <v>66</v>
      </c>
      <c r="B17" s="154">
        <v>2104257</v>
      </c>
      <c r="C17" s="154">
        <v>445550</v>
      </c>
      <c r="D17" s="152"/>
    </row>
    <row r="18" spans="1:4" ht="12.75">
      <c r="A18" s="138" t="s">
        <v>67</v>
      </c>
      <c r="B18" s="154">
        <v>-5362196</v>
      </c>
      <c r="C18" s="154">
        <v>-5432117</v>
      </c>
      <c r="D18" s="152"/>
    </row>
    <row r="19" spans="1:4" s="155" customFormat="1" ht="16.5" customHeight="1">
      <c r="A19" s="138" t="s">
        <v>68</v>
      </c>
      <c r="B19" s="154">
        <v>-9170194</v>
      </c>
      <c r="C19" s="154">
        <v>-4794169</v>
      </c>
      <c r="D19" s="152"/>
    </row>
    <row r="20" spans="1:4" s="155" customFormat="1" ht="16.5" customHeight="1">
      <c r="A20" s="139" t="s">
        <v>69</v>
      </c>
      <c r="B20" s="156"/>
      <c r="C20" s="156"/>
      <c r="D20" s="152"/>
    </row>
    <row r="21" spans="1:4" ht="25.5">
      <c r="A21" s="138" t="s">
        <v>18</v>
      </c>
      <c r="B21" s="154">
        <v>-9984764</v>
      </c>
      <c r="C21" s="154">
        <v>-622291</v>
      </c>
      <c r="D21" s="152"/>
    </row>
    <row r="22" spans="1:4" ht="16.5" customHeight="1">
      <c r="A22" s="138" t="s">
        <v>20</v>
      </c>
      <c r="B22" s="154">
        <v>-4095554</v>
      </c>
      <c r="C22" s="154">
        <v>-8048722</v>
      </c>
      <c r="D22" s="152"/>
    </row>
    <row r="23" spans="1:4" ht="16.5" customHeight="1">
      <c r="A23" s="138" t="s">
        <v>21</v>
      </c>
      <c r="B23" s="154">
        <v>-6175667</v>
      </c>
      <c r="C23" s="154">
        <v>-36335364</v>
      </c>
      <c r="D23" s="152"/>
    </row>
    <row r="24" spans="1:4" ht="16.5" customHeight="1">
      <c r="A24" s="138" t="s">
        <v>0</v>
      </c>
      <c r="B24" s="154">
        <v>1088839</v>
      </c>
      <c r="C24" s="154">
        <v>-55929</v>
      </c>
      <c r="D24" s="152"/>
    </row>
    <row r="25" spans="1:4" ht="16.5" customHeight="1">
      <c r="A25" s="139"/>
      <c r="B25" s="153"/>
      <c r="C25" s="153"/>
      <c r="D25" s="152"/>
    </row>
    <row r="26" spans="1:4" ht="16.5" customHeight="1">
      <c r="A26" s="139" t="s">
        <v>70</v>
      </c>
      <c r="B26" s="156"/>
      <c r="C26" s="156"/>
      <c r="D26" s="152"/>
    </row>
    <row r="27" spans="1:4" ht="12.75">
      <c r="A27" s="138" t="s">
        <v>12</v>
      </c>
      <c r="B27" s="154">
        <v>5570637</v>
      </c>
      <c r="C27" s="154">
        <v>7581758</v>
      </c>
      <c r="D27" s="152"/>
    </row>
    <row r="28" spans="1:4" ht="16.5" customHeight="1">
      <c r="A28" s="140" t="s">
        <v>27</v>
      </c>
      <c r="B28" s="154">
        <v>820669</v>
      </c>
      <c r="C28" s="154">
        <v>3424419</v>
      </c>
      <c r="D28" s="152"/>
    </row>
    <row r="29" spans="1:4" ht="12.75">
      <c r="A29" s="140" t="s">
        <v>28</v>
      </c>
      <c r="B29" s="154">
        <v>20478945</v>
      </c>
      <c r="C29" s="153">
        <v>31298380</v>
      </c>
      <c r="D29" s="152"/>
    </row>
    <row r="30" spans="1:4" ht="12.75">
      <c r="A30" s="140" t="s">
        <v>131</v>
      </c>
      <c r="B30" s="154">
        <v>4711657</v>
      </c>
      <c r="C30" s="154">
        <v>2981001</v>
      </c>
      <c r="D30" s="152"/>
    </row>
    <row r="31" spans="1:4" ht="16.5" customHeight="1">
      <c r="A31" s="138" t="s">
        <v>1</v>
      </c>
      <c r="B31" s="154">
        <v>194654</v>
      </c>
      <c r="C31" s="154">
        <v>-777359</v>
      </c>
      <c r="D31" s="152"/>
    </row>
    <row r="32" spans="1:6" ht="25.5">
      <c r="A32" s="139" t="s">
        <v>71</v>
      </c>
      <c r="B32" s="157">
        <f>SUM(B10:B31)</f>
        <v>10445700</v>
      </c>
      <c r="C32" s="157">
        <f>SUM(C10:C31)</f>
        <v>794843</v>
      </c>
      <c r="D32" s="152"/>
      <c r="F32" s="32"/>
    </row>
    <row r="33" spans="1:6" ht="12.75">
      <c r="A33" s="138" t="s">
        <v>72</v>
      </c>
      <c r="B33" s="157"/>
      <c r="C33" s="154">
        <v>-62881</v>
      </c>
      <c r="D33" s="152"/>
      <c r="F33" s="32"/>
    </row>
    <row r="34" spans="1:4" ht="25.5">
      <c r="A34" s="139" t="s">
        <v>163</v>
      </c>
      <c r="B34" s="158"/>
      <c r="C34" s="157">
        <f>SUM(C32:C33)</f>
        <v>731962</v>
      </c>
      <c r="D34" s="152"/>
    </row>
    <row r="35" spans="1:4" ht="29.25" customHeight="1">
      <c r="A35" s="139" t="s">
        <v>74</v>
      </c>
      <c r="B35" s="153"/>
      <c r="C35" s="154"/>
      <c r="D35" s="152"/>
    </row>
    <row r="36" spans="1:4" ht="12.75">
      <c r="A36" s="138" t="s">
        <v>75</v>
      </c>
      <c r="B36" s="154">
        <v>-19255290</v>
      </c>
      <c r="C36" s="154">
        <v>-5670270</v>
      </c>
      <c r="D36" s="152"/>
    </row>
    <row r="37" spans="1:4" ht="12.75">
      <c r="A37" s="138" t="s">
        <v>76</v>
      </c>
      <c r="B37" s="154">
        <v>11756364</v>
      </c>
      <c r="C37" s="153">
        <v>11087822</v>
      </c>
      <c r="D37" s="152"/>
    </row>
    <row r="38" spans="1:4" ht="12.75">
      <c r="A38" s="138" t="s">
        <v>111</v>
      </c>
      <c r="B38" s="154">
        <v>-416426</v>
      </c>
      <c r="C38" s="154">
        <v>-738394</v>
      </c>
      <c r="D38" s="152"/>
    </row>
    <row r="39" spans="1:4" ht="12.75">
      <c r="A39" s="138" t="s">
        <v>78</v>
      </c>
      <c r="B39" s="154">
        <v>0</v>
      </c>
      <c r="C39" s="154">
        <v>11629</v>
      </c>
      <c r="D39" s="152"/>
    </row>
    <row r="40" spans="1:4" s="155" customFormat="1" ht="25.5">
      <c r="A40" s="139" t="s">
        <v>79</v>
      </c>
      <c r="B40" s="157">
        <f>SUM(B36:B39)</f>
        <v>-7915352</v>
      </c>
      <c r="C40" s="157">
        <f>SUM(C36:C39)</f>
        <v>4690787</v>
      </c>
      <c r="D40" s="152"/>
    </row>
    <row r="41" spans="1:4" ht="12.75">
      <c r="A41" s="139"/>
      <c r="B41" s="158"/>
      <c r="C41" s="158"/>
      <c r="D41" s="152"/>
    </row>
    <row r="42" spans="1:4" ht="12.75">
      <c r="A42" s="139" t="s">
        <v>80</v>
      </c>
      <c r="B42" s="153"/>
      <c r="C42" s="153"/>
      <c r="D42" s="152"/>
    </row>
    <row r="43" spans="1:4" ht="12.75">
      <c r="A43" s="138" t="s">
        <v>4</v>
      </c>
      <c r="B43" s="154">
        <v>0</v>
      </c>
      <c r="C43" s="154">
        <v>-4959</v>
      </c>
      <c r="D43" s="152"/>
    </row>
    <row r="44" spans="1:4" ht="12.75">
      <c r="A44" s="138" t="s">
        <v>164</v>
      </c>
      <c r="B44" s="154">
        <v>0</v>
      </c>
      <c r="C44" s="154">
        <v>-104956</v>
      </c>
      <c r="D44" s="152"/>
    </row>
    <row r="45" spans="1:4" ht="16.5" customHeight="1">
      <c r="A45" s="138" t="s">
        <v>82</v>
      </c>
      <c r="B45" s="154">
        <v>-5075067</v>
      </c>
      <c r="C45" s="154">
        <v>-1869</v>
      </c>
      <c r="D45" s="152"/>
    </row>
    <row r="46" spans="1:4" ht="16.5" customHeight="1">
      <c r="A46" s="138" t="s">
        <v>132</v>
      </c>
      <c r="B46" s="154">
        <v>0</v>
      </c>
      <c r="C46" s="154">
        <v>-6568</v>
      </c>
      <c r="D46" s="152"/>
    </row>
    <row r="47" spans="1:3" s="159" customFormat="1" ht="12.75">
      <c r="A47" s="139" t="s">
        <v>85</v>
      </c>
      <c r="B47" s="157">
        <f>SUM(B43:B46)</f>
        <v>-5075067</v>
      </c>
      <c r="C47" s="157">
        <f>SUM(C43:C46)</f>
        <v>-118352</v>
      </c>
    </row>
    <row r="48" spans="1:3" s="6" customFormat="1" ht="12.75">
      <c r="A48" s="139"/>
      <c r="B48" s="153"/>
      <c r="C48" s="153"/>
    </row>
    <row r="49" spans="1:3" s="27" customFormat="1" ht="12.75">
      <c r="A49" s="139" t="s">
        <v>86</v>
      </c>
      <c r="B49" s="157">
        <f>SUM(B32+B40+B47)</f>
        <v>-2544719</v>
      </c>
      <c r="C49" s="157">
        <f>SUM(C34+C40+C47)</f>
        <v>5304397</v>
      </c>
    </row>
    <row r="50" spans="1:5" s="27" customFormat="1" ht="12.75">
      <c r="A50" s="138" t="s">
        <v>87</v>
      </c>
      <c r="B50" s="156">
        <v>5558356</v>
      </c>
      <c r="C50" s="156">
        <v>376449</v>
      </c>
      <c r="E50" s="178" t="s">
        <v>15</v>
      </c>
    </row>
    <row r="51" spans="1:3" s="27" customFormat="1" ht="12.75">
      <c r="A51" s="138" t="s">
        <v>88</v>
      </c>
      <c r="B51" s="156">
        <v>35151993</v>
      </c>
      <c r="C51" s="156">
        <v>29471147</v>
      </c>
    </row>
    <row r="52" spans="1:3" s="47" customFormat="1" ht="12.75">
      <c r="A52" s="139" t="s">
        <v>89</v>
      </c>
      <c r="B52" s="156">
        <v>38165630</v>
      </c>
      <c r="C52" s="156">
        <v>35151993</v>
      </c>
    </row>
    <row r="53" spans="1:5" s="47" customFormat="1" ht="14.25">
      <c r="A53" s="28"/>
      <c r="B53" s="160" t="s">
        <v>15</v>
      </c>
      <c r="C53" s="160" t="s">
        <v>15</v>
      </c>
      <c r="E53" s="44"/>
    </row>
    <row r="54" spans="1:5" s="47" customFormat="1" ht="14.25">
      <c r="A54" s="28"/>
      <c r="B54" s="160"/>
      <c r="C54" s="160"/>
      <c r="E54" s="44"/>
    </row>
    <row r="55" spans="1:5" s="47" customFormat="1" ht="14.25">
      <c r="A55" s="28"/>
      <c r="B55" s="160" t="s">
        <v>15</v>
      </c>
      <c r="C55" s="160"/>
      <c r="E55" s="44"/>
    </row>
    <row r="56" spans="1:5" s="47" customFormat="1" ht="14.25">
      <c r="A56" s="28"/>
      <c r="B56" s="160"/>
      <c r="C56" s="160"/>
      <c r="E56" s="44"/>
    </row>
    <row r="57" spans="1:5" s="27" customFormat="1" ht="15.75" customHeight="1">
      <c r="A57" s="217" t="s">
        <v>145</v>
      </c>
      <c r="B57" s="217"/>
      <c r="C57" s="217"/>
      <c r="E57" s="31"/>
    </row>
    <row r="58" spans="1:5" s="27" customFormat="1" ht="15.75">
      <c r="A58" s="18"/>
      <c r="B58" s="18"/>
      <c r="C58" s="18"/>
      <c r="E58" s="31"/>
    </row>
    <row r="59" spans="1:5" s="27" customFormat="1" ht="15.75">
      <c r="A59" s="19"/>
      <c r="B59" s="20"/>
      <c r="C59" s="20"/>
      <c r="E59" s="31"/>
    </row>
    <row r="60" spans="1:5" s="27" customFormat="1" ht="15.75" customHeight="1">
      <c r="A60" s="217" t="s">
        <v>146</v>
      </c>
      <c r="B60" s="217"/>
      <c r="C60" s="217"/>
      <c r="E60" s="31"/>
    </row>
    <row r="61" spans="1:3" ht="15.75">
      <c r="A61" s="18"/>
      <c r="B61" s="36"/>
      <c r="C61" s="18"/>
    </row>
    <row r="62" spans="1:3" ht="14.25">
      <c r="A62" s="28"/>
      <c r="B62" s="29"/>
      <c r="C62" s="29"/>
    </row>
    <row r="63" spans="1:3" ht="14.25">
      <c r="A63" s="28"/>
      <c r="B63" s="41"/>
      <c r="C63" s="41"/>
    </row>
  </sheetData>
  <sheetProtection/>
  <mergeCells count="5">
    <mergeCell ref="A4:C4"/>
    <mergeCell ref="A5:C5"/>
    <mergeCell ref="A57:C57"/>
    <mergeCell ref="A60:C60"/>
    <mergeCell ref="A7:C7"/>
  </mergeCells>
  <printOptions/>
  <pageMargins left="0.7086614173228347" right="0.7086614173228347" top="0.47" bottom="0.45" header="0.19" footer="0.17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4:E64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25390625" defaultRowHeight="12.75"/>
  <cols>
    <col min="1" max="1" width="67.75390625" style="10" customWidth="1"/>
    <col min="2" max="2" width="18.625" style="13" customWidth="1"/>
    <col min="3" max="3" width="19.125" style="13" customWidth="1"/>
    <col min="4" max="16384" width="9.25390625" style="2" customWidth="1"/>
  </cols>
  <sheetData>
    <row r="1" ht="14.25" customHeight="1"/>
    <row r="2" ht="13.5" customHeight="1"/>
    <row r="4" spans="1:3" ht="18.75">
      <c r="A4" s="222" t="s">
        <v>10</v>
      </c>
      <c r="B4" s="222"/>
      <c r="C4" s="222"/>
    </row>
    <row r="5" spans="1:3" s="1" customFormat="1" ht="30.75" customHeight="1">
      <c r="A5" s="219" t="s">
        <v>109</v>
      </c>
      <c r="B5" s="219"/>
      <c r="C5" s="219"/>
    </row>
    <row r="6" spans="1:3" s="12" customFormat="1" ht="14.25">
      <c r="A6" s="37"/>
      <c r="B6" s="38"/>
      <c r="C6" s="35"/>
    </row>
    <row r="7" spans="1:3" s="1" customFormat="1" ht="12.75">
      <c r="A7" s="137" t="s">
        <v>9</v>
      </c>
      <c r="B7" s="39"/>
      <c r="C7" s="40" t="s">
        <v>15</v>
      </c>
    </row>
    <row r="8" spans="1:3" ht="67.5" customHeight="1">
      <c r="A8" s="66"/>
      <c r="B8" s="65" t="s">
        <v>107</v>
      </c>
      <c r="C8" s="65" t="s">
        <v>108</v>
      </c>
    </row>
    <row r="9" spans="1:4" ht="31.5" customHeight="1">
      <c r="A9" s="66" t="s">
        <v>59</v>
      </c>
      <c r="B9" s="67"/>
      <c r="C9" s="67"/>
      <c r="D9" s="7"/>
    </row>
    <row r="10" spans="1:4" ht="12.75">
      <c r="A10" s="64" t="s">
        <v>60</v>
      </c>
      <c r="B10" s="143">
        <v>2419166</v>
      </c>
      <c r="C10" s="143">
        <v>19191817</v>
      </c>
      <c r="D10" s="7"/>
    </row>
    <row r="11" spans="1:4" s="3" customFormat="1" ht="12.75">
      <c r="A11" s="138" t="s">
        <v>61</v>
      </c>
      <c r="B11" s="144">
        <v>-8572245</v>
      </c>
      <c r="C11" s="144">
        <v>-8449111</v>
      </c>
      <c r="D11" s="7"/>
    </row>
    <row r="12" spans="1:4" s="3" customFormat="1" ht="12.75">
      <c r="A12" s="138" t="s">
        <v>62</v>
      </c>
      <c r="B12" s="143">
        <v>2360173</v>
      </c>
      <c r="C12" s="143">
        <v>2119801</v>
      </c>
      <c r="D12" s="7"/>
    </row>
    <row r="13" spans="1:4" s="3" customFormat="1" ht="12.75">
      <c r="A13" s="138" t="s">
        <v>63</v>
      </c>
      <c r="B13" s="144">
        <v>-398908</v>
      </c>
      <c r="C13" s="144">
        <v>-414668</v>
      </c>
      <c r="D13" s="7"/>
    </row>
    <row r="14" spans="1:4" ht="37.5" customHeight="1">
      <c r="A14" s="138" t="s">
        <v>64</v>
      </c>
      <c r="B14" s="144">
        <v>0</v>
      </c>
      <c r="C14" s="144">
        <v>-4828959</v>
      </c>
      <c r="D14" s="7"/>
    </row>
    <row r="15" spans="1:4" ht="12.75">
      <c r="A15" s="138" t="s">
        <v>65</v>
      </c>
      <c r="B15" s="143">
        <v>568279</v>
      </c>
      <c r="C15" s="143">
        <v>263829</v>
      </c>
      <c r="D15" s="7"/>
    </row>
    <row r="16" spans="1:4" ht="12.75">
      <c r="A16" s="138" t="s">
        <v>66</v>
      </c>
      <c r="B16" s="144">
        <v>-2239983</v>
      </c>
      <c r="C16" s="144">
        <v>0</v>
      </c>
      <c r="D16" s="7"/>
    </row>
    <row r="17" spans="1:4" ht="12.75">
      <c r="A17" s="138" t="s">
        <v>67</v>
      </c>
      <c r="B17" s="144">
        <v>-3421271</v>
      </c>
      <c r="C17" s="144">
        <v>111729</v>
      </c>
      <c r="D17" s="7"/>
    </row>
    <row r="18" spans="1:4" ht="16.5" customHeight="1">
      <c r="A18" s="138" t="s">
        <v>68</v>
      </c>
      <c r="B18" s="144">
        <v>0</v>
      </c>
      <c r="C18" s="144">
        <v>0</v>
      </c>
      <c r="D18" s="7"/>
    </row>
    <row r="19" spans="1:4" s="3" customFormat="1" ht="16.5" customHeight="1">
      <c r="A19" s="139"/>
      <c r="B19" s="143"/>
      <c r="C19" s="143"/>
      <c r="D19" s="7"/>
    </row>
    <row r="20" spans="1:4" s="3" customFormat="1" ht="16.5" customHeight="1">
      <c r="A20" s="139" t="s">
        <v>69</v>
      </c>
      <c r="B20" s="145"/>
      <c r="C20" s="145"/>
      <c r="D20" s="7"/>
    </row>
    <row r="21" spans="1:4" ht="25.5">
      <c r="A21" s="138" t="s">
        <v>18</v>
      </c>
      <c r="B21" s="144">
        <v>-193119</v>
      </c>
      <c r="C21" s="144">
        <v>529061</v>
      </c>
      <c r="D21" s="7"/>
    </row>
    <row r="22" spans="1:4" ht="16.5" customHeight="1">
      <c r="A22" s="138" t="s">
        <v>20</v>
      </c>
      <c r="B22" s="144">
        <v>49294</v>
      </c>
      <c r="C22" s="144">
        <v>-1153547</v>
      </c>
      <c r="D22" s="7"/>
    </row>
    <row r="23" spans="1:4" ht="16.5" customHeight="1">
      <c r="A23" s="138" t="s">
        <v>21</v>
      </c>
      <c r="B23" s="144">
        <v>4439929</v>
      </c>
      <c r="C23" s="144">
        <v>-8786912</v>
      </c>
      <c r="D23" s="7"/>
    </row>
    <row r="24" spans="1:4" ht="16.5" customHeight="1">
      <c r="A24" s="138" t="s">
        <v>0</v>
      </c>
      <c r="B24" s="144">
        <v>-26401514</v>
      </c>
      <c r="C24" s="144">
        <v>-2561308</v>
      </c>
      <c r="D24" s="7"/>
    </row>
    <row r="25" spans="1:4" ht="16.5" customHeight="1">
      <c r="A25" s="139"/>
      <c r="B25" s="143"/>
      <c r="C25" s="143"/>
      <c r="D25" s="7"/>
    </row>
    <row r="26" spans="1:4" ht="16.5" customHeight="1">
      <c r="A26" s="139" t="s">
        <v>70</v>
      </c>
      <c r="B26" s="145"/>
      <c r="C26" s="145"/>
      <c r="D26" s="7"/>
    </row>
    <row r="27" spans="1:4" ht="12.75">
      <c r="A27" s="138" t="s">
        <v>12</v>
      </c>
      <c r="B27" s="144">
        <v>-285139</v>
      </c>
      <c r="C27" s="144">
        <v>-2154745</v>
      </c>
      <c r="D27" s="7"/>
    </row>
    <row r="28" spans="1:4" ht="16.5" customHeight="1">
      <c r="A28" s="140" t="s">
        <v>27</v>
      </c>
      <c r="B28" s="144">
        <v>7266668</v>
      </c>
      <c r="C28" s="144">
        <v>-275250</v>
      </c>
      <c r="D28" s="7"/>
    </row>
    <row r="29" spans="1:4" ht="12.75">
      <c r="A29" s="140" t="s">
        <v>28</v>
      </c>
      <c r="B29" s="143">
        <v>14232049</v>
      </c>
      <c r="C29" s="143">
        <v>9817369</v>
      </c>
      <c r="D29" s="7"/>
    </row>
    <row r="30" spans="1:4" ht="16.5" customHeight="1">
      <c r="A30" s="138" t="s">
        <v>1</v>
      </c>
      <c r="B30" s="143">
        <v>7851727</v>
      </c>
      <c r="C30" s="143">
        <v>1370518</v>
      </c>
      <c r="D30" s="7"/>
    </row>
    <row r="31" spans="1:4" ht="25.5">
      <c r="A31" s="139" t="s">
        <v>71</v>
      </c>
      <c r="B31" s="146">
        <f>SUM(B10:B30)</f>
        <v>-2324894</v>
      </c>
      <c r="C31" s="146">
        <f>SUM(C10:C30)</f>
        <v>4779624</v>
      </c>
      <c r="D31" s="7"/>
    </row>
    <row r="32" spans="1:4" ht="12.75">
      <c r="A32" s="138" t="s">
        <v>72</v>
      </c>
      <c r="B32" s="144">
        <v>0</v>
      </c>
      <c r="C32" s="144">
        <v>0</v>
      </c>
      <c r="D32" s="7"/>
    </row>
    <row r="33" spans="1:4" ht="25.5">
      <c r="A33" s="139" t="s">
        <v>73</v>
      </c>
      <c r="B33" s="146">
        <f>SUM(B31:B32)</f>
        <v>-2324894</v>
      </c>
      <c r="C33" s="146">
        <f>SUM(C31:C32)</f>
        <v>4779624</v>
      </c>
      <c r="D33" s="7"/>
    </row>
    <row r="34" spans="1:4" ht="16.5" customHeight="1">
      <c r="A34" s="141"/>
      <c r="B34" s="147"/>
      <c r="C34" s="147"/>
      <c r="D34" s="7"/>
    </row>
    <row r="35" spans="1:4" ht="29.25" customHeight="1">
      <c r="A35" s="139" t="s">
        <v>74</v>
      </c>
      <c r="B35" s="143"/>
      <c r="C35" s="143"/>
      <c r="D35" s="7"/>
    </row>
    <row r="36" spans="1:4" ht="12.75">
      <c r="A36" s="138" t="s">
        <v>75</v>
      </c>
      <c r="B36" s="144">
        <v>-2213485</v>
      </c>
      <c r="C36" s="144">
        <v>-14434178</v>
      </c>
      <c r="D36" s="7"/>
    </row>
    <row r="37" spans="1:4" ht="12.75">
      <c r="A37" s="138" t="s">
        <v>76</v>
      </c>
      <c r="B37" s="143">
        <v>4150033</v>
      </c>
      <c r="C37" s="143">
        <v>6874672</v>
      </c>
      <c r="D37" s="7"/>
    </row>
    <row r="38" spans="1:4" ht="12.75">
      <c r="A38" s="138" t="s">
        <v>77</v>
      </c>
      <c r="B38" s="144">
        <v>-110000</v>
      </c>
      <c r="C38" s="144">
        <v>-49764</v>
      </c>
      <c r="D38" s="7"/>
    </row>
    <row r="39" spans="1:4" ht="12.75">
      <c r="A39" s="140" t="s">
        <v>78</v>
      </c>
      <c r="B39" s="144">
        <v>1840</v>
      </c>
      <c r="C39" s="144">
        <v>0</v>
      </c>
      <c r="D39" s="7"/>
    </row>
    <row r="40" spans="1:4" s="3" customFormat="1" ht="25.5">
      <c r="A40" s="139" t="s">
        <v>79</v>
      </c>
      <c r="B40" s="145">
        <f>SUM(B36:B39)</f>
        <v>1828388</v>
      </c>
      <c r="C40" s="145">
        <f>SUM(C36:C39)</f>
        <v>-7609270</v>
      </c>
      <c r="D40" s="7"/>
    </row>
    <row r="41" spans="1:4" ht="12.75">
      <c r="A41" s="139"/>
      <c r="B41" s="147"/>
      <c r="C41" s="147"/>
      <c r="D41" s="7"/>
    </row>
    <row r="42" spans="1:4" ht="12.75">
      <c r="A42" s="139" t="s">
        <v>80</v>
      </c>
      <c r="B42" s="143"/>
      <c r="C42" s="143"/>
      <c r="D42" s="7"/>
    </row>
    <row r="43" spans="1:4" ht="12.75">
      <c r="A43" s="138" t="s">
        <v>4</v>
      </c>
      <c r="B43" s="144">
        <v>0</v>
      </c>
      <c r="C43" s="144">
        <v>0</v>
      </c>
      <c r="D43" s="7"/>
    </row>
    <row r="44" spans="1:4" s="3" customFormat="1" ht="16.5" customHeight="1">
      <c r="A44" s="138" t="s">
        <v>81</v>
      </c>
      <c r="B44" s="144">
        <v>0</v>
      </c>
      <c r="C44" s="144">
        <v>18075758</v>
      </c>
      <c r="D44" s="7"/>
    </row>
    <row r="45" spans="1:4" ht="16.5" customHeight="1">
      <c r="A45" s="138" t="s">
        <v>82</v>
      </c>
      <c r="B45" s="144">
        <v>0</v>
      </c>
      <c r="C45" s="144">
        <v>-4818346</v>
      </c>
      <c r="D45" s="7"/>
    </row>
    <row r="46" spans="1:4" ht="12.75">
      <c r="A46" s="138" t="s">
        <v>83</v>
      </c>
      <c r="B46" s="144">
        <v>0</v>
      </c>
      <c r="C46" s="144">
        <v>0</v>
      </c>
      <c r="D46" s="7"/>
    </row>
    <row r="47" spans="1:3" s="5" customFormat="1" ht="12.75">
      <c r="A47" s="138" t="s">
        <v>84</v>
      </c>
      <c r="B47" s="144">
        <v>-6870</v>
      </c>
      <c r="C47" s="144">
        <v>0</v>
      </c>
    </row>
    <row r="48" spans="1:3" s="4" customFormat="1" ht="25.5">
      <c r="A48" s="139" t="s">
        <v>85</v>
      </c>
      <c r="B48" s="146">
        <f>SUM(B43:B47)</f>
        <v>-6870</v>
      </c>
      <c r="C48" s="146">
        <f>SUM(C43:C47)</f>
        <v>13257412</v>
      </c>
    </row>
    <row r="49" spans="1:3" s="6" customFormat="1" ht="12.75">
      <c r="A49" s="139"/>
      <c r="B49" s="143"/>
      <c r="C49" s="143"/>
    </row>
    <row r="50" spans="1:3" s="27" customFormat="1" ht="12.75">
      <c r="A50" s="139" t="s">
        <v>86</v>
      </c>
      <c r="B50" s="146">
        <f>SUM(B33+B40+B48)</f>
        <v>-503376</v>
      </c>
      <c r="C50" s="146">
        <f>SUM(C33+C40+C48)</f>
        <v>10427766</v>
      </c>
    </row>
    <row r="51" spans="1:3" s="27" customFormat="1" ht="25.5">
      <c r="A51" s="138" t="s">
        <v>87</v>
      </c>
      <c r="B51" s="143">
        <v>3334950</v>
      </c>
      <c r="C51" s="143">
        <v>395776</v>
      </c>
    </row>
    <row r="52" spans="1:3" s="27" customFormat="1" ht="12.75">
      <c r="A52" s="138" t="s">
        <v>88</v>
      </c>
      <c r="B52" s="145">
        <v>28273494</v>
      </c>
      <c r="C52" s="145">
        <v>23156087</v>
      </c>
    </row>
    <row r="53" spans="1:3" s="27" customFormat="1" ht="12.75">
      <c r="A53" s="142" t="s">
        <v>89</v>
      </c>
      <c r="B53" s="148">
        <v>31105068</v>
      </c>
      <c r="C53" s="148">
        <v>33979629</v>
      </c>
    </row>
    <row r="54" spans="1:5" s="78" customFormat="1" ht="14.25">
      <c r="A54" s="80"/>
      <c r="B54" s="81" t="s">
        <v>15</v>
      </c>
      <c r="C54" s="81" t="s">
        <v>15</v>
      </c>
      <c r="E54" s="79"/>
    </row>
    <row r="55" spans="1:5" s="47" customFormat="1" ht="14.25">
      <c r="A55" s="28"/>
      <c r="B55" s="82" t="s">
        <v>15</v>
      </c>
      <c r="C55" s="82"/>
      <c r="E55" s="44"/>
    </row>
    <row r="56" spans="1:5" s="27" customFormat="1" ht="15.75">
      <c r="A56" s="217" t="s">
        <v>14</v>
      </c>
      <c r="B56" s="217"/>
      <c r="C56" s="217"/>
      <c r="E56" s="31"/>
    </row>
    <row r="57" spans="1:5" s="27" customFormat="1" ht="15.75">
      <c r="A57" s="18"/>
      <c r="B57" s="18"/>
      <c r="C57" s="18"/>
      <c r="E57" s="31"/>
    </row>
    <row r="58" spans="1:5" s="27" customFormat="1" ht="15.75">
      <c r="A58" s="19"/>
      <c r="B58" s="20"/>
      <c r="C58" s="20"/>
      <c r="E58" s="31"/>
    </row>
    <row r="59" spans="1:5" s="27" customFormat="1" ht="15.75">
      <c r="A59" s="217" t="s">
        <v>40</v>
      </c>
      <c r="B59" s="217"/>
      <c r="C59" s="217"/>
      <c r="E59" s="31"/>
    </row>
    <row r="60" spans="1:5" s="27" customFormat="1" ht="15.75">
      <c r="A60" s="69"/>
      <c r="B60" s="70"/>
      <c r="C60" s="69"/>
      <c r="E60" s="31"/>
    </row>
    <row r="61" spans="1:5" s="32" customFormat="1" ht="19.5" customHeight="1">
      <c r="A61" s="221" t="s">
        <v>15</v>
      </c>
      <c r="B61" s="221"/>
      <c r="C61" s="221"/>
      <c r="E61" s="33"/>
    </row>
    <row r="62" spans="1:3" ht="14.25">
      <c r="A62" s="21"/>
      <c r="B62" s="22"/>
      <c r="C62" s="22"/>
    </row>
    <row r="63" spans="1:3" ht="14.25">
      <c r="A63" s="21"/>
      <c r="B63" s="22"/>
      <c r="C63" s="22"/>
    </row>
    <row r="64" spans="1:3" ht="14.25">
      <c r="A64" s="21"/>
      <c r="B64" s="11"/>
      <c r="C64" s="11"/>
    </row>
  </sheetData>
  <sheetProtection/>
  <mergeCells count="5">
    <mergeCell ref="A59:C59"/>
    <mergeCell ref="A56:C56"/>
    <mergeCell ref="A61:C61"/>
    <mergeCell ref="A5:C5"/>
    <mergeCell ref="A4:C4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0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4.25390625" style="8" customWidth="1"/>
    <col min="2" max="2" width="13.375" style="8" customWidth="1"/>
    <col min="3" max="3" width="14.625" style="8" customWidth="1"/>
    <col min="4" max="4" width="13.375" style="8" customWidth="1"/>
    <col min="5" max="5" width="19.125" style="8" customWidth="1"/>
    <col min="6" max="6" width="14.125" style="8" customWidth="1"/>
    <col min="7" max="7" width="10.75390625" style="26" customWidth="1"/>
    <col min="8" max="8" width="12.25390625" style="26" customWidth="1"/>
    <col min="9" max="16384" width="9.1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23" t="s">
        <v>2</v>
      </c>
      <c r="B5" s="223"/>
      <c r="C5" s="223"/>
      <c r="D5" s="223"/>
      <c r="E5" s="223"/>
      <c r="F5" s="223"/>
      <c r="G5" s="223"/>
      <c r="H5" s="223"/>
    </row>
    <row r="6" spans="1:9" ht="35.25" customHeight="1">
      <c r="A6" s="224" t="s">
        <v>110</v>
      </c>
      <c r="B6" s="224"/>
      <c r="C6" s="224"/>
      <c r="D6" s="224"/>
      <c r="E6" s="224"/>
      <c r="F6" s="224"/>
      <c r="G6" s="224"/>
      <c r="H6" s="224"/>
      <c r="I6" s="224"/>
    </row>
    <row r="7" spans="1:8" ht="15.75">
      <c r="A7" s="63"/>
      <c r="B7" s="63"/>
      <c r="C7" s="63"/>
      <c r="D7" s="63"/>
      <c r="E7" s="63"/>
      <c r="F7" s="63"/>
      <c r="G7" s="63"/>
      <c r="H7" s="63"/>
    </row>
    <row r="8" spans="1:8" ht="15.75">
      <c r="A8" s="131" t="s">
        <v>9</v>
      </c>
      <c r="B8" s="24"/>
      <c r="C8" s="24"/>
      <c r="D8" s="24"/>
      <c r="E8" s="24"/>
      <c r="F8" s="24"/>
      <c r="G8" s="24"/>
      <c r="H8" s="40" t="s">
        <v>15</v>
      </c>
    </row>
    <row r="9" spans="1:9" ht="48">
      <c r="A9" s="72" t="s">
        <v>16</v>
      </c>
      <c r="B9" s="72" t="s">
        <v>33</v>
      </c>
      <c r="C9" s="72" t="s">
        <v>13</v>
      </c>
      <c r="D9" s="72" t="s">
        <v>3</v>
      </c>
      <c r="E9" s="72" t="s">
        <v>101</v>
      </c>
      <c r="F9" s="72" t="s">
        <v>102</v>
      </c>
      <c r="G9" s="73" t="s">
        <v>34</v>
      </c>
      <c r="H9" s="74" t="s">
        <v>37</v>
      </c>
      <c r="I9" s="72" t="s">
        <v>38</v>
      </c>
    </row>
    <row r="10" spans="1:9" ht="12.75">
      <c r="A10" s="75" t="s">
        <v>90</v>
      </c>
      <c r="B10" s="84">
        <v>127611241</v>
      </c>
      <c r="C10" s="89">
        <v>-11883</v>
      </c>
      <c r="D10" s="84">
        <v>100</v>
      </c>
      <c r="E10" s="89">
        <v>-767988</v>
      </c>
      <c r="F10" s="86">
        <v>970879</v>
      </c>
      <c r="G10" s="84">
        <v>4380918</v>
      </c>
      <c r="H10" s="89">
        <v>-94772741</v>
      </c>
      <c r="I10" s="84">
        <f>SUM(B10:H10)</f>
        <v>37410526</v>
      </c>
    </row>
    <row r="11" spans="1:9" ht="15.75" customHeight="1">
      <c r="A11" s="72" t="s">
        <v>91</v>
      </c>
      <c r="B11" s="84"/>
      <c r="C11" s="85"/>
      <c r="D11" s="84"/>
      <c r="E11" s="84"/>
      <c r="F11" s="86"/>
      <c r="G11" s="84"/>
      <c r="H11" s="84"/>
      <c r="I11" s="84">
        <f aca="true" t="shared" si="0" ref="I11:I26">SUM(B11:H11)</f>
        <v>0</v>
      </c>
    </row>
    <row r="12" spans="1:9" ht="12.75">
      <c r="A12" s="75" t="s">
        <v>92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1936695</v>
      </c>
      <c r="I12" s="134">
        <f t="shared" si="0"/>
        <v>1936695</v>
      </c>
    </row>
    <row r="13" spans="1:9" ht="12.75">
      <c r="A13" s="75" t="s">
        <v>105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-232429</v>
      </c>
      <c r="I13" s="134">
        <f t="shared" si="0"/>
        <v>-232429</v>
      </c>
    </row>
    <row r="14" spans="1:9" ht="12.75">
      <c r="A14" s="72" t="s">
        <v>93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4">
        <f t="shared" si="0"/>
        <v>0</v>
      </c>
    </row>
    <row r="15" spans="1:9" ht="36">
      <c r="A15" s="76" t="s">
        <v>55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5">
        <f t="shared" si="0"/>
        <v>0</v>
      </c>
    </row>
    <row r="16" spans="1:9" ht="24">
      <c r="A16" s="75" t="s">
        <v>94</v>
      </c>
      <c r="B16" s="132">
        <v>0</v>
      </c>
      <c r="C16" s="132">
        <v>0</v>
      </c>
      <c r="D16" s="132">
        <v>0</v>
      </c>
      <c r="E16" s="132">
        <f>204826-34202</f>
        <v>170624</v>
      </c>
      <c r="F16" s="132">
        <v>0</v>
      </c>
      <c r="G16" s="132">
        <v>0</v>
      </c>
      <c r="H16" s="132">
        <v>0</v>
      </c>
      <c r="I16" s="134">
        <f t="shared" si="0"/>
        <v>170624</v>
      </c>
    </row>
    <row r="17" spans="1:9" ht="36">
      <c r="A17" s="75" t="s">
        <v>95</v>
      </c>
      <c r="B17" s="132">
        <v>0</v>
      </c>
      <c r="C17" s="132">
        <v>0</v>
      </c>
      <c r="D17" s="132">
        <v>0</v>
      </c>
      <c r="E17" s="132">
        <f>-141288</f>
        <v>-141288</v>
      </c>
      <c r="F17" s="132">
        <v>0</v>
      </c>
      <c r="G17" s="132">
        <v>0</v>
      </c>
      <c r="H17" s="132">
        <v>0</v>
      </c>
      <c r="I17" s="134">
        <f t="shared" si="0"/>
        <v>-141288</v>
      </c>
    </row>
    <row r="18" spans="1:9" ht="24">
      <c r="A18" s="75" t="s">
        <v>56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4">
        <f t="shared" si="0"/>
        <v>0</v>
      </c>
    </row>
    <row r="19" spans="1:9" s="9" customFormat="1" ht="36">
      <c r="A19" s="76" t="s">
        <v>57</v>
      </c>
      <c r="B19" s="133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5">
        <f t="shared" si="0"/>
        <v>0</v>
      </c>
    </row>
    <row r="20" spans="1:9" s="26" customFormat="1" ht="12.75">
      <c r="A20" s="75" t="s">
        <v>106</v>
      </c>
      <c r="B20" s="132">
        <v>0</v>
      </c>
      <c r="C20" s="132"/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4">
        <f t="shared" si="0"/>
        <v>0</v>
      </c>
    </row>
    <row r="21" spans="1:9" s="26" customFormat="1" ht="12.75">
      <c r="A21" s="72" t="s">
        <v>96</v>
      </c>
      <c r="B21" s="132">
        <f>SUM(B12:B20)</f>
        <v>0</v>
      </c>
      <c r="C21" s="132">
        <f aca="true" t="shared" si="1" ref="C21:I21">SUM(C12:C20)</f>
        <v>0</v>
      </c>
      <c r="D21" s="132">
        <f t="shared" si="1"/>
        <v>0</v>
      </c>
      <c r="E21" s="132">
        <f t="shared" si="1"/>
        <v>29336</v>
      </c>
      <c r="F21" s="132">
        <v>0</v>
      </c>
      <c r="G21" s="132">
        <v>0</v>
      </c>
      <c r="H21" s="132">
        <f t="shared" si="1"/>
        <v>1704266</v>
      </c>
      <c r="I21" s="134">
        <f t="shared" si="1"/>
        <v>1733602</v>
      </c>
    </row>
    <row r="22" spans="1:9" ht="12.75">
      <c r="A22" s="72" t="s">
        <v>97</v>
      </c>
      <c r="B22" s="83"/>
      <c r="C22" s="132"/>
      <c r="D22" s="132" t="s">
        <v>15</v>
      </c>
      <c r="E22" s="83"/>
      <c r="F22" s="132" t="s">
        <v>15</v>
      </c>
      <c r="G22" s="132"/>
      <c r="H22" s="132"/>
      <c r="I22" s="134">
        <f t="shared" si="0"/>
        <v>0</v>
      </c>
    </row>
    <row r="23" spans="1:9" s="27" customFormat="1" ht="12.75">
      <c r="A23" s="75" t="s">
        <v>98</v>
      </c>
      <c r="B23" s="132">
        <v>0</v>
      </c>
      <c r="C23" s="133">
        <v>0</v>
      </c>
      <c r="D23" s="133">
        <v>0</v>
      </c>
      <c r="E23" s="132">
        <v>0</v>
      </c>
      <c r="F23" s="132">
        <v>0</v>
      </c>
      <c r="G23" s="132">
        <v>0</v>
      </c>
      <c r="H23" s="132">
        <v>0</v>
      </c>
      <c r="I23" s="134">
        <f t="shared" si="0"/>
        <v>0</v>
      </c>
    </row>
    <row r="24" spans="1:9" s="27" customFormat="1" ht="12.75">
      <c r="A24" s="75" t="s">
        <v>99</v>
      </c>
      <c r="B24" s="132">
        <v>0</v>
      </c>
      <c r="C24" s="132">
        <v>0</v>
      </c>
      <c r="D24" s="132">
        <v>0</v>
      </c>
      <c r="E24" s="132">
        <v>0</v>
      </c>
      <c r="F24" s="132">
        <v>-11745</v>
      </c>
      <c r="G24" s="132">
        <v>0</v>
      </c>
      <c r="H24" s="132">
        <v>0</v>
      </c>
      <c r="I24" s="134">
        <f t="shared" si="0"/>
        <v>-11745</v>
      </c>
    </row>
    <row r="25" spans="1:9" s="27" customFormat="1" ht="12.75">
      <c r="A25" s="75" t="s">
        <v>100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4">
        <f t="shared" si="0"/>
        <v>0</v>
      </c>
    </row>
    <row r="26" spans="1:9" s="27" customFormat="1" ht="13.5" thickBot="1">
      <c r="A26" s="128" t="s">
        <v>103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4">
        <f t="shared" si="0"/>
        <v>0</v>
      </c>
    </row>
    <row r="27" spans="1:9" s="27" customFormat="1" ht="18.75" customHeight="1" thickBot="1">
      <c r="A27" s="129" t="s">
        <v>104</v>
      </c>
      <c r="B27" s="130">
        <f aca="true" t="shared" si="2" ref="B27:I27">SUM(B10+B21+B23+B24+B25+B26)</f>
        <v>127611241</v>
      </c>
      <c r="C27" s="130">
        <f t="shared" si="2"/>
        <v>-11883</v>
      </c>
      <c r="D27" s="130">
        <f t="shared" si="2"/>
        <v>100</v>
      </c>
      <c r="E27" s="136">
        <f t="shared" si="2"/>
        <v>-738652</v>
      </c>
      <c r="F27" s="130">
        <f t="shared" si="2"/>
        <v>959134</v>
      </c>
      <c r="G27" s="130">
        <f t="shared" si="2"/>
        <v>4380918</v>
      </c>
      <c r="H27" s="136">
        <f t="shared" si="2"/>
        <v>-93068475</v>
      </c>
      <c r="I27" s="130">
        <f t="shared" si="2"/>
        <v>39132383</v>
      </c>
    </row>
    <row r="28" spans="1:9" s="27" customFormat="1" ht="13.5" thickTop="1">
      <c r="A28" s="71"/>
      <c r="B28" s="87" t="s">
        <v>15</v>
      </c>
      <c r="C28" s="88" t="s">
        <v>15</v>
      </c>
      <c r="D28" s="87" t="s">
        <v>15</v>
      </c>
      <c r="E28" s="88" t="s">
        <v>15</v>
      </c>
      <c r="F28" s="87" t="s">
        <v>15</v>
      </c>
      <c r="G28" s="87" t="s">
        <v>15</v>
      </c>
      <c r="H28" s="87" t="s">
        <v>15</v>
      </c>
      <c r="I28" s="87" t="s">
        <v>15</v>
      </c>
    </row>
    <row r="29" spans="1:9" s="27" customFormat="1" ht="12.75">
      <c r="A29" s="71"/>
      <c r="B29" s="87" t="s">
        <v>15</v>
      </c>
      <c r="C29" s="87" t="s">
        <v>15</v>
      </c>
      <c r="D29" s="87" t="s">
        <v>15</v>
      </c>
      <c r="E29" s="87" t="s">
        <v>15</v>
      </c>
      <c r="F29" s="87" t="s">
        <v>15</v>
      </c>
      <c r="G29" s="87" t="s">
        <v>15</v>
      </c>
      <c r="H29" s="87" t="s">
        <v>15</v>
      </c>
      <c r="I29" s="87" t="s">
        <v>15</v>
      </c>
    </row>
    <row r="30" spans="1:9" s="27" customFormat="1" ht="12.75">
      <c r="A30" s="71"/>
      <c r="B30" s="87"/>
      <c r="C30" s="87"/>
      <c r="D30" s="87"/>
      <c r="E30" s="87"/>
      <c r="F30" s="87"/>
      <c r="G30" s="87"/>
      <c r="H30" s="87"/>
      <c r="I30" s="87"/>
    </row>
    <row r="31" spans="1:9" s="27" customFormat="1" ht="15.75" customHeight="1">
      <c r="A31" s="217" t="s">
        <v>14</v>
      </c>
      <c r="B31" s="217"/>
      <c r="C31" s="217"/>
      <c r="D31" s="217"/>
      <c r="E31" s="217"/>
      <c r="F31" s="217"/>
      <c r="G31" s="77"/>
      <c r="H31" s="77"/>
      <c r="I31" s="77"/>
    </row>
    <row r="32" spans="1:9" s="27" customFormat="1" ht="15.75">
      <c r="A32" s="18"/>
      <c r="B32" s="18"/>
      <c r="C32" s="18"/>
      <c r="D32" s="77"/>
      <c r="E32" s="87"/>
      <c r="F32" s="77"/>
      <c r="G32" s="77"/>
      <c r="H32" s="77"/>
      <c r="I32" s="77"/>
    </row>
    <row r="33" spans="1:9" s="27" customFormat="1" ht="15.75" customHeight="1">
      <c r="A33" s="217" t="s">
        <v>40</v>
      </c>
      <c r="B33" s="217"/>
      <c r="C33" s="217"/>
      <c r="D33" s="217"/>
      <c r="E33" s="217"/>
      <c r="F33" s="77"/>
      <c r="G33" s="77"/>
      <c r="H33" s="77"/>
      <c r="I33" s="77"/>
    </row>
    <row r="34" spans="1:9" s="27" customFormat="1" ht="15.75">
      <c r="A34" s="69"/>
      <c r="B34" s="70"/>
      <c r="C34" s="69"/>
      <c r="D34" s="77"/>
      <c r="E34" s="77"/>
      <c r="F34" s="77"/>
      <c r="G34" s="77"/>
      <c r="H34" s="77"/>
      <c r="I34" s="77"/>
    </row>
    <row r="35" spans="1:9" s="27" customFormat="1" ht="12.75">
      <c r="A35" s="71"/>
      <c r="B35" s="77"/>
      <c r="C35" s="77"/>
      <c r="D35" s="77"/>
      <c r="E35" s="77"/>
      <c r="F35" s="77"/>
      <c r="G35" s="77"/>
      <c r="H35" s="77"/>
      <c r="I35" s="77"/>
    </row>
    <row r="36" spans="1:9" s="27" customFormat="1" ht="12.75">
      <c r="A36" s="71"/>
      <c r="B36" s="77"/>
      <c r="C36" s="77"/>
      <c r="D36" s="77"/>
      <c r="E36" s="77"/>
      <c r="F36" s="77"/>
      <c r="G36" s="77"/>
      <c r="H36" s="77"/>
      <c r="I36" s="77"/>
    </row>
    <row r="37" spans="1:9" s="27" customFormat="1" ht="12.75">
      <c r="A37" s="71"/>
      <c r="B37" s="77"/>
      <c r="C37" s="77"/>
      <c r="D37" s="77"/>
      <c r="E37" s="77"/>
      <c r="F37" s="77"/>
      <c r="G37" s="77"/>
      <c r="H37" s="77"/>
      <c r="I37" s="77"/>
    </row>
    <row r="38" spans="1:9" s="27" customFormat="1" ht="12.75">
      <c r="A38" s="71"/>
      <c r="B38" s="77"/>
      <c r="C38" s="77"/>
      <c r="D38" s="77"/>
      <c r="E38" s="77"/>
      <c r="F38" s="77"/>
      <c r="G38" s="77"/>
      <c r="H38" s="77"/>
      <c r="I38" s="77"/>
    </row>
    <row r="39" spans="1:5" s="27" customFormat="1" ht="14.25">
      <c r="A39" s="28"/>
      <c r="B39" s="29"/>
      <c r="C39" s="30"/>
      <c r="E39" s="31"/>
    </row>
    <row r="40" spans="1:5" s="32" customFormat="1" ht="19.5" customHeight="1">
      <c r="A40" s="213" t="s">
        <v>15</v>
      </c>
      <c r="B40" s="213"/>
      <c r="C40" s="213"/>
      <c r="E40" s="33"/>
    </row>
  </sheetData>
  <sheetProtection/>
  <mergeCells count="5">
    <mergeCell ref="A5:H5"/>
    <mergeCell ref="A31:F31"/>
    <mergeCell ref="A33:E33"/>
    <mergeCell ref="A40:C40"/>
    <mergeCell ref="A6:I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0">
      <selection activeCell="J33" sqref="J33"/>
    </sheetView>
  </sheetViews>
  <sheetFormatPr defaultColWidth="20.75390625" defaultRowHeight="12.75"/>
  <cols>
    <col min="1" max="1" width="44.25390625" style="8" customWidth="1"/>
    <col min="2" max="3" width="12.00390625" style="8" bestFit="1" customWidth="1"/>
    <col min="4" max="4" width="12.625" style="8" bestFit="1" customWidth="1"/>
    <col min="5" max="5" width="17.375" style="8" bestFit="1" customWidth="1"/>
    <col min="6" max="6" width="13.625" style="8" bestFit="1" customWidth="1"/>
    <col min="7" max="7" width="10.75390625" style="26" customWidth="1"/>
    <col min="8" max="8" width="13.75390625" style="26" bestFit="1" customWidth="1"/>
    <col min="9" max="9" width="11.625" style="8" customWidth="1"/>
    <col min="10" max="11" width="10.875" style="26" customWidth="1"/>
    <col min="12" max="16384" width="20.75390625" style="8" customWidth="1"/>
  </cols>
  <sheetData>
    <row r="1" spans="1:11" ht="15.75">
      <c r="A1" s="23"/>
      <c r="B1" s="23"/>
      <c r="C1" s="23"/>
      <c r="D1" s="23"/>
      <c r="E1" s="23"/>
      <c r="F1" s="23"/>
      <c r="G1" s="25"/>
      <c r="H1" s="25"/>
      <c r="J1" s="25"/>
      <c r="K1" s="25"/>
    </row>
    <row r="2" spans="1:11" ht="15.75">
      <c r="A2" s="23"/>
      <c r="B2" s="23"/>
      <c r="C2" s="23"/>
      <c r="D2" s="23"/>
      <c r="E2" s="23"/>
      <c r="F2" s="23"/>
      <c r="G2" s="25"/>
      <c r="H2" s="25"/>
      <c r="J2" s="25"/>
      <c r="K2" s="25"/>
    </row>
    <row r="3" spans="1:11" ht="15.75">
      <c r="A3" s="23"/>
      <c r="B3" s="23"/>
      <c r="C3" s="23"/>
      <c r="D3" s="23"/>
      <c r="E3" s="23"/>
      <c r="F3" s="23"/>
      <c r="G3" s="25"/>
      <c r="H3" s="25"/>
      <c r="J3" s="25"/>
      <c r="K3" s="25"/>
    </row>
    <row r="4" spans="1:11" ht="15.75">
      <c r="A4" s="23"/>
      <c r="B4" s="23"/>
      <c r="C4" s="23"/>
      <c r="D4" s="23"/>
      <c r="E4" s="23"/>
      <c r="F4" s="23"/>
      <c r="G4" s="25"/>
      <c r="H4" s="25"/>
      <c r="J4" s="25"/>
      <c r="K4" s="25"/>
    </row>
    <row r="5" spans="1:11" ht="15.75">
      <c r="A5" s="223" t="s">
        <v>2</v>
      </c>
      <c r="B5" s="223"/>
      <c r="C5" s="223"/>
      <c r="D5" s="223"/>
      <c r="E5" s="223"/>
      <c r="F5" s="223"/>
      <c r="G5" s="223"/>
      <c r="H5" s="223"/>
      <c r="J5" s="8"/>
      <c r="K5" s="8"/>
    </row>
    <row r="6" spans="1:11" ht="35.25" customHeight="1">
      <c r="A6" s="224" t="s">
        <v>142</v>
      </c>
      <c r="B6" s="224"/>
      <c r="C6" s="224"/>
      <c r="D6" s="224"/>
      <c r="E6" s="224"/>
      <c r="F6" s="224"/>
      <c r="G6" s="224"/>
      <c r="H6" s="224"/>
      <c r="I6" s="224"/>
      <c r="J6" s="8"/>
      <c r="K6" s="8"/>
    </row>
    <row r="7" spans="1:11" ht="15.75">
      <c r="A7" s="63"/>
      <c r="B7" s="63"/>
      <c r="C7" s="63"/>
      <c r="D7" s="63"/>
      <c r="E7" s="63"/>
      <c r="F7" s="63"/>
      <c r="G7" s="63"/>
      <c r="H7" s="63"/>
      <c r="J7" s="63"/>
      <c r="K7" s="63"/>
    </row>
    <row r="8" spans="1:11" ht="15.75">
      <c r="A8" s="216" t="s">
        <v>126</v>
      </c>
      <c r="B8" s="216"/>
      <c r="C8" s="216"/>
      <c r="D8" s="24"/>
      <c r="E8" s="24"/>
      <c r="F8" s="24"/>
      <c r="G8" s="24"/>
      <c r="H8" s="40" t="s">
        <v>15</v>
      </c>
      <c r="J8" s="24"/>
      <c r="K8" s="40"/>
    </row>
    <row r="9" spans="1:11" ht="75" customHeight="1">
      <c r="A9" s="72" t="s">
        <v>123</v>
      </c>
      <c r="B9" s="73" t="s">
        <v>33</v>
      </c>
      <c r="C9" s="73" t="s">
        <v>13</v>
      </c>
      <c r="D9" s="73" t="s">
        <v>3</v>
      </c>
      <c r="E9" s="73" t="s">
        <v>101</v>
      </c>
      <c r="F9" s="200" t="s">
        <v>102</v>
      </c>
      <c r="G9" s="73" t="s">
        <v>34</v>
      </c>
      <c r="H9" s="164" t="s">
        <v>37</v>
      </c>
      <c r="I9" s="73" t="s">
        <v>124</v>
      </c>
      <c r="J9" s="73" t="s">
        <v>125</v>
      </c>
      <c r="K9" s="164" t="s">
        <v>38</v>
      </c>
    </row>
    <row r="10" spans="1:11" ht="12.75">
      <c r="A10" s="72" t="s">
        <v>127</v>
      </c>
      <c r="B10" s="165">
        <v>127611241</v>
      </c>
      <c r="C10" s="166">
        <v>-280212</v>
      </c>
      <c r="D10" s="165">
        <v>100</v>
      </c>
      <c r="E10" s="166">
        <v>-1805998</v>
      </c>
      <c r="F10" s="201">
        <v>1944841</v>
      </c>
      <c r="G10" s="165">
        <v>4380918</v>
      </c>
      <c r="H10" s="166">
        <v>-91162232</v>
      </c>
      <c r="I10" s="166">
        <f>SUM(B10:H10)</f>
        <v>40688658</v>
      </c>
      <c r="J10" s="166">
        <v>63997</v>
      </c>
      <c r="K10" s="167">
        <f>SUM(I10:J10)</f>
        <v>40752655</v>
      </c>
    </row>
    <row r="11" spans="1:11" ht="15.75" customHeight="1">
      <c r="A11" s="72" t="s">
        <v>91</v>
      </c>
      <c r="B11" s="165"/>
      <c r="C11" s="168"/>
      <c r="D11" s="165"/>
      <c r="E11" s="165"/>
      <c r="F11" s="201"/>
      <c r="G11" s="165"/>
      <c r="H11" s="165"/>
      <c r="I11" s="166">
        <f aca="true" t="shared" si="0" ref="I11:I30">SUM(B11:H11)</f>
        <v>0</v>
      </c>
      <c r="J11" s="165"/>
      <c r="K11" s="167">
        <f aca="true" t="shared" si="1" ref="K11:K30">SUM(I11:J11)</f>
        <v>0</v>
      </c>
    </row>
    <row r="12" spans="1:11" ht="12.75">
      <c r="A12" s="75" t="s">
        <v>129</v>
      </c>
      <c r="B12" s="169">
        <v>0</v>
      </c>
      <c r="C12" s="169">
        <v>0</v>
      </c>
      <c r="D12" s="169">
        <v>0</v>
      </c>
      <c r="E12" s="169">
        <v>0</v>
      </c>
      <c r="F12" s="170">
        <v>0</v>
      </c>
      <c r="G12" s="169">
        <v>0</v>
      </c>
      <c r="H12" s="170">
        <v>1889571</v>
      </c>
      <c r="I12" s="166">
        <f t="shared" si="0"/>
        <v>1889571</v>
      </c>
      <c r="J12" s="170">
        <v>8080</v>
      </c>
      <c r="K12" s="167">
        <f t="shared" si="1"/>
        <v>1897651</v>
      </c>
    </row>
    <row r="13" spans="1:11" ht="12.75">
      <c r="A13" s="72" t="s">
        <v>93</v>
      </c>
      <c r="B13" s="169"/>
      <c r="C13" s="169"/>
      <c r="D13" s="169"/>
      <c r="E13" s="169"/>
      <c r="F13" s="170"/>
      <c r="G13" s="169"/>
      <c r="H13" s="170"/>
      <c r="I13" s="166">
        <f t="shared" si="0"/>
        <v>0</v>
      </c>
      <c r="J13" s="170"/>
      <c r="K13" s="167">
        <f t="shared" si="1"/>
        <v>0</v>
      </c>
    </row>
    <row r="14" spans="1:11" ht="36">
      <c r="A14" s="76" t="s">
        <v>55</v>
      </c>
      <c r="B14" s="171">
        <v>0</v>
      </c>
      <c r="C14" s="171">
        <v>0</v>
      </c>
      <c r="D14" s="171">
        <v>0</v>
      </c>
      <c r="E14" s="171">
        <v>0</v>
      </c>
      <c r="F14" s="172">
        <v>0</v>
      </c>
      <c r="G14" s="171">
        <v>0</v>
      </c>
      <c r="H14" s="172">
        <v>0</v>
      </c>
      <c r="I14" s="166">
        <f t="shared" si="0"/>
        <v>0</v>
      </c>
      <c r="J14" s="172">
        <v>0</v>
      </c>
      <c r="K14" s="167">
        <f t="shared" si="1"/>
        <v>0</v>
      </c>
    </row>
    <row r="15" spans="1:11" ht="24">
      <c r="A15" s="75" t="s">
        <v>94</v>
      </c>
      <c r="B15" s="169">
        <v>0</v>
      </c>
      <c r="C15" s="169">
        <v>0</v>
      </c>
      <c r="D15" s="169">
        <v>0</v>
      </c>
      <c r="E15" s="169">
        <v>-982212</v>
      </c>
      <c r="F15" s="170">
        <v>0</v>
      </c>
      <c r="G15" s="169">
        <v>0</v>
      </c>
      <c r="H15" s="170">
        <v>0</v>
      </c>
      <c r="I15" s="166">
        <f t="shared" si="0"/>
        <v>-982212</v>
      </c>
      <c r="J15" s="170">
        <v>31</v>
      </c>
      <c r="K15" s="167">
        <f t="shared" si="1"/>
        <v>-982181</v>
      </c>
    </row>
    <row r="16" spans="1:11" ht="36">
      <c r="A16" s="75" t="s">
        <v>95</v>
      </c>
      <c r="B16" s="169">
        <v>0</v>
      </c>
      <c r="C16" s="169">
        <v>0</v>
      </c>
      <c r="D16" s="169">
        <v>0</v>
      </c>
      <c r="E16" s="169">
        <v>316572</v>
      </c>
      <c r="F16" s="170">
        <v>0</v>
      </c>
      <c r="G16" s="169">
        <v>0</v>
      </c>
      <c r="H16" s="170">
        <v>0</v>
      </c>
      <c r="I16" s="166">
        <f t="shared" si="0"/>
        <v>316572</v>
      </c>
      <c r="J16" s="170">
        <v>273</v>
      </c>
      <c r="K16" s="167">
        <f t="shared" si="1"/>
        <v>316845</v>
      </c>
    </row>
    <row r="17" spans="1:11" ht="24">
      <c r="A17" s="75" t="s">
        <v>56</v>
      </c>
      <c r="B17" s="169">
        <v>0</v>
      </c>
      <c r="C17" s="169">
        <v>0</v>
      </c>
      <c r="D17" s="169">
        <v>0</v>
      </c>
      <c r="E17" s="169">
        <v>0</v>
      </c>
      <c r="F17" s="170">
        <v>0</v>
      </c>
      <c r="G17" s="169">
        <v>0</v>
      </c>
      <c r="H17" s="170">
        <v>0</v>
      </c>
      <c r="I17" s="166">
        <f t="shared" si="0"/>
        <v>0</v>
      </c>
      <c r="J17" s="170">
        <v>0</v>
      </c>
      <c r="K17" s="167">
        <f t="shared" si="1"/>
        <v>0</v>
      </c>
    </row>
    <row r="18" spans="1:11" s="9" customFormat="1" ht="36">
      <c r="A18" s="76" t="s">
        <v>57</v>
      </c>
      <c r="B18" s="177">
        <f>SUM(B14:B17)</f>
        <v>0</v>
      </c>
      <c r="C18" s="177">
        <f aca="true" t="shared" si="2" ref="C18:J18">SUM(C14:C17)</f>
        <v>0</v>
      </c>
      <c r="D18" s="177">
        <f t="shared" si="2"/>
        <v>0</v>
      </c>
      <c r="E18" s="177">
        <f t="shared" si="2"/>
        <v>-665640</v>
      </c>
      <c r="F18" s="202">
        <f t="shared" si="2"/>
        <v>0</v>
      </c>
      <c r="G18" s="177">
        <f t="shared" si="2"/>
        <v>0</v>
      </c>
      <c r="H18" s="177">
        <f t="shared" si="2"/>
        <v>0</v>
      </c>
      <c r="I18" s="166">
        <f t="shared" si="0"/>
        <v>-665640</v>
      </c>
      <c r="J18" s="177">
        <f t="shared" si="2"/>
        <v>304</v>
      </c>
      <c r="K18" s="167">
        <f t="shared" si="1"/>
        <v>-665336</v>
      </c>
    </row>
    <row r="19" spans="1:11" ht="24">
      <c r="A19" s="76" t="s">
        <v>149</v>
      </c>
      <c r="B19" s="133" t="s">
        <v>15</v>
      </c>
      <c r="C19" s="133" t="s">
        <v>15</v>
      </c>
      <c r="D19" s="133" t="s">
        <v>15</v>
      </c>
      <c r="E19" s="133" t="s">
        <v>15</v>
      </c>
      <c r="F19" s="203" t="s">
        <v>15</v>
      </c>
      <c r="G19" s="133" t="s">
        <v>15</v>
      </c>
      <c r="H19" s="133" t="s">
        <v>15</v>
      </c>
      <c r="I19" s="166">
        <f t="shared" si="0"/>
        <v>0</v>
      </c>
      <c r="J19" s="170"/>
      <c r="K19" s="167">
        <f t="shared" si="1"/>
        <v>0</v>
      </c>
    </row>
    <row r="20" spans="1:11" s="9" customFormat="1" ht="24">
      <c r="A20" s="75" t="s">
        <v>150</v>
      </c>
      <c r="B20" s="196">
        <v>0</v>
      </c>
      <c r="C20" s="196">
        <v>0</v>
      </c>
      <c r="D20" s="196">
        <v>0</v>
      </c>
      <c r="E20" s="196">
        <v>0</v>
      </c>
      <c r="F20" s="204">
        <v>1245840</v>
      </c>
      <c r="G20" s="196"/>
      <c r="H20" s="196"/>
      <c r="I20" s="166">
        <f t="shared" si="0"/>
        <v>1245840</v>
      </c>
      <c r="J20" s="172"/>
      <c r="K20" s="167">
        <f t="shared" si="1"/>
        <v>1245840</v>
      </c>
    </row>
    <row r="21" spans="1:11" s="9" customFormat="1" ht="24">
      <c r="A21" s="76" t="s">
        <v>147</v>
      </c>
      <c r="B21" s="196">
        <f>SUM(B20)</f>
        <v>0</v>
      </c>
      <c r="C21" s="196">
        <f aca="true" t="shared" si="3" ref="C21:J21">SUM(C20)</f>
        <v>0</v>
      </c>
      <c r="D21" s="196">
        <f t="shared" si="3"/>
        <v>0</v>
      </c>
      <c r="E21" s="196">
        <f t="shared" si="3"/>
        <v>0</v>
      </c>
      <c r="F21" s="204">
        <f t="shared" si="3"/>
        <v>1245840</v>
      </c>
      <c r="G21" s="196">
        <f t="shared" si="3"/>
        <v>0</v>
      </c>
      <c r="H21" s="196">
        <f t="shared" si="3"/>
        <v>0</v>
      </c>
      <c r="I21" s="166">
        <f t="shared" si="0"/>
        <v>1245840</v>
      </c>
      <c r="J21" s="196">
        <f t="shared" si="3"/>
        <v>0</v>
      </c>
      <c r="K21" s="167">
        <f t="shared" si="1"/>
        <v>1245840</v>
      </c>
    </row>
    <row r="22" spans="1:11" s="26" customFormat="1" ht="12.75">
      <c r="A22" s="75" t="s">
        <v>106</v>
      </c>
      <c r="B22" s="197">
        <f>SUM(B12+B18+B21)</f>
        <v>0</v>
      </c>
      <c r="C22" s="197">
        <f aca="true" t="shared" si="4" ref="C22:J22">SUM(C12+C18+C21)</f>
        <v>0</v>
      </c>
      <c r="D22" s="197">
        <f t="shared" si="4"/>
        <v>0</v>
      </c>
      <c r="E22" s="197">
        <f t="shared" si="4"/>
        <v>-665640</v>
      </c>
      <c r="F22" s="205">
        <f t="shared" si="4"/>
        <v>1245840</v>
      </c>
      <c r="G22" s="197">
        <f t="shared" si="4"/>
        <v>0</v>
      </c>
      <c r="H22" s="197">
        <f t="shared" si="4"/>
        <v>1889571</v>
      </c>
      <c r="I22" s="166">
        <f t="shared" si="0"/>
        <v>2469771</v>
      </c>
      <c r="J22" s="197">
        <f t="shared" si="4"/>
        <v>8384</v>
      </c>
      <c r="K22" s="167">
        <f t="shared" si="1"/>
        <v>2478155</v>
      </c>
    </row>
    <row r="23" spans="1:11" s="26" customFormat="1" ht="12.75">
      <c r="A23" s="72" t="s">
        <v>148</v>
      </c>
      <c r="B23" s="134">
        <f>SUM(B12+B18+B21)</f>
        <v>0</v>
      </c>
      <c r="C23" s="134">
        <f aca="true" t="shared" si="5" ref="C23:J23">SUM(C12+C18+C21)</f>
        <v>0</v>
      </c>
      <c r="D23" s="134">
        <f t="shared" si="5"/>
        <v>0</v>
      </c>
      <c r="E23" s="134">
        <f t="shared" si="5"/>
        <v>-665640</v>
      </c>
      <c r="F23" s="206">
        <f t="shared" si="5"/>
        <v>1245840</v>
      </c>
      <c r="G23" s="134">
        <f t="shared" si="5"/>
        <v>0</v>
      </c>
      <c r="H23" s="134">
        <f t="shared" si="5"/>
        <v>1889571</v>
      </c>
      <c r="I23" s="166">
        <f t="shared" si="0"/>
        <v>2469771</v>
      </c>
      <c r="J23" s="134">
        <f t="shared" si="5"/>
        <v>8384</v>
      </c>
      <c r="K23" s="167">
        <f t="shared" si="1"/>
        <v>2478155</v>
      </c>
    </row>
    <row r="24" spans="1:11" s="26" customFormat="1" ht="12.75">
      <c r="A24" s="75" t="s">
        <v>4</v>
      </c>
      <c r="B24" s="134">
        <v>0</v>
      </c>
      <c r="C24" s="134">
        <v>-2308</v>
      </c>
      <c r="D24" s="134">
        <v>0</v>
      </c>
      <c r="E24" s="134">
        <v>0</v>
      </c>
      <c r="F24" s="206">
        <v>0</v>
      </c>
      <c r="G24" s="134">
        <v>0</v>
      </c>
      <c r="H24" s="134">
        <v>0</v>
      </c>
      <c r="I24" s="166">
        <f t="shared" si="0"/>
        <v>-2308</v>
      </c>
      <c r="J24" s="135"/>
      <c r="K24" s="167">
        <f t="shared" si="1"/>
        <v>-2308</v>
      </c>
    </row>
    <row r="25" spans="1:11" s="26" customFormat="1" ht="12.75">
      <c r="A25" s="72" t="s">
        <v>152</v>
      </c>
      <c r="B25" s="134">
        <f>SUM(B24)</f>
        <v>0</v>
      </c>
      <c r="C25" s="134">
        <f aca="true" t="shared" si="6" ref="C25:J25">SUM(C24)</f>
        <v>-2308</v>
      </c>
      <c r="D25" s="134">
        <f t="shared" si="6"/>
        <v>0</v>
      </c>
      <c r="E25" s="134">
        <f t="shared" si="6"/>
        <v>0</v>
      </c>
      <c r="F25" s="206">
        <f t="shared" si="6"/>
        <v>0</v>
      </c>
      <c r="G25" s="134">
        <f t="shared" si="6"/>
        <v>0</v>
      </c>
      <c r="H25" s="134">
        <f t="shared" si="6"/>
        <v>0</v>
      </c>
      <c r="I25" s="166">
        <f t="shared" si="0"/>
        <v>-2308</v>
      </c>
      <c r="J25" s="134">
        <f t="shared" si="6"/>
        <v>0</v>
      </c>
      <c r="K25" s="167">
        <f t="shared" si="1"/>
        <v>-2308</v>
      </c>
    </row>
    <row r="26" spans="1:11" ht="12.75">
      <c r="A26" s="72" t="s">
        <v>97</v>
      </c>
      <c r="B26" s="83"/>
      <c r="C26" s="132"/>
      <c r="D26" s="132" t="s">
        <v>15</v>
      </c>
      <c r="E26" s="83"/>
      <c r="F26" s="198" t="s">
        <v>15</v>
      </c>
      <c r="G26" s="132"/>
      <c r="H26" s="132"/>
      <c r="I26" s="166">
        <f t="shared" si="0"/>
        <v>0</v>
      </c>
      <c r="J26" s="177"/>
      <c r="K26" s="167">
        <f t="shared" si="1"/>
        <v>0</v>
      </c>
    </row>
    <row r="27" spans="1:11" s="27" customFormat="1" ht="24">
      <c r="A27" s="75" t="s">
        <v>130</v>
      </c>
      <c r="B27" s="132">
        <v>0</v>
      </c>
      <c r="C27" s="132">
        <v>0</v>
      </c>
      <c r="D27" s="132">
        <v>0</v>
      </c>
      <c r="E27" s="132">
        <v>0</v>
      </c>
      <c r="F27" s="198">
        <v>-33215</v>
      </c>
      <c r="G27" s="132">
        <v>0</v>
      </c>
      <c r="H27" s="198">
        <v>33215</v>
      </c>
      <c r="I27" s="166">
        <f t="shared" si="0"/>
        <v>0</v>
      </c>
      <c r="J27" s="170">
        <v>230</v>
      </c>
      <c r="K27" s="167">
        <f t="shared" si="1"/>
        <v>230</v>
      </c>
    </row>
    <row r="28" spans="1:11" s="27" customFormat="1" ht="12.75">
      <c r="A28" s="128" t="s">
        <v>151</v>
      </c>
      <c r="B28" s="133"/>
      <c r="C28" s="133"/>
      <c r="D28" s="133"/>
      <c r="E28" s="133">
        <v>58855</v>
      </c>
      <c r="F28" s="203"/>
      <c r="G28" s="133"/>
      <c r="H28" s="203">
        <v>-1069181</v>
      </c>
      <c r="I28" s="166">
        <f t="shared" si="0"/>
        <v>-1010326</v>
      </c>
      <c r="J28" s="172">
        <v>-72611</v>
      </c>
      <c r="K28" s="167">
        <f t="shared" si="1"/>
        <v>-1082937</v>
      </c>
    </row>
    <row r="29" spans="1:11" ht="13.5" thickBot="1">
      <c r="A29" s="128" t="s">
        <v>105</v>
      </c>
      <c r="B29" s="133">
        <v>0</v>
      </c>
      <c r="C29" s="133">
        <v>0</v>
      </c>
      <c r="D29" s="133">
        <v>0</v>
      </c>
      <c r="E29" s="133">
        <v>0</v>
      </c>
      <c r="F29" s="203">
        <v>0</v>
      </c>
      <c r="G29" s="133">
        <v>0</v>
      </c>
      <c r="H29" s="203">
        <v>-73936</v>
      </c>
      <c r="I29" s="166">
        <f t="shared" si="0"/>
        <v>-73936</v>
      </c>
      <c r="J29" s="172"/>
      <c r="K29" s="167">
        <f t="shared" si="1"/>
        <v>-73936</v>
      </c>
    </row>
    <row r="30" spans="1:11" s="27" customFormat="1" ht="18.75" customHeight="1" thickBot="1">
      <c r="A30" s="173" t="s">
        <v>144</v>
      </c>
      <c r="B30" s="174">
        <f aca="true" t="shared" si="7" ref="B30:H30">SUM(B10,B23,B27:B29,B25)</f>
        <v>127611241</v>
      </c>
      <c r="C30" s="174">
        <f t="shared" si="7"/>
        <v>-282520</v>
      </c>
      <c r="D30" s="174">
        <f t="shared" si="7"/>
        <v>100</v>
      </c>
      <c r="E30" s="174">
        <f t="shared" si="7"/>
        <v>-2412783</v>
      </c>
      <c r="F30" s="207">
        <f t="shared" si="7"/>
        <v>3157466</v>
      </c>
      <c r="G30" s="174">
        <f t="shared" si="7"/>
        <v>4380918</v>
      </c>
      <c r="H30" s="174">
        <f t="shared" si="7"/>
        <v>-90382563</v>
      </c>
      <c r="I30" s="174">
        <f t="shared" si="0"/>
        <v>42071859</v>
      </c>
      <c r="J30" s="174">
        <f>SUM(J10,J23,J27:J29)</f>
        <v>0</v>
      </c>
      <c r="K30" s="167">
        <f t="shared" si="1"/>
        <v>42071859</v>
      </c>
    </row>
    <row r="31" spans="1:11" s="27" customFormat="1" ht="16.5" thickTop="1">
      <c r="A31" s="71"/>
      <c r="B31" s="175"/>
      <c r="C31" s="176"/>
      <c r="D31" s="175"/>
      <c r="E31" s="176" t="s">
        <v>15</v>
      </c>
      <c r="F31" s="208"/>
      <c r="G31" s="175"/>
      <c r="H31" s="176" t="s">
        <v>15</v>
      </c>
      <c r="I31" s="87"/>
      <c r="J31" s="175" t="s">
        <v>15</v>
      </c>
      <c r="K31" s="87" t="s">
        <v>15</v>
      </c>
    </row>
    <row r="32" spans="1:11" s="27" customFormat="1" ht="12.75">
      <c r="A32" s="71"/>
      <c r="B32" s="87"/>
      <c r="C32" s="87"/>
      <c r="D32" s="87"/>
      <c r="E32" s="87"/>
      <c r="F32" s="209"/>
      <c r="G32" s="87"/>
      <c r="H32" s="87"/>
      <c r="I32" s="87"/>
      <c r="J32" s="87"/>
      <c r="K32" s="87"/>
    </row>
    <row r="33" spans="1:11" s="27" customFormat="1" ht="15.75" customHeight="1">
      <c r="A33" s="217" t="s">
        <v>145</v>
      </c>
      <c r="B33" s="217"/>
      <c r="C33" s="217"/>
      <c r="D33" s="217"/>
      <c r="E33" s="217"/>
      <c r="F33" s="210"/>
      <c r="G33" s="192"/>
      <c r="H33" s="87"/>
      <c r="I33" s="87"/>
      <c r="J33" s="87"/>
      <c r="K33" s="87"/>
    </row>
    <row r="34" spans="1:11" s="27" customFormat="1" ht="15.75" customHeight="1">
      <c r="A34" s="18"/>
      <c r="B34" s="18"/>
      <c r="C34" s="18"/>
      <c r="D34" s="217" t="s">
        <v>15</v>
      </c>
      <c r="E34" s="217"/>
      <c r="F34" s="217"/>
      <c r="G34" s="77"/>
      <c r="H34" s="77"/>
      <c r="I34" s="77"/>
      <c r="J34" s="77"/>
      <c r="K34" s="77"/>
    </row>
    <row r="35" spans="1:11" s="27" customFormat="1" ht="15.75">
      <c r="A35" s="19"/>
      <c r="B35" s="20"/>
      <c r="C35" s="20"/>
      <c r="D35" s="18"/>
      <c r="E35" s="18"/>
      <c r="F35" s="18"/>
      <c r="G35" s="77"/>
      <c r="H35" s="77"/>
      <c r="I35" s="77"/>
      <c r="J35" s="77"/>
      <c r="K35" s="77"/>
    </row>
    <row r="36" spans="1:11" s="27" customFormat="1" ht="15.75" customHeight="1">
      <c r="A36" s="193" t="s">
        <v>146</v>
      </c>
      <c r="B36" s="193"/>
      <c r="C36" s="193"/>
      <c r="D36" s="194"/>
      <c r="E36" s="195"/>
      <c r="F36" s="20"/>
      <c r="G36" s="77"/>
      <c r="H36" s="77"/>
      <c r="I36" s="77"/>
      <c r="J36" s="77"/>
      <c r="K36" s="77"/>
    </row>
    <row r="37" spans="1:11" s="27" customFormat="1" ht="15.75">
      <c r="A37" s="18"/>
      <c r="B37" s="36"/>
      <c r="C37" s="18"/>
      <c r="D37" s="217" t="s">
        <v>15</v>
      </c>
      <c r="E37" s="217"/>
      <c r="F37" s="217"/>
      <c r="G37" s="77"/>
      <c r="H37" s="77"/>
      <c r="I37" s="77"/>
      <c r="J37" s="77"/>
      <c r="K37" s="77"/>
    </row>
    <row r="38" spans="1:11" s="27" customFormat="1" ht="12.75">
      <c r="A38" s="71"/>
      <c r="B38" s="77"/>
      <c r="C38" s="77"/>
      <c r="D38" s="77"/>
      <c r="E38" s="77"/>
      <c r="F38" s="211"/>
      <c r="G38" s="77"/>
      <c r="H38" s="77"/>
      <c r="I38" s="77"/>
      <c r="J38" s="77"/>
      <c r="K38" s="77"/>
    </row>
    <row r="39" spans="1:11" s="27" customFormat="1" ht="12.75">
      <c r="A39" s="71"/>
      <c r="B39" s="77"/>
      <c r="C39" s="77"/>
      <c r="D39" s="77"/>
      <c r="E39" s="77"/>
      <c r="F39" s="211"/>
      <c r="G39" s="77"/>
      <c r="H39" s="77"/>
      <c r="I39" s="77"/>
      <c r="J39" s="77"/>
      <c r="K39" s="77"/>
    </row>
    <row r="40" spans="1:11" s="27" customFormat="1" ht="12.75">
      <c r="A40" s="71"/>
      <c r="B40" s="77"/>
      <c r="C40" s="77"/>
      <c r="D40" s="77"/>
      <c r="E40" s="77"/>
      <c r="F40" s="211"/>
      <c r="G40" s="77"/>
      <c r="H40" s="77"/>
      <c r="I40" s="77"/>
      <c r="J40" s="77"/>
      <c r="K40" s="77"/>
    </row>
    <row r="41" spans="1:11" s="27" customFormat="1" ht="12.75">
      <c r="A41" s="71"/>
      <c r="B41" s="77"/>
      <c r="C41" s="77"/>
      <c r="D41" s="77"/>
      <c r="E41" s="77"/>
      <c r="F41" s="211"/>
      <c r="G41" s="77"/>
      <c r="H41" s="77"/>
      <c r="I41" s="77"/>
      <c r="J41" s="77"/>
      <c r="K41" s="77"/>
    </row>
    <row r="42" spans="1:5" s="27" customFormat="1" ht="14.25">
      <c r="A42" s="28"/>
      <c r="B42" s="29"/>
      <c r="C42" s="30"/>
      <c r="E42" s="31"/>
    </row>
    <row r="43" spans="1:5" s="32" customFormat="1" ht="19.5" customHeight="1">
      <c r="A43" s="213" t="s">
        <v>15</v>
      </c>
      <c r="B43" s="213"/>
      <c r="C43" s="213"/>
      <c r="E43" s="33"/>
    </row>
  </sheetData>
  <sheetProtection/>
  <mergeCells count="7">
    <mergeCell ref="A5:H5"/>
    <mergeCell ref="A6:I6"/>
    <mergeCell ref="A43:C43"/>
    <mergeCell ref="A8:C8"/>
    <mergeCell ref="D34:F34"/>
    <mergeCell ref="D37:F37"/>
    <mergeCell ref="A33:E33"/>
  </mergeCells>
  <printOptions/>
  <pageMargins left="0.2362204724409449" right="0.7086614173228347" top="0.35433070866141736" bottom="0.7480314960629921" header="0.15748031496062992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zmakakova</cp:lastModifiedBy>
  <cp:lastPrinted>2016-01-27T09:20:23Z</cp:lastPrinted>
  <dcterms:created xsi:type="dcterms:W3CDTF">2009-05-05T06:44:20Z</dcterms:created>
  <dcterms:modified xsi:type="dcterms:W3CDTF">2016-01-27T09:22:56Z</dcterms:modified>
  <cp:category/>
  <cp:version/>
  <cp:contentType/>
  <cp:contentStatus/>
</cp:coreProperties>
</file>