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310" activeTab="0"/>
  </bookViews>
  <sheets>
    <sheet name="Ф-1 " sheetId="1" r:id="rId1"/>
    <sheet name="ф.2" sheetId="2" r:id="rId2"/>
    <sheet name="ф 3" sheetId="3" r:id="rId3"/>
    <sheet name="ф4" sheetId="4" r:id="rId4"/>
    <sheet name="ф4 (2)" sheetId="5" state="hidden" r:id="rId5"/>
    <sheet name="Лист1" sheetId="6" state="hidden" r:id="rId6"/>
  </sheets>
  <externalReferences>
    <externalReference r:id="rId9"/>
    <externalReference r:id="rId10"/>
  </externalReferences>
  <definedNames>
    <definedName name="_xlfn.BAHTTEXT" hidden="1">#NAME?</definedName>
    <definedName name="nToch">'[1]Параметры'!$E$8</definedName>
  </definedNames>
  <calcPr fullCalcOnLoad="1"/>
</workbook>
</file>

<file path=xl/comments2.xml><?xml version="1.0" encoding="utf-8"?>
<comments xmlns="http://schemas.openxmlformats.org/spreadsheetml/2006/main">
  <authors>
    <author>Макакова Жаннат Бодановна</author>
  </authors>
  <commentList>
    <comment ref="C44" authorId="0">
      <text>
        <r>
          <rPr>
            <b/>
            <sz val="9"/>
            <rFont val="Tahoma"/>
            <family val="2"/>
          </rPr>
          <t>Макакова Жаннат Бодановна:</t>
        </r>
        <r>
          <rPr>
            <sz val="9"/>
            <rFont val="Tahoma"/>
            <family val="2"/>
          </rPr>
          <t xml:space="preserve">
449829-334422
на 010123-449829
</t>
        </r>
      </text>
    </comment>
  </commentList>
</comments>
</file>

<file path=xl/sharedStrings.xml><?xml version="1.0" encoding="utf-8"?>
<sst xmlns="http://schemas.openxmlformats.org/spreadsheetml/2006/main" count="285" uniqueCount="167">
  <si>
    <t>Прочие активы</t>
  </si>
  <si>
    <t>Прочие обязательства</t>
  </si>
  <si>
    <t xml:space="preserve">АО "Нурбанк" </t>
  </si>
  <si>
    <t>Процентные расходы</t>
  </si>
  <si>
    <t>Чистый процентный доход</t>
  </si>
  <si>
    <t>Денежные средства и их эквиваленты</t>
  </si>
  <si>
    <t xml:space="preserve">                              АО «Нурбанк»</t>
  </si>
  <si>
    <t xml:space="preserve">                                          АО «Нурбанк»</t>
  </si>
  <si>
    <t>Средства Правительства Республики Казахстан</t>
  </si>
  <si>
    <t>Собственные выкупленные акции</t>
  </si>
  <si>
    <t xml:space="preserve"> </t>
  </si>
  <si>
    <t>тыс. тенге</t>
  </si>
  <si>
    <t>АКТИВЫ</t>
  </si>
  <si>
    <t>Кредиты, выданные клиентам</t>
  </si>
  <si>
    <t>Основные средства</t>
  </si>
  <si>
    <t>Отложенный налоговый актив</t>
  </si>
  <si>
    <t>Всего активов</t>
  </si>
  <si>
    <t>ОБЯЗАТЕЛЬСТВА</t>
  </si>
  <si>
    <t>Долговые ценные бумаги выпущенные</t>
  </si>
  <si>
    <t xml:space="preserve">Субординированный долг </t>
  </si>
  <si>
    <t>Всего обязательств</t>
  </si>
  <si>
    <t>КАПИТАЛ</t>
  </si>
  <si>
    <t>Акционерный капитал</t>
  </si>
  <si>
    <t>Накопленные убытки</t>
  </si>
  <si>
    <t>Всего капитала</t>
  </si>
  <si>
    <t>Всего обязательств и капитала</t>
  </si>
  <si>
    <t>Комиссионные доходы</t>
  </si>
  <si>
    <t>Комиссионные расходы</t>
  </si>
  <si>
    <t>Чистый комиссионный доход</t>
  </si>
  <si>
    <t xml:space="preserve">Прочие операционные (расходы) доходы </t>
  </si>
  <si>
    <t>Расходы на персонал</t>
  </si>
  <si>
    <t>Прочие общехозяйственные и административные расходы</t>
  </si>
  <si>
    <t>(Убыток) прибыль до вычета подоходного налога</t>
  </si>
  <si>
    <t xml:space="preserve">     АО «Нурбанк»</t>
  </si>
  <si>
    <t>Статьи, которые реклассифицированы или могут быть впоследствии реклассифицированы в состав прибыли или убытка:</t>
  </si>
  <si>
    <t>Всего статей, которые реклассифицированы или могут быть впоследствии реклассифицированы в состав прибыли или убытка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</si>
  <si>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</si>
  <si>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</si>
  <si>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</si>
  <si>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</si>
  <si>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</si>
  <si>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Чистые поступления по операциям с иностранной валютой</t>
  </si>
  <si>
    <t xml:space="preserve">Поступления по прочим операционным доходам </t>
  </si>
  <si>
    <t>Расходы на персонал выплаченные</t>
  </si>
  <si>
    <t>(Увеличение) уменьшение операционных активов</t>
  </si>
  <si>
    <t>Увеличение (уменьшение) операционных обязательств</t>
  </si>
  <si>
    <t>Чистое движение денежных средств (использованных в) от операционной деятельности до уплаты подоходного налога</t>
  </si>
  <si>
    <t>Подоходный налог уплаченный</t>
  </si>
  <si>
    <t>ДВИЖЕНИЕ ДЕНЕЖНЫХ СРЕДСТВ ОТ ИНВЕСТИЦИОННОЙ ДЕЯТЕЛЬНОСТИ</t>
  </si>
  <si>
    <t>Чистое движение денежных средств использованных в инвестиционной деятельности</t>
  </si>
  <si>
    <t>ДВИЖЕНИЕ ДЕНЕЖНЫХ СРЕДСТВ ОТ ФИНАНСОВОЙ ДЕЯТЕЛЬНОСТИ</t>
  </si>
  <si>
    <t>Чистое движение денежных средств от (использованных в) финансовой деятельности</t>
  </si>
  <si>
    <r>
      <t>Чистое увеличение (уменьшение)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денежных средств и их эквивалентов</t>
    </r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</si>
  <si>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</si>
  <si>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периода</t>
  </si>
  <si>
    <r>
      <t xml:space="preserve">Денежные средства и их эквиваленты по состоянию на конец периода </t>
    </r>
    <r>
      <rPr>
        <sz val="10"/>
        <rFont val="Times New Roman"/>
        <family val="1"/>
      </rPr>
      <t xml:space="preserve"> </t>
    </r>
  </si>
  <si>
    <t>Всего совокупного дохода</t>
  </si>
  <si>
    <t>Прочий совокупный доход</t>
  </si>
  <si>
    <r>
      <t xml:space="preserve">Приобретения </t>
    </r>
    <r>
      <rPr>
        <sz val="10"/>
        <color indexed="8"/>
        <rFont val="Times New Roman"/>
        <family val="1"/>
      </rPr>
      <t>основных средств и нематериальных активов</t>
    </r>
  </si>
  <si>
    <t xml:space="preserve">(Убыток) прибыль, причитающийся: </t>
  </si>
  <si>
    <t>- акционерам Банка</t>
  </si>
  <si>
    <t>- неконтролирующим акционерам</t>
  </si>
  <si>
    <t>Прочий совокупный доход за вычетом подоходного налога</t>
  </si>
  <si>
    <t>Всего совокупного (убытка) дохода , причитающегося:</t>
  </si>
  <si>
    <t>тысяч тенге</t>
  </si>
  <si>
    <t>Кредиторская задолженность по сделкам "репо"</t>
  </si>
  <si>
    <t>Прибыль/Убыток за период</t>
  </si>
  <si>
    <t>Перенос суммы прироста стоимости имущества от переоценки в результате амортизации и выбытий</t>
  </si>
  <si>
    <t>Кредиторская задолженность по сделкам "РЕПО"</t>
  </si>
  <si>
    <t>Всего совокупного прибыли/убытка за год</t>
  </si>
  <si>
    <t>Чистое движение денежных средств (использованных в) от операционной деятельности после уплаты подоходного налога</t>
  </si>
  <si>
    <t>Прочий совокупный доход за период</t>
  </si>
  <si>
    <t>Всего совокупного (убытка) дохода за период</t>
  </si>
  <si>
    <t>Всего совокупного(убытка) дохода за период</t>
  </si>
  <si>
    <t>Продолжающаяся деятельность</t>
  </si>
  <si>
    <t>(Убыток) прибыль за период от продолжающейся деятельности</t>
  </si>
  <si>
    <t>Чистые поступления от страховой деятельности</t>
  </si>
  <si>
    <t>Всего капитала, причитающегося акционерам Банка</t>
  </si>
  <si>
    <t>Отложенное налоговое обязательство</t>
  </si>
  <si>
    <t>Статьи, которые не могут быть впоследствии реклассифицированы в состав прибыли или убытка:</t>
  </si>
  <si>
    <t>Переоценка земельных участков и зданий</t>
  </si>
  <si>
    <t>Всего статей, которые не могут быть впоследствии реклассифицированы в состав прибыли или убытка</t>
  </si>
  <si>
    <t>Финансовые активы, оцениваемые по справедливой стоимости через прочий совокупный доход</t>
  </si>
  <si>
    <t>Прекращенная деятельность</t>
  </si>
  <si>
    <t>(Убыток) прибыль от прекращенной деятельности</t>
  </si>
  <si>
    <t>(Убыток) прибыль за период</t>
  </si>
  <si>
    <t>Средства в кредитных учреждениях</t>
  </si>
  <si>
    <t>Средства кредитных учреждений</t>
  </si>
  <si>
    <t>Средства клиентов</t>
  </si>
  <si>
    <t>Резерв по переоценке земельных участков  и зданий</t>
  </si>
  <si>
    <t>Резерв справедливой стоимости</t>
  </si>
  <si>
    <t>Процентные доходы, рассчитанные с использованием эффективной процентной ставки</t>
  </si>
  <si>
    <t>Прочие процентные доходы</t>
  </si>
  <si>
    <t>Чистый операционный доход</t>
  </si>
  <si>
    <t>Чистая величина изменения справедливой стоимости долговых инструментов, оцениваемых по справедливой стоимости через прочий совокупный доход</t>
  </si>
  <si>
    <t>Величина изменения оценочного резерва под ожидаемые кредитные убытки по финансовым активам, оцениваемым по справедливой стоимости через прочий совокупный доход</t>
  </si>
  <si>
    <t>Сумма, реклассифицированная в состав прибыли или убытка в результате выбытия долговых инструментов, оцениваемых по справедливой стоимости через прочий совокупный доход</t>
  </si>
  <si>
    <t>Прибыль на обыкновенную акцию:</t>
  </si>
  <si>
    <t>Базовая и разводненная, в отношении прибыли за год, приходящаяся на акционеров (в тенге)</t>
  </si>
  <si>
    <t>Чистые поступления (выплаты) по операциям с финансовыми активами, оцениваемыми по справедливой стоимости через прибыль или убыток</t>
  </si>
  <si>
    <t>Поступление от продажи займов</t>
  </si>
  <si>
    <t>Денежные потоки от операционной деятельности до изменений в операционных активах и обязательствах</t>
  </si>
  <si>
    <t>Средства кредитных организаций</t>
  </si>
  <si>
    <t>Приобретения финансовых активов, оцениваемых по справедливой стоимости через прочий совокупный доход</t>
  </si>
  <si>
    <t>Поступления от продажи и погашения  финансовых активов, оцениваемых по справедливой стоимости через прочий совокупный доход</t>
  </si>
  <si>
    <t>Резерв по переоценке земельных участков и  и зданий</t>
  </si>
  <si>
    <t>Финансовые инструменты, оцениваемые по справедливой стоимости, через прибыль или убыток</t>
  </si>
  <si>
    <t>Чистые доходы в результате прекращения признания финансовых активов, оцениваемых по справедливой стоимости  через прочий совокупный доход</t>
  </si>
  <si>
    <t>Экономия (расход) по корпоративному подоходному налогу</t>
  </si>
  <si>
    <t>Прочие общие и административные расходы выплаченные</t>
  </si>
  <si>
    <t>Финансовые активы, оцениваемые по справедливой стоимости через прибыль или убыток за период</t>
  </si>
  <si>
    <t>(неаудированный)</t>
  </si>
  <si>
    <t xml:space="preserve">(неаудированный)             </t>
  </si>
  <si>
    <t>Базовая и разводненная, в отношении прибыли  от продолжающейся деятельности за период, приходящаяся на акционеров (в тенге)</t>
  </si>
  <si>
    <t>Выбытие дочерней организаций</t>
  </si>
  <si>
    <t>Инвестиционное имущество</t>
  </si>
  <si>
    <t>Доход от признания дисконта по выпущенным субординированным облигациям</t>
  </si>
  <si>
    <t>(Расходы)/восстановление по ожидаемым  кредитным убыткам</t>
  </si>
  <si>
    <t>Чистый процентный доход/расход после расходов по кредитным убыткам</t>
  </si>
  <si>
    <t>Чистая  (убыток)/прибыль от операций с финансовыми активами, оцениваемыми по справедливой стоимости через прибыль или убыток</t>
  </si>
  <si>
    <t>Чистая прибыль/(убыток) по операциям с иностранной валютой</t>
  </si>
  <si>
    <t>Расходы по обесценению  и созданию резервов</t>
  </si>
  <si>
    <t xml:space="preserve">Погашение выпущенных  долговых ценных бумаг </t>
  </si>
  <si>
    <t>Выплата основной сумы обязательств по финансовой аренде</t>
  </si>
  <si>
    <t>Влияние ожидаемых кредитных убытков на денежные средства и их эквивалентов</t>
  </si>
  <si>
    <t>Всего совокупного прибыли/убытка за период</t>
  </si>
  <si>
    <t>Всего прочих изменений в собственном капитале</t>
  </si>
  <si>
    <t>Обязательство по аренде</t>
  </si>
  <si>
    <t>Базовая прибыль   за период, приходящаяся на акционеров (в тенге)</t>
  </si>
  <si>
    <t>Председатель  Правления                                                                 Мусатаева Г.А.</t>
  </si>
  <si>
    <t>Председатель  Правления                                                                         Мусатаева Г.А.</t>
  </si>
  <si>
    <t>Председатель  Правления                                                                        Мусатаева Г.А.</t>
  </si>
  <si>
    <t>Остаток по состоянию на 1 января  2022 года</t>
  </si>
  <si>
    <t>Обязательства по аренде</t>
  </si>
  <si>
    <t>Председатель Правления                                                                       Мусатаева Г.А.</t>
  </si>
  <si>
    <t xml:space="preserve">Консолидированный   отчет о финансовом положении </t>
  </si>
  <si>
    <t>Главный   бухгалтер                                                                          Ибраева Е.С.</t>
  </si>
  <si>
    <t>Главный  бухгалтер                                                                                   Ибраева Е.С.</t>
  </si>
  <si>
    <t>Консолидированный    отчет об изменениях в  капитале  
по состоянию на 01 апреля  2022 года</t>
  </si>
  <si>
    <t>Остаток по состоянию на 1 января 2021 года</t>
  </si>
  <si>
    <t>Остаток по состоянию на 1 апреля  2022 года</t>
  </si>
  <si>
    <t>Главный бухгалтер                                                                                   Ибраева Е.С.</t>
  </si>
  <si>
    <t>Главный  бухгалтер                                                                                 Ибраева Е.С.</t>
  </si>
  <si>
    <t>Финансовые активы, учитываемые по амортизированной стоимости</t>
  </si>
  <si>
    <t>Остаток по состоянию на 1 января 2020 года</t>
  </si>
  <si>
    <t>Переводы</t>
  </si>
  <si>
    <t>Выпуск простых акций</t>
  </si>
  <si>
    <t>Остаток по состоянию на 1 января  2021 года</t>
  </si>
  <si>
    <t>Остаток по состоянию на 1 октября  2021 года</t>
  </si>
  <si>
    <t>Остаток по состоянию на 1 января  2023 года</t>
  </si>
  <si>
    <t>2022 г.</t>
  </si>
  <si>
    <t>Остаток по состоянию на 1 января 2022 года</t>
  </si>
  <si>
    <t>Финансовые обязательства, оцениваемые по справедливой стоимости через прибыль или убыток</t>
  </si>
  <si>
    <t>Приобретение  доли неконтролирующих акционеров</t>
  </si>
  <si>
    <t>Погашение/ Поступление от  выпуска долговых ценных бумаг выпущенных</t>
  </si>
  <si>
    <t xml:space="preserve">               по состоянию на 01 октября 2023 года</t>
  </si>
  <si>
    <t>Консолидированный    отчет о прибыли или убытке 
и прочем совокупном доходе по состоянию
на 01 октября 2023 года</t>
  </si>
  <si>
    <t>Консолидированный    отчет об изменениях в  капитале  
по состоянию на 01  октября 2023 года</t>
  </si>
  <si>
    <t>Остаток по состоянию на 1 октября  2023 года</t>
  </si>
  <si>
    <t>-</t>
  </si>
  <si>
    <t xml:space="preserve">Консолидированный    отчет о движении денежных средств
по состоянию на 01 октября  2023 года  </t>
  </si>
  <si>
    <t>Финансовые инструменты,учитываемые  по амортизированной стоимости</t>
  </si>
  <si>
    <t>за девять месяцев, закончившихся 
30 сентября 2023 года 
тыс.тенге</t>
  </si>
  <si>
    <t>за девять месяцев, закончившихся 
30 сентября 2022 года 
тыс.тенге</t>
  </si>
  <si>
    <t>прим</t>
  </si>
  <si>
    <t>прим.</t>
  </si>
  <si>
    <t>Остаток по состоянию на 1 октября  2022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</si>
</sst>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\ _₽_-;\-* #,##0\ _₽_-;_-* &quot;-&quot;\ _₽_-;_-@_-"/>
    <numFmt numFmtId="167" formatCode="_-* #,##0.00\ _₽_-;\-* #,##0.00\ _₽_-;_-* &quot;-&quot;??\ _₽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_(* #,##0_);_(* \(#,##0\);_(* &quot;-&quot;??_);_(@_)"/>
    <numFmt numFmtId="177" formatCode="_(* #,##0_);_(* \(#,##0\);_(* &quot;-&quot;_);_(@_)"/>
    <numFmt numFmtId="178" formatCode="#,##0.0"/>
    <numFmt numFmtId="179" formatCode="_(* #,##0.0_);_(* \(#,##0.0\);_(* &quot;-&quot;??_);_(@_)"/>
    <numFmt numFmtId="180" formatCode="_(* #,##0.00_);_(* \(#,##0.00\);_(* &quot;-&quot;??_);_(@_)"/>
    <numFmt numFmtId="181" formatCode="[$-FC19]d\ mmmm\ yyyy\ &quot;г.&quot;"/>
    <numFmt numFmtId="182" formatCode="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;[Red]#,##0"/>
    <numFmt numFmtId="188" formatCode="#,##0.0000"/>
    <numFmt numFmtId="189" formatCode="_(* #,##0_);_(* \(000.000.###0\);_(* &quot;-&quot;_);_(@_)"/>
    <numFmt numFmtId="190" formatCode="_(* #,##0_);_(*,###.0\);_(* &quot;-&quot;_);_(@_)"/>
    <numFmt numFmtId="191" formatCode="_(* .*,###0_);_(* \(#,##0\);_(* &quot;-&quot;??_);_(@_)"/>
    <numFmt numFmtId="192" formatCode="#.#.#."/>
    <numFmt numFmtId="193" formatCode="_(* #,##0_);_(* \(#,##0\);_(* &quot;-,00&quot;_);_(@_)"/>
    <numFmt numFmtId="194" formatCode="_(* #,##0.0_);_(* \(#,##0.0\);_(* &quot;-&quot;_);_(@_)"/>
    <numFmt numFmtId="195" formatCode="_(* #,##0.00_);_(* \(#,##0.00\);_(* &quot;-&quot;_);_(@_)"/>
    <numFmt numFmtId="196" formatCode="_-* #,##0_р_._-;\-* #,##0_р_._-;_-* &quot;-&quot;??_р_._-;_-@_-"/>
  </numFmts>
  <fonts count="69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63"/>
      <name val="Helv"/>
      <family val="0"/>
    </font>
    <font>
      <sz val="12"/>
      <name val="Times New Roman"/>
      <family val="1"/>
    </font>
    <font>
      <sz val="12"/>
      <name val="Helv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7" fontId="1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16" fillId="0" borderId="0">
      <alignment/>
      <protection/>
    </xf>
    <xf numFmtId="0" fontId="6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33" borderId="0" xfId="71" applyFont="1" applyFill="1" applyAlignment="1">
      <alignment horizontal="left" vertical="top"/>
      <protection/>
    </xf>
    <xf numFmtId="0" fontId="10" fillId="0" borderId="0" xfId="0" applyFont="1" applyFill="1" applyAlignment="1">
      <alignment/>
    </xf>
    <xf numFmtId="0" fontId="1" fillId="0" borderId="0" xfId="72" applyNumberFormat="1" applyFont="1" applyFill="1" applyAlignment="1">
      <alignment horizontal="left" vertical="top" wrapText="1"/>
      <protection/>
    </xf>
    <xf numFmtId="0" fontId="1" fillId="0" borderId="0" xfId="72" applyNumberFormat="1" applyFont="1" applyFill="1" applyBorder="1" applyAlignment="1">
      <alignment horizontal="center" vertical="top" wrapText="1"/>
      <protection/>
    </xf>
    <xf numFmtId="0" fontId="1" fillId="0" borderId="0" xfId="72" applyNumberFormat="1" applyFont="1" applyFill="1" applyAlignment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2" applyNumberFormat="1" applyFont="1" applyFill="1" applyAlignment="1">
      <alignment horizontal="center" vertical="top" wrapText="1"/>
      <protection/>
    </xf>
    <xf numFmtId="3" fontId="1" fillId="0" borderId="0" xfId="72" applyNumberFormat="1" applyFont="1" applyFill="1" applyAlignment="1">
      <alignment horizontal="center" vertical="top" wrapText="1"/>
      <protection/>
    </xf>
    <xf numFmtId="0" fontId="1" fillId="0" borderId="0" xfId="71" applyFont="1" applyFill="1" applyAlignment="1">
      <alignment horizontal="left" vertical="top"/>
      <protection/>
    </xf>
    <xf numFmtId="0" fontId="9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" fillId="0" borderId="0" xfId="73" applyNumberFormat="1" applyFont="1" applyFill="1" applyAlignment="1">
      <alignment horizontal="left" vertical="top" wrapText="1"/>
      <protection/>
    </xf>
    <xf numFmtId="0" fontId="8" fillId="0" borderId="0" xfId="73" applyFont="1" applyFill="1" applyBorder="1" applyAlignment="1">
      <alignment horizontal="left" vertical="center"/>
      <protection/>
    </xf>
    <xf numFmtId="3" fontId="8" fillId="0" borderId="0" xfId="73" applyNumberFormat="1" applyFont="1" applyFill="1" applyBorder="1" applyAlignment="1">
      <alignment horizontal="right" vertical="center"/>
      <protection/>
    </xf>
    <xf numFmtId="0" fontId="2" fillId="0" borderId="0" xfId="73" applyFont="1" applyFill="1" applyAlignment="1">
      <alignment horizontal="right" vertical="top" wrapText="1"/>
      <protection/>
    </xf>
    <xf numFmtId="4" fontId="1" fillId="0" borderId="0" xfId="73" applyNumberFormat="1" applyFont="1" applyFill="1" applyAlignment="1">
      <alignment horizontal="left" vertical="top" wrapText="1"/>
      <protection/>
    </xf>
    <xf numFmtId="0" fontId="1" fillId="0" borderId="0" xfId="73" applyNumberFormat="1" applyFont="1" applyFill="1" applyAlignment="1">
      <alignment horizontal="center" vertical="top" wrapText="1"/>
      <protection/>
    </xf>
    <xf numFmtId="4" fontId="1" fillId="0" borderId="0" xfId="73" applyNumberFormat="1" applyFont="1" applyFill="1" applyAlignment="1">
      <alignment horizontal="center" vertical="top" wrapText="1"/>
      <protection/>
    </xf>
    <xf numFmtId="3" fontId="1" fillId="0" borderId="0" xfId="73" applyNumberFormat="1" applyFont="1" applyFill="1" applyAlignment="1">
      <alignment horizontal="left" vertical="top" wrapText="1"/>
      <protection/>
    </xf>
    <xf numFmtId="0" fontId="3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73" applyNumberFormat="1" applyFont="1" applyFill="1" applyAlignment="1">
      <alignment horizontal="right" vertical="top" wrapText="1"/>
      <protection/>
    </xf>
    <xf numFmtId="0" fontId="1" fillId="0" borderId="0" xfId="73" applyNumberFormat="1" applyFont="1" applyFill="1" applyBorder="1" applyAlignment="1">
      <alignment horizontal="center" vertical="top" wrapText="1"/>
      <protection/>
    </xf>
    <xf numFmtId="0" fontId="6" fillId="0" borderId="0" xfId="73" applyNumberFormat="1" applyFont="1" applyFill="1" applyAlignment="1">
      <alignment horizontal="left" vertical="top" wrapText="1"/>
      <protection/>
    </xf>
    <xf numFmtId="4" fontId="1" fillId="0" borderId="0" xfId="73" applyNumberFormat="1" applyFont="1" applyFill="1" applyBorder="1" applyAlignment="1">
      <alignment horizontal="left" vertical="top" wrapText="1"/>
      <protection/>
    </xf>
    <xf numFmtId="0" fontId="1" fillId="0" borderId="0" xfId="75" applyNumberFormat="1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/>
      <protection/>
    </xf>
    <xf numFmtId="0" fontId="1" fillId="0" borderId="0" xfId="73" applyNumberFormat="1" applyFont="1" applyFill="1" applyBorder="1" applyAlignment="1">
      <alignment horizontal="left" vertical="top" wrapText="1"/>
      <protection/>
    </xf>
    <xf numFmtId="0" fontId="7" fillId="0" borderId="0" xfId="75" applyFont="1" applyFill="1" applyBorder="1" applyAlignment="1">
      <alignment horizontal="left"/>
      <protection/>
    </xf>
    <xf numFmtId="4" fontId="1" fillId="0" borderId="0" xfId="73" applyNumberFormat="1" applyFont="1" applyFill="1" applyBorder="1" applyAlignment="1">
      <alignment vertical="top" wrapText="1"/>
      <protection/>
    </xf>
    <xf numFmtId="49" fontId="19" fillId="0" borderId="0" xfId="75" applyNumberFormat="1" applyFont="1" applyFill="1" applyBorder="1" applyAlignment="1">
      <alignment horizontal="left" wrapText="1"/>
      <protection/>
    </xf>
    <xf numFmtId="0" fontId="6" fillId="0" borderId="0" xfId="73" applyNumberFormat="1" applyFont="1" applyFill="1" applyBorder="1" applyAlignment="1">
      <alignment horizontal="left" vertical="top" wrapText="1"/>
      <protection/>
    </xf>
    <xf numFmtId="0" fontId="4" fillId="0" borderId="0" xfId="75" applyFont="1" applyFill="1" applyBorder="1" applyAlignment="1">
      <alignment horizontal="left" wrapText="1"/>
      <protection/>
    </xf>
    <xf numFmtId="3" fontId="4" fillId="0" borderId="0" xfId="74" applyNumberFormat="1" applyFont="1" applyFill="1" applyBorder="1" applyAlignment="1">
      <alignment wrapText="1"/>
      <protection/>
    </xf>
    <xf numFmtId="0" fontId="7" fillId="0" borderId="0" xfId="75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 wrapText="1"/>
      <protection/>
    </xf>
    <xf numFmtId="3" fontId="7" fillId="0" borderId="0" xfId="77" applyNumberFormat="1" applyFont="1" applyFill="1" applyBorder="1" applyAlignment="1">
      <alignment/>
      <protection/>
    </xf>
    <xf numFmtId="3" fontId="7" fillId="0" borderId="0" xfId="76" applyNumberFormat="1" applyFont="1" applyFill="1" applyBorder="1" applyAlignment="1">
      <alignment/>
      <protection/>
    </xf>
    <xf numFmtId="0" fontId="1" fillId="0" borderId="0" xfId="75" applyFont="1" applyFill="1" applyBorder="1" applyAlignment="1">
      <alignment horizontal="left" wrapText="1"/>
      <protection/>
    </xf>
    <xf numFmtId="3" fontId="7" fillId="0" borderId="0" xfId="78" applyNumberFormat="1" applyFont="1" applyFill="1" applyBorder="1" applyAlignment="1">
      <alignment/>
      <protection/>
    </xf>
    <xf numFmtId="0" fontId="7" fillId="0" borderId="0" xfId="75" applyNumberFormat="1" applyFont="1" applyFill="1" applyBorder="1" applyAlignment="1">
      <alignment horizontal="left" wrapText="1"/>
      <protection/>
    </xf>
    <xf numFmtId="0" fontId="3" fillId="0" borderId="0" xfId="0" applyFont="1" applyFill="1" applyAlignment="1">
      <alignment horizontal="center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 indent="1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3" fontId="20" fillId="0" borderId="0" xfId="0" applyNumberFormat="1" applyFont="1" applyBorder="1" applyAlignment="1">
      <alignment wrapText="1"/>
    </xf>
    <xf numFmtId="3" fontId="14" fillId="0" borderId="0" xfId="73" applyNumberFormat="1" applyFont="1" applyFill="1" applyAlignment="1">
      <alignment horizontal="right" vertical="top" wrapText="1"/>
      <protection/>
    </xf>
    <xf numFmtId="0" fontId="3" fillId="0" borderId="0" xfId="73" applyFont="1" applyFill="1" applyAlignment="1">
      <alignment horizontal="center" vertical="top" wrapText="1"/>
      <protection/>
    </xf>
    <xf numFmtId="0" fontId="3" fillId="0" borderId="10" xfId="0" applyFont="1" applyBorder="1" applyAlignment="1">
      <alignment wrapText="1"/>
    </xf>
    <xf numFmtId="0" fontId="9" fillId="0" borderId="0" xfId="73" applyFont="1" applyFill="1" applyBorder="1" applyAlignment="1">
      <alignment horizontal="left" vertical="top" wrapText="1"/>
      <protection/>
    </xf>
    <xf numFmtId="3" fontId="3" fillId="0" borderId="0" xfId="73" applyNumberFormat="1" applyFont="1" applyFill="1" applyBorder="1" applyAlignment="1">
      <alignment horizontal="right" vertical="top" wrapText="1"/>
      <protection/>
    </xf>
    <xf numFmtId="0" fontId="17" fillId="0" borderId="0" xfId="73" applyFont="1" applyFill="1" applyAlignment="1">
      <alignment horizontal="left" vertical="top" wrapText="1"/>
      <protection/>
    </xf>
    <xf numFmtId="180" fontId="14" fillId="0" borderId="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left" vertical="top" wrapText="1"/>
    </xf>
    <xf numFmtId="176" fontId="14" fillId="0" borderId="1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 wrapText="1"/>
    </xf>
    <xf numFmtId="0" fontId="1" fillId="33" borderId="0" xfId="73" applyNumberFormat="1" applyFont="1" applyFill="1" applyAlignment="1">
      <alignment horizontal="center" vertical="top" wrapText="1"/>
      <protection/>
    </xf>
    <xf numFmtId="0" fontId="1" fillId="33" borderId="0" xfId="73" applyNumberFormat="1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right" wrapText="1"/>
    </xf>
    <xf numFmtId="3" fontId="1" fillId="33" borderId="0" xfId="73" applyNumberFormat="1" applyFont="1" applyFill="1" applyAlignment="1">
      <alignment horizontal="center" vertical="top" wrapText="1"/>
      <protection/>
    </xf>
    <xf numFmtId="3" fontId="1" fillId="0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0" fontId="6" fillId="33" borderId="0" xfId="73" applyNumberFormat="1" applyFont="1" applyFill="1" applyAlignment="1">
      <alignment horizontal="center" vertical="top" wrapText="1"/>
      <protection/>
    </xf>
    <xf numFmtId="3" fontId="6" fillId="0" borderId="10" xfId="0" applyNumberFormat="1" applyFont="1" applyFill="1" applyBorder="1" applyAlignment="1">
      <alignment horizontal="right"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/>
    </xf>
    <xf numFmtId="0" fontId="1" fillId="33" borderId="0" xfId="73" applyNumberFormat="1" applyFont="1" applyFill="1" applyAlignment="1">
      <alignment horizontal="left" vertical="top" wrapText="1"/>
      <protection/>
    </xf>
    <xf numFmtId="3" fontId="6" fillId="0" borderId="0" xfId="0" applyNumberFormat="1" applyFont="1" applyFill="1" applyBorder="1" applyAlignment="1">
      <alignment wrapText="1"/>
    </xf>
    <xf numFmtId="3" fontId="1" fillId="0" borderId="0" xfId="73" applyNumberFormat="1" applyFont="1" applyFill="1" applyAlignment="1">
      <alignment horizontal="center" vertical="top" wrapText="1"/>
      <protection/>
    </xf>
    <xf numFmtId="49" fontId="66" fillId="0" borderId="10" xfId="0" applyNumberFormat="1" applyFont="1" applyBorder="1" applyAlignment="1">
      <alignment horizontal="left" vertical="top" wrapText="1"/>
    </xf>
    <xf numFmtId="0" fontId="6" fillId="0" borderId="0" xfId="73" applyNumberFormat="1" applyFont="1" applyFill="1" applyAlignment="1">
      <alignment horizontal="center" vertical="top" wrapText="1"/>
      <protection/>
    </xf>
    <xf numFmtId="176" fontId="21" fillId="0" borderId="12" xfId="0" applyNumberFormat="1" applyFont="1" applyBorder="1" applyAlignment="1">
      <alignment horizontal="left" wrapText="1"/>
    </xf>
    <xf numFmtId="176" fontId="1" fillId="0" borderId="0" xfId="73" applyNumberFormat="1" applyFont="1" applyFill="1" applyAlignment="1">
      <alignment horizontal="left" vertical="top" wrapText="1"/>
      <protection/>
    </xf>
    <xf numFmtId="0" fontId="26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left" vertical="top" wrapText="1"/>
    </xf>
    <xf numFmtId="3" fontId="14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20" fillId="0" borderId="0" xfId="0" applyNumberFormat="1" applyFont="1" applyBorder="1" applyAlignment="1">
      <alignment/>
    </xf>
    <xf numFmtId="176" fontId="20" fillId="0" borderId="10" xfId="0" applyNumberFormat="1" applyFont="1" applyBorder="1" applyAlignment="1">
      <alignment horizontal="right" vertical="center" wrapText="1"/>
    </xf>
    <xf numFmtId="176" fontId="21" fillId="0" borderId="10" xfId="0" applyNumberFormat="1" applyFont="1" applyBorder="1" applyAlignment="1">
      <alignment horizontal="right" vertical="center" wrapText="1"/>
    </xf>
    <xf numFmtId="176" fontId="21" fillId="0" borderId="12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176" fontId="21" fillId="0" borderId="13" xfId="0" applyNumberFormat="1" applyFont="1" applyBorder="1" applyAlignment="1">
      <alignment horizontal="right" vertical="center" wrapText="1"/>
    </xf>
    <xf numFmtId="3" fontId="21" fillId="0" borderId="14" xfId="0" applyNumberFormat="1" applyFont="1" applyFill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6" fillId="0" borderId="0" xfId="0" applyFont="1" applyFill="1" applyAlignment="1">
      <alignment wrapText="1"/>
    </xf>
    <xf numFmtId="195" fontId="14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177" fontId="14" fillId="0" borderId="10" xfId="0" applyNumberFormat="1" applyFont="1" applyFill="1" applyBorder="1" applyAlignment="1">
      <alignment horizontal="right"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196" fontId="3" fillId="0" borderId="10" xfId="89" applyNumberFormat="1" applyFont="1" applyFill="1" applyBorder="1" applyAlignment="1">
      <alignment horizontal="right" vertical="center" wrapText="1"/>
    </xf>
    <xf numFmtId="196" fontId="14" fillId="0" borderId="10" xfId="89" applyNumberFormat="1" applyFont="1" applyFill="1" applyBorder="1" applyAlignment="1">
      <alignment horizontal="right" vertical="center" wrapText="1"/>
    </xf>
    <xf numFmtId="0" fontId="66" fillId="0" borderId="10" xfId="0" applyFont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/>
    </xf>
    <xf numFmtId="176" fontId="8" fillId="0" borderId="0" xfId="73" applyNumberFormat="1" applyFont="1" applyFill="1" applyBorder="1" applyAlignment="1">
      <alignment horizontal="left" vertical="center"/>
      <protection/>
    </xf>
    <xf numFmtId="0" fontId="14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top" wrapText="1"/>
    </xf>
    <xf numFmtId="176" fontId="21" fillId="0" borderId="0" xfId="0" applyNumberFormat="1" applyFont="1" applyBorder="1" applyAlignment="1">
      <alignment horizontal="left" wrapText="1"/>
    </xf>
    <xf numFmtId="176" fontId="21" fillId="0" borderId="0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176" fontId="21" fillId="0" borderId="15" xfId="0" applyNumberFormat="1" applyFont="1" applyBorder="1" applyAlignment="1">
      <alignment horizontal="right" vertical="center" wrapText="1"/>
    </xf>
    <xf numFmtId="0" fontId="21" fillId="0" borderId="15" xfId="0" applyFont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wrapText="1"/>
    </xf>
    <xf numFmtId="180" fontId="14" fillId="0" borderId="10" xfId="0" applyNumberFormat="1" applyFont="1" applyFill="1" applyBorder="1" applyAlignment="1">
      <alignment horizontal="right" vertical="center" wrapText="1"/>
    </xf>
    <xf numFmtId="0" fontId="20" fillId="0" borderId="15" xfId="0" applyFont="1" applyBorder="1" applyAlignment="1">
      <alignment horizontal="left" vertical="center" wrapText="1"/>
    </xf>
    <xf numFmtId="176" fontId="20" fillId="0" borderId="15" xfId="0" applyNumberFormat="1" applyFont="1" applyBorder="1" applyAlignment="1">
      <alignment horizontal="right" vertical="center" wrapText="1"/>
    </xf>
    <xf numFmtId="176" fontId="20" fillId="0" borderId="15" xfId="0" applyNumberFormat="1" applyFont="1" applyFill="1" applyBorder="1" applyAlignment="1">
      <alignment horizontal="right" vertical="center" wrapText="1"/>
    </xf>
    <xf numFmtId="0" fontId="22" fillId="0" borderId="0" xfId="73" applyFont="1" applyFill="1" applyAlignment="1">
      <alignment horizontal="right" vertical="top" wrapText="1"/>
      <protection/>
    </xf>
    <xf numFmtId="0" fontId="22" fillId="0" borderId="0" xfId="0" applyFont="1" applyFill="1" applyBorder="1" applyAlignment="1">
      <alignment/>
    </xf>
    <xf numFmtId="0" fontId="14" fillId="0" borderId="10" xfId="0" applyFont="1" applyFill="1" applyBorder="1" applyAlignment="1">
      <alignment horizontal="right" wrapText="1"/>
    </xf>
    <xf numFmtId="3" fontId="23" fillId="0" borderId="0" xfId="73" applyNumberFormat="1" applyFont="1" applyFill="1" applyBorder="1" applyAlignment="1">
      <alignment horizontal="right" vertical="top" wrapText="1"/>
      <protection/>
    </xf>
    <xf numFmtId="0" fontId="14" fillId="0" borderId="10" xfId="0" applyFont="1" applyBorder="1" applyAlignment="1">
      <alignment wrapText="1"/>
    </xf>
    <xf numFmtId="0" fontId="3" fillId="0" borderId="0" xfId="73" applyFont="1" applyFill="1" applyAlignment="1">
      <alignment horizontal="center" vertical="center" wrapText="1"/>
      <protection/>
    </xf>
    <xf numFmtId="0" fontId="17" fillId="0" borderId="0" xfId="0" applyFont="1" applyFill="1" applyAlignment="1">
      <alignment horizontal="left" vertical="top" wrapText="1"/>
    </xf>
    <xf numFmtId="0" fontId="14" fillId="0" borderId="10" xfId="0" applyFont="1" applyBorder="1" applyAlignment="1">
      <alignment wrapText="1"/>
    </xf>
    <xf numFmtId="0" fontId="3" fillId="0" borderId="0" xfId="74" applyFont="1" applyFill="1" applyAlignment="1">
      <alignment horizontal="center" vertical="top" wrapText="1"/>
      <protection/>
    </xf>
    <xf numFmtId="0" fontId="3" fillId="0" borderId="0" xfId="73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 horizontal="left" vertical="top" wrapText="1"/>
    </xf>
    <xf numFmtId="0" fontId="24" fillId="0" borderId="0" xfId="72" applyNumberFormat="1" applyFont="1" applyFill="1" applyBorder="1" applyAlignment="1">
      <alignment horizontal="center" vertical="top" wrapText="1"/>
      <protection/>
    </xf>
    <xf numFmtId="0" fontId="3" fillId="0" borderId="0" xfId="72" applyFont="1" applyFill="1" applyAlignment="1">
      <alignment horizontal="center" vertical="center" wrapText="1"/>
      <protection/>
    </xf>
    <xf numFmtId="0" fontId="24" fillId="0" borderId="0" xfId="73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</cellXfs>
  <cellStyles count="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TS_300607" xfId="33"/>
    <cellStyle name="Normal 10" xfId="34"/>
    <cellStyle name="Normal 2" xfId="35"/>
    <cellStyle name="Normal_A4. TS Nurbank 2006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 2" xfId="58"/>
    <cellStyle name="Обычный 2 10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24" xfId="68"/>
    <cellStyle name="Обычный 26" xfId="69"/>
    <cellStyle name="Обычный 29" xfId="70"/>
    <cellStyle name="Обычный_God_Формы фин.отчетности_BWU_09_11_03" xfId="71"/>
    <cellStyle name="Обычный_Ф1_Ф4new2004НБ" xfId="72"/>
    <cellStyle name="Обычный_Ф1_Ф4new2004НБ 2" xfId="73"/>
    <cellStyle name="Обычный_Ф1_Ф4new2004НБ 4" xfId="74"/>
    <cellStyle name="Обычный_Ф1_Ф4new2004НБ 5" xfId="75"/>
    <cellStyle name="Обычный_Ф1_Ф4new2004НБ 6" xfId="76"/>
    <cellStyle name="Обычный_Ф1_Ф4new2004НБ 7" xfId="77"/>
    <cellStyle name="Обычный_Ф1_Ф4new2004НБ 9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Финансовый 10" xfId="89"/>
    <cellStyle name="Финансовый 2 2" xfId="90"/>
    <cellStyle name="Финансовый 2 3" xfId="91"/>
    <cellStyle name="Финансовый 2 4" xfId="92"/>
    <cellStyle name="Финансовый 2 5" xfId="93"/>
    <cellStyle name="Финансовый 2 6" xfId="94"/>
    <cellStyle name="Финансовый 2 7" xfId="95"/>
    <cellStyle name="Финансовый 2 8" xfId="96"/>
    <cellStyle name="Финансовый 2 9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5555555555\&#1052;&#1086;&#1080;%20&#1076;&#1086;&#1082;&#1091;&#1084;&#1077;&#1085;&#1090;&#1099;\2010\3112-2010-&#1043;&#1054;&#1044;&#1054;&#1042;&#1054;&#1049;\&#1057;&#1042;&#1054;&#1044;.&#1055;&#1056;&#1048;&#1052;&#1045;&#1063;&#1040;&#1053;&#1048;&#1045;\&#1060;&#1086;&#1088;&#1084;&#1072;-4\&#1050;&#1086;&#1087;&#1080;&#1103;%20Forma_4_v1_04032011-&#1054;&#105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makakova\Downloads\nrbnfm3_2021_cons_rus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статок"/>
      <sheetName val="БАНК"/>
      <sheetName val="Обороты"/>
      <sheetName val="ДО"/>
      <sheetName val="Нур лизинг"/>
      <sheetName val="Нуртраст"/>
      <sheetName val="Money Experts"/>
      <sheetName val="Нурполис"/>
      <sheetName val="Атамекен"/>
      <sheetName val="Nur-Finance B.V"/>
      <sheetName val="БАНК+ДО"/>
      <sheetName val="КОНС."/>
      <sheetName val="для аудит"/>
      <sheetName val="совокупный доход"/>
      <sheetName val="Вед.элимин"/>
      <sheetName val="Корректировка ауд"/>
      <sheetName val="бал. по МСФО-c ДО "/>
      <sheetName val="Ф-4 коррект."/>
      <sheetName val="Ф-4 коррект. (2)"/>
      <sheetName val="Ф-4 с учетом коррект."/>
    </sheetNames>
    <sheetDataSet>
      <sheetData sheetId="0">
        <row r="8">
          <cell r="E8">
            <v>1000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-1 "/>
      <sheetName val="ф.2"/>
      <sheetName val="ф 3"/>
      <sheetName val="ф4"/>
      <sheetName val="Лист1"/>
    </sheetNames>
    <sheetDataSet>
      <sheetData sheetId="1">
        <row r="38">
          <cell r="C38">
            <v>1751254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5"/>
  <sheetViews>
    <sheetView tabSelected="1" zoomScaleSheetLayoutView="75" zoomScalePageLayoutView="0" workbookViewId="0" topLeftCell="A1">
      <selection activeCell="C40" sqref="C40"/>
    </sheetView>
  </sheetViews>
  <sheetFormatPr defaultColWidth="9.00390625" defaultRowHeight="12.75"/>
  <cols>
    <col min="1" max="1" width="64.875" style="17" customWidth="1"/>
    <col min="2" max="2" width="6.25390625" style="17" customWidth="1"/>
    <col min="3" max="3" width="18.625" style="27" customWidth="1"/>
    <col min="4" max="4" width="19.375" style="20" customWidth="1"/>
    <col min="5" max="5" width="9.25390625" style="17" hidden="1" customWidth="1"/>
    <col min="6" max="6" width="10.375" style="17" customWidth="1"/>
    <col min="7" max="7" width="36.75390625" style="17" customWidth="1"/>
    <col min="8" max="8" width="18.625" style="17" customWidth="1"/>
    <col min="9" max="16384" width="9.125" style="17" customWidth="1"/>
  </cols>
  <sheetData>
    <row r="1" ht="21.75" customHeight="1"/>
    <row r="2" ht="14.25" customHeight="1"/>
    <row r="3" spans="1:4" ht="21" customHeight="1">
      <c r="A3" s="67" t="s">
        <v>7</v>
      </c>
      <c r="B3" s="67"/>
      <c r="C3" s="56"/>
      <c r="D3" s="146"/>
    </row>
    <row r="4" spans="1:5" ht="15.75" customHeight="1">
      <c r="A4" s="151" t="s">
        <v>135</v>
      </c>
      <c r="B4" s="151"/>
      <c r="C4" s="151"/>
      <c r="D4" s="151"/>
      <c r="E4" s="17" t="s">
        <v>10</v>
      </c>
    </row>
    <row r="5" spans="1:4" s="28" customFormat="1" ht="15.75">
      <c r="A5" s="154" t="s">
        <v>155</v>
      </c>
      <c r="B5" s="154"/>
      <c r="C5" s="154"/>
      <c r="D5" s="147"/>
    </row>
    <row r="6" spans="1:4" s="28" customFormat="1" ht="15.75">
      <c r="A6" s="57"/>
      <c r="B6" s="57"/>
      <c r="C6" s="57"/>
      <c r="D6" s="147"/>
    </row>
    <row r="7" spans="1:4" ht="14.25" customHeight="1">
      <c r="A7" s="155" t="s">
        <v>112</v>
      </c>
      <c r="B7" s="155"/>
      <c r="C7" s="155"/>
      <c r="D7" s="155"/>
    </row>
    <row r="8" spans="1:4" ht="27" customHeight="1">
      <c r="A8" s="153"/>
      <c r="B8" s="150"/>
      <c r="C8" s="141">
        <v>45199</v>
      </c>
      <c r="D8" s="119" t="s">
        <v>150</v>
      </c>
    </row>
    <row r="9" spans="1:4" s="29" customFormat="1" ht="31.5">
      <c r="A9" s="153"/>
      <c r="B9" s="150" t="s">
        <v>165</v>
      </c>
      <c r="C9" s="119" t="s">
        <v>11</v>
      </c>
      <c r="D9" s="119" t="s">
        <v>11</v>
      </c>
    </row>
    <row r="10" spans="1:9" ht="24.75" customHeight="1">
      <c r="A10" s="58" t="s">
        <v>12</v>
      </c>
      <c r="B10" s="58"/>
      <c r="C10" s="120"/>
      <c r="D10" s="148"/>
      <c r="E10" s="24"/>
      <c r="F10" s="30"/>
      <c r="G10" s="31"/>
      <c r="H10" s="32"/>
      <c r="I10" s="33"/>
    </row>
    <row r="11" spans="1:9" ht="15.75">
      <c r="A11" s="63" t="s">
        <v>5</v>
      </c>
      <c r="B11" s="63">
        <v>8</v>
      </c>
      <c r="C11" s="65">
        <v>43345174</v>
      </c>
      <c r="D11" s="65">
        <v>43804414</v>
      </c>
      <c r="E11" s="24">
        <f>SUM(C11-D11)</f>
        <v>-459240</v>
      </c>
      <c r="F11" s="30"/>
      <c r="G11" s="31"/>
      <c r="H11" s="32"/>
      <c r="I11" s="33"/>
    </row>
    <row r="12" spans="1:9" ht="31.5">
      <c r="A12" s="63" t="s">
        <v>106</v>
      </c>
      <c r="B12" s="63">
        <v>9</v>
      </c>
      <c r="C12" s="65">
        <v>11347</v>
      </c>
      <c r="D12" s="65">
        <v>10132</v>
      </c>
      <c r="E12" s="24">
        <f aca="true" t="shared" si="0" ref="E12:E20">SUM(C12-D12)</f>
        <v>1215</v>
      </c>
      <c r="F12" s="30"/>
      <c r="G12" s="31"/>
      <c r="H12" s="32"/>
      <c r="I12" s="33"/>
    </row>
    <row r="13" spans="1:9" ht="31.5">
      <c r="A13" s="63" t="s">
        <v>82</v>
      </c>
      <c r="B13" s="63">
        <v>10</v>
      </c>
      <c r="C13" s="65">
        <v>89459588</v>
      </c>
      <c r="D13" s="65">
        <v>104046854</v>
      </c>
      <c r="E13" s="24"/>
      <c r="F13" s="30"/>
      <c r="G13" s="34"/>
      <c r="H13" s="32"/>
      <c r="I13" s="33"/>
    </row>
    <row r="14" spans="1:9" ht="31.5">
      <c r="A14" s="63" t="s">
        <v>143</v>
      </c>
      <c r="B14" s="63">
        <v>11</v>
      </c>
      <c r="C14" s="65">
        <v>38269231</v>
      </c>
      <c r="D14" s="65">
        <v>36937055</v>
      </c>
      <c r="E14" s="24"/>
      <c r="F14" s="30"/>
      <c r="G14" s="34"/>
      <c r="H14" s="32"/>
      <c r="I14" s="33"/>
    </row>
    <row r="15" spans="1:9" ht="15.75">
      <c r="A15" s="63" t="s">
        <v>86</v>
      </c>
      <c r="B15" s="63">
        <v>12</v>
      </c>
      <c r="C15" s="65">
        <v>3647632</v>
      </c>
      <c r="D15" s="65">
        <v>3685369</v>
      </c>
      <c r="E15" s="24">
        <f t="shared" si="0"/>
        <v>-37737</v>
      </c>
      <c r="F15" s="30"/>
      <c r="G15" s="34"/>
      <c r="H15" s="32"/>
      <c r="I15" s="33"/>
    </row>
    <row r="16" spans="1:9" ht="21" customHeight="1">
      <c r="A16" s="63" t="s">
        <v>13</v>
      </c>
      <c r="B16" s="63">
        <v>13</v>
      </c>
      <c r="C16" s="65">
        <v>254069433</v>
      </c>
      <c r="D16" s="65">
        <v>242159857</v>
      </c>
      <c r="E16" s="24">
        <f t="shared" si="0"/>
        <v>11909576</v>
      </c>
      <c r="F16" s="30"/>
      <c r="G16" s="34"/>
      <c r="H16" s="32"/>
      <c r="I16" s="33"/>
    </row>
    <row r="17" spans="1:9" ht="15.75">
      <c r="A17" s="63" t="s">
        <v>14</v>
      </c>
      <c r="B17" s="63">
        <v>14</v>
      </c>
      <c r="C17" s="65">
        <v>9239246</v>
      </c>
      <c r="D17" s="65">
        <v>9660443</v>
      </c>
      <c r="E17" s="24">
        <f t="shared" si="0"/>
        <v>-421197</v>
      </c>
      <c r="F17" s="35"/>
      <c r="G17" s="36"/>
      <c r="H17" s="32"/>
      <c r="I17" s="33"/>
    </row>
    <row r="18" spans="1:9" ht="15.75">
      <c r="A18" s="63" t="s">
        <v>115</v>
      </c>
      <c r="B18" s="63">
        <v>15</v>
      </c>
      <c r="C18" s="65">
        <v>11067272</v>
      </c>
      <c r="D18" s="65">
        <v>11565769</v>
      </c>
      <c r="E18" s="24">
        <f t="shared" si="0"/>
        <v>-498497</v>
      </c>
      <c r="F18" s="35"/>
      <c r="G18" s="36"/>
      <c r="H18" s="32"/>
      <c r="I18" s="33"/>
    </row>
    <row r="19" spans="1:9" ht="15.75">
      <c r="A19" s="63" t="s">
        <v>15</v>
      </c>
      <c r="B19" s="63"/>
      <c r="C19" s="65">
        <v>784</v>
      </c>
      <c r="D19" s="65">
        <v>784</v>
      </c>
      <c r="E19" s="24">
        <f t="shared" si="0"/>
        <v>0</v>
      </c>
      <c r="F19" s="30"/>
      <c r="G19" s="36"/>
      <c r="H19" s="32"/>
      <c r="I19" s="33"/>
    </row>
    <row r="20" spans="1:9" ht="15.75">
      <c r="A20" s="63" t="s">
        <v>0</v>
      </c>
      <c r="B20" s="63">
        <v>16</v>
      </c>
      <c r="C20" s="65">
        <v>10428131</v>
      </c>
      <c r="D20" s="65">
        <v>13328161</v>
      </c>
      <c r="E20" s="24">
        <f t="shared" si="0"/>
        <v>-2900030</v>
      </c>
      <c r="F20" s="30"/>
      <c r="G20" s="31"/>
      <c r="H20" s="32"/>
      <c r="I20" s="33"/>
    </row>
    <row r="21" spans="1:9" ht="17.25" customHeight="1">
      <c r="A21" s="64" t="s">
        <v>16</v>
      </c>
      <c r="B21" s="64"/>
      <c r="C21" s="66">
        <f>SUM(C11:C20)</f>
        <v>459537838</v>
      </c>
      <c r="D21" s="66">
        <f>SUM(D11:D20)</f>
        <v>465198838</v>
      </c>
      <c r="E21" s="24" t="s">
        <v>10</v>
      </c>
      <c r="F21" s="30"/>
      <c r="G21" s="31"/>
      <c r="H21" s="32"/>
      <c r="I21" s="33"/>
    </row>
    <row r="22" spans="1:9" s="29" customFormat="1" ht="24" customHeight="1">
      <c r="A22" s="64" t="s">
        <v>17</v>
      </c>
      <c r="B22" s="64"/>
      <c r="C22" s="65"/>
      <c r="D22" s="65"/>
      <c r="E22" s="24" t="s">
        <v>10</v>
      </c>
      <c r="F22" s="30"/>
      <c r="G22" s="31"/>
      <c r="H22" s="32"/>
      <c r="I22" s="37"/>
    </row>
    <row r="23" spans="1:9" ht="15.75">
      <c r="A23" s="138" t="s">
        <v>8</v>
      </c>
      <c r="B23" s="138">
        <v>17</v>
      </c>
      <c r="C23" s="65">
        <v>5849988</v>
      </c>
      <c r="D23" s="65">
        <v>6384023</v>
      </c>
      <c r="E23" s="24">
        <f aca="true" t="shared" si="1" ref="E23:E39">-SUM(C23-D23)</f>
        <v>534035</v>
      </c>
      <c r="F23" s="30"/>
      <c r="G23" s="31"/>
      <c r="H23" s="32"/>
      <c r="I23" s="33"/>
    </row>
    <row r="24" spans="1:9" s="29" customFormat="1" ht="15.75">
      <c r="A24" s="138" t="s">
        <v>87</v>
      </c>
      <c r="B24" s="138"/>
      <c r="C24" s="65">
        <v>728187</v>
      </c>
      <c r="D24" s="65">
        <v>20210</v>
      </c>
      <c r="E24" s="24">
        <f t="shared" si="1"/>
        <v>-707977</v>
      </c>
      <c r="F24" s="30"/>
      <c r="G24" s="31"/>
      <c r="H24" s="32"/>
      <c r="I24" s="37"/>
    </row>
    <row r="25" spans="1:9" s="29" customFormat="1" ht="15.75">
      <c r="A25" s="138" t="s">
        <v>88</v>
      </c>
      <c r="B25" s="138">
        <v>18</v>
      </c>
      <c r="C25" s="65">
        <v>338131000</v>
      </c>
      <c r="D25" s="65">
        <v>338589029</v>
      </c>
      <c r="E25" s="24" t="s">
        <v>10</v>
      </c>
      <c r="F25" s="30"/>
      <c r="G25" s="31"/>
      <c r="H25" s="32"/>
      <c r="I25" s="37"/>
    </row>
    <row r="26" spans="1:9" s="29" customFormat="1" ht="31.5">
      <c r="A26" s="138" t="s">
        <v>152</v>
      </c>
      <c r="B26" s="138">
        <v>19</v>
      </c>
      <c r="C26" s="65">
        <v>54453</v>
      </c>
      <c r="D26" s="105">
        <v>0</v>
      </c>
      <c r="E26" s="24"/>
      <c r="F26" s="30"/>
      <c r="G26" s="31"/>
      <c r="H26" s="32"/>
      <c r="I26" s="37"/>
    </row>
    <row r="27" spans="1:9" ht="18.75" customHeight="1">
      <c r="A27" s="138" t="s">
        <v>18</v>
      </c>
      <c r="B27" s="138">
        <v>20</v>
      </c>
      <c r="C27" s="65">
        <v>10100375</v>
      </c>
      <c r="D27" s="65">
        <v>25351013</v>
      </c>
      <c r="E27" s="24">
        <f t="shared" si="1"/>
        <v>15250638</v>
      </c>
      <c r="F27" s="30"/>
      <c r="G27" s="38"/>
      <c r="H27" s="39"/>
      <c r="I27" s="33"/>
    </row>
    <row r="28" spans="1:9" ht="18" customHeight="1">
      <c r="A28" s="138" t="s">
        <v>19</v>
      </c>
      <c r="B28" s="138">
        <v>21</v>
      </c>
      <c r="C28" s="65">
        <v>31006882</v>
      </c>
      <c r="D28" s="65">
        <v>30538659</v>
      </c>
      <c r="E28" s="24">
        <f t="shared" si="1"/>
        <v>-468223</v>
      </c>
      <c r="F28" s="30"/>
      <c r="G28" s="40"/>
      <c r="H28" s="41"/>
      <c r="I28" s="33"/>
    </row>
    <row r="29" spans="1:9" ht="15.75">
      <c r="A29" s="63" t="s">
        <v>65</v>
      </c>
      <c r="B29" s="63"/>
      <c r="C29" s="121">
        <v>2000573</v>
      </c>
      <c r="D29" s="121">
        <v>0</v>
      </c>
      <c r="E29" s="24">
        <f t="shared" si="1"/>
        <v>-2000573</v>
      </c>
      <c r="F29" s="30"/>
      <c r="G29" s="40"/>
      <c r="H29" s="41"/>
      <c r="I29" s="33"/>
    </row>
    <row r="30" spans="1:9" ht="18" customHeight="1">
      <c r="A30" s="63" t="s">
        <v>78</v>
      </c>
      <c r="B30" s="63"/>
      <c r="C30" s="65">
        <v>5942819</v>
      </c>
      <c r="D30" s="65">
        <v>5814702</v>
      </c>
      <c r="E30" s="24">
        <f t="shared" si="1"/>
        <v>-128117</v>
      </c>
      <c r="F30" s="30"/>
      <c r="G30" s="40"/>
      <c r="H30" s="41"/>
      <c r="I30" s="33"/>
    </row>
    <row r="31" spans="1:9" ht="18" customHeight="1">
      <c r="A31" s="63" t="s">
        <v>127</v>
      </c>
      <c r="B31" s="63"/>
      <c r="C31" s="65">
        <v>577666</v>
      </c>
      <c r="D31" s="65">
        <v>764275</v>
      </c>
      <c r="E31" s="24">
        <f t="shared" si="1"/>
        <v>186609</v>
      </c>
      <c r="F31" s="30"/>
      <c r="G31" s="40"/>
      <c r="H31" s="41"/>
      <c r="I31" s="33"/>
    </row>
    <row r="32" spans="1:9" ht="19.5" customHeight="1">
      <c r="A32" s="63" t="s">
        <v>1</v>
      </c>
      <c r="B32" s="63">
        <v>22</v>
      </c>
      <c r="C32" s="65">
        <f>11339673-2</f>
        <v>11339671</v>
      </c>
      <c r="D32" s="65">
        <v>10557020</v>
      </c>
      <c r="E32" s="24">
        <f t="shared" si="1"/>
        <v>-782651</v>
      </c>
      <c r="F32" s="30"/>
      <c r="G32" s="34"/>
      <c r="H32" s="42"/>
      <c r="I32" s="33"/>
    </row>
    <row r="33" spans="1:9" ht="18" customHeight="1">
      <c r="A33" s="64" t="s">
        <v>20</v>
      </c>
      <c r="B33" s="64"/>
      <c r="C33" s="66">
        <f>SUM(C23:C32)</f>
        <v>405731614</v>
      </c>
      <c r="D33" s="66">
        <f>SUM(D23:D32)</f>
        <v>418018931</v>
      </c>
      <c r="E33" s="24" t="s">
        <v>10</v>
      </c>
      <c r="F33" s="30"/>
      <c r="G33" s="34"/>
      <c r="H33" s="43"/>
      <c r="I33" s="33"/>
    </row>
    <row r="34" spans="1:9" ht="15.75">
      <c r="A34" s="64" t="s">
        <v>21</v>
      </c>
      <c r="B34" s="64"/>
      <c r="C34" s="66"/>
      <c r="D34" s="66"/>
      <c r="E34" s="24">
        <f t="shared" si="1"/>
        <v>0</v>
      </c>
      <c r="F34" s="30"/>
      <c r="G34" s="44"/>
      <c r="H34" s="32"/>
      <c r="I34" s="33"/>
    </row>
    <row r="35" spans="1:9" ht="15.75">
      <c r="A35" s="63" t="s">
        <v>22</v>
      </c>
      <c r="B35" s="63"/>
      <c r="C35" s="65">
        <v>147649693</v>
      </c>
      <c r="D35" s="65">
        <v>147649693</v>
      </c>
      <c r="E35" s="24">
        <f t="shared" si="1"/>
        <v>0</v>
      </c>
      <c r="F35" s="30"/>
      <c r="G35" s="31"/>
      <c r="H35" s="32"/>
      <c r="I35" s="33"/>
    </row>
    <row r="36" spans="1:9" s="29" customFormat="1" ht="15.75">
      <c r="A36" s="63" t="s">
        <v>9</v>
      </c>
      <c r="B36" s="63"/>
      <c r="C36" s="121">
        <v>-280236</v>
      </c>
      <c r="D36" s="121">
        <v>-280212</v>
      </c>
      <c r="E36" s="24">
        <f t="shared" si="1"/>
        <v>24</v>
      </c>
      <c r="F36" s="30"/>
      <c r="G36" s="31"/>
      <c r="H36" s="32"/>
      <c r="I36" s="37"/>
    </row>
    <row r="37" spans="1:9" ht="15.75">
      <c r="A37" s="63" t="s">
        <v>90</v>
      </c>
      <c r="B37" s="63"/>
      <c r="C37" s="121">
        <v>-155879</v>
      </c>
      <c r="D37" s="121">
        <v>-881313</v>
      </c>
      <c r="E37" s="24">
        <f t="shared" si="1"/>
        <v>-725434</v>
      </c>
      <c r="F37" s="30"/>
      <c r="G37" s="31"/>
      <c r="H37" s="32"/>
      <c r="I37" s="33"/>
    </row>
    <row r="38" spans="1:9" ht="23.25" customHeight="1">
      <c r="A38" s="63" t="s">
        <v>89</v>
      </c>
      <c r="B38" s="63"/>
      <c r="C38" s="65">
        <v>5109265</v>
      </c>
      <c r="D38" s="65">
        <v>5158978</v>
      </c>
      <c r="E38" s="24">
        <f t="shared" si="1"/>
        <v>49713</v>
      </c>
      <c r="F38" s="30"/>
      <c r="G38" s="31"/>
      <c r="H38" s="32"/>
      <c r="I38" s="33"/>
    </row>
    <row r="39" spans="1:9" ht="18.75" customHeight="1">
      <c r="A39" s="63" t="s">
        <v>23</v>
      </c>
      <c r="B39" s="63"/>
      <c r="C39" s="121">
        <v>-98516619</v>
      </c>
      <c r="D39" s="121">
        <v>-104467239</v>
      </c>
      <c r="E39" s="24">
        <f t="shared" si="1"/>
        <v>-5950620</v>
      </c>
      <c r="F39" s="30"/>
      <c r="G39" s="40"/>
      <c r="H39" s="41"/>
      <c r="I39" s="33"/>
    </row>
    <row r="40" spans="1:9" ht="18.75" customHeight="1">
      <c r="A40" s="64" t="s">
        <v>77</v>
      </c>
      <c r="B40" s="64"/>
      <c r="C40" s="122">
        <f>SUM(C35:C39)</f>
        <v>53806224</v>
      </c>
      <c r="D40" s="122">
        <f>SUM(D35:D39)</f>
        <v>47179907</v>
      </c>
      <c r="E40" s="24"/>
      <c r="F40" s="30"/>
      <c r="G40" s="45"/>
      <c r="H40" s="32"/>
      <c r="I40" s="33"/>
    </row>
    <row r="41" spans="1:9" ht="18.75" customHeight="1">
      <c r="A41" s="64" t="s">
        <v>25</v>
      </c>
      <c r="B41" s="64"/>
      <c r="C41" s="66">
        <f>SUM(C40+C33)</f>
        <v>459537838</v>
      </c>
      <c r="D41" s="66">
        <f>SUM(D40+D33)</f>
        <v>465198838</v>
      </c>
      <c r="E41" s="24" t="s">
        <v>10</v>
      </c>
      <c r="F41" s="30"/>
      <c r="G41" s="45"/>
      <c r="H41" s="32"/>
      <c r="I41" s="33"/>
    </row>
    <row r="42" spans="1:9" s="29" customFormat="1" ht="15.75">
      <c r="A42" s="59"/>
      <c r="B42" s="59"/>
      <c r="C42" s="60"/>
      <c r="D42" s="149">
        <v>0</v>
      </c>
      <c r="F42" s="37"/>
      <c r="G42" s="46"/>
      <c r="H42" s="32"/>
      <c r="I42" s="37"/>
    </row>
    <row r="43" spans="1:9" s="29" customFormat="1" ht="15.75">
      <c r="A43" s="61"/>
      <c r="B43" s="61"/>
      <c r="C43" s="62"/>
      <c r="D43" s="149"/>
      <c r="F43" s="37"/>
      <c r="G43" s="38"/>
      <c r="H43" s="39"/>
      <c r="I43" s="37"/>
    </row>
    <row r="44" spans="1:9" ht="15.75">
      <c r="A44" s="156" t="s">
        <v>130</v>
      </c>
      <c r="B44" s="156"/>
      <c r="C44" s="156"/>
      <c r="D44" s="156"/>
      <c r="F44" s="33"/>
      <c r="G44" s="31"/>
      <c r="H44" s="32"/>
      <c r="I44" s="33"/>
    </row>
    <row r="45" spans="1:9" ht="15.75">
      <c r="A45" s="10"/>
      <c r="B45" s="10"/>
      <c r="C45" s="10"/>
      <c r="D45" s="10"/>
      <c r="F45" s="33"/>
      <c r="G45" s="31"/>
      <c r="H45" s="32"/>
      <c r="I45" s="33"/>
    </row>
    <row r="46" spans="1:9" ht="15.75">
      <c r="A46" s="11"/>
      <c r="B46" s="11"/>
      <c r="C46" s="12"/>
      <c r="D46" s="12"/>
      <c r="F46" s="33"/>
      <c r="G46" s="40"/>
      <c r="H46" s="41"/>
      <c r="I46" s="33"/>
    </row>
    <row r="47" spans="1:9" ht="15.75">
      <c r="A47" s="156" t="s">
        <v>141</v>
      </c>
      <c r="B47" s="156"/>
      <c r="C47" s="156"/>
      <c r="D47" s="156"/>
      <c r="F47" s="33"/>
      <c r="G47" s="38"/>
      <c r="H47" s="39"/>
      <c r="I47" s="33"/>
    </row>
    <row r="48" spans="1:9" ht="15.75">
      <c r="A48" s="10"/>
      <c r="B48" s="10"/>
      <c r="C48" s="25"/>
      <c r="D48" s="10"/>
      <c r="F48" s="33"/>
      <c r="G48" s="33"/>
      <c r="H48" s="33"/>
      <c r="I48" s="33"/>
    </row>
    <row r="49" spans="1:9" ht="15.75">
      <c r="A49" s="10"/>
      <c r="B49" s="10"/>
      <c r="C49" s="25"/>
      <c r="D49" s="10"/>
      <c r="F49" s="33"/>
      <c r="G49" s="33"/>
      <c r="H49" s="33"/>
      <c r="I49" s="33"/>
    </row>
    <row r="50" spans="1:4" ht="15.75">
      <c r="A50" s="152" t="s">
        <v>10</v>
      </c>
      <c r="B50" s="152"/>
      <c r="C50" s="152"/>
      <c r="D50" s="152"/>
    </row>
    <row r="51" spans="1:3" ht="14.25">
      <c r="A51" s="18"/>
      <c r="B51" s="18"/>
      <c r="C51" s="19"/>
    </row>
    <row r="52" spans="1:3" ht="14.25">
      <c r="A52" s="18"/>
      <c r="B52" s="18"/>
      <c r="C52" s="19"/>
    </row>
    <row r="53" spans="1:3" ht="14.25">
      <c r="A53" s="18"/>
      <c r="B53" s="18"/>
      <c r="C53" s="19"/>
    </row>
    <row r="54" spans="1:9" s="20" customFormat="1" ht="14.25">
      <c r="A54" s="18"/>
      <c r="B54" s="18"/>
      <c r="C54" s="19"/>
      <c r="E54" s="17"/>
      <c r="F54" s="17"/>
      <c r="G54" s="17"/>
      <c r="H54" s="17"/>
      <c r="I54" s="17"/>
    </row>
    <row r="55" spans="1:9" s="20" customFormat="1" ht="14.25">
      <c r="A55" s="18"/>
      <c r="B55" s="18"/>
      <c r="C55" s="19"/>
      <c r="E55" s="17"/>
      <c r="F55" s="17"/>
      <c r="G55" s="17"/>
      <c r="H55" s="17"/>
      <c r="I55" s="17"/>
    </row>
  </sheetData>
  <sheetProtection/>
  <mergeCells count="7">
    <mergeCell ref="A4:D4"/>
    <mergeCell ref="A50:D50"/>
    <mergeCell ref="A8:A9"/>
    <mergeCell ref="A5:C5"/>
    <mergeCell ref="A7:D7"/>
    <mergeCell ref="A44:D44"/>
    <mergeCell ref="A47:D47"/>
  </mergeCells>
  <printOptions/>
  <pageMargins left="0.9448818897637796" right="0.1968503937007874" top="0.5511811023622047" bottom="0.6299212598425197" header="0.2755905511811024" footer="0.2362204724409449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4:F69"/>
  <sheetViews>
    <sheetView zoomScaleSheetLayoutView="100" zoomScalePageLayoutView="0" workbookViewId="0" topLeftCell="A44">
      <selection activeCell="B62" sqref="B62"/>
    </sheetView>
  </sheetViews>
  <sheetFormatPr defaultColWidth="9.25390625" defaultRowHeight="12.75"/>
  <cols>
    <col min="1" max="1" width="81.75390625" style="3" customWidth="1"/>
    <col min="2" max="2" width="6.875" style="3" customWidth="1"/>
    <col min="3" max="3" width="21.00390625" style="5" customWidth="1"/>
    <col min="4" max="4" width="22.00390625" style="5" customWidth="1"/>
    <col min="5" max="16384" width="9.25390625" style="5" customWidth="1"/>
  </cols>
  <sheetData>
    <row r="1" ht="12.75"/>
    <row r="2" ht="12.75"/>
    <row r="3" ht="12.75"/>
    <row r="4" spans="1:4" ht="21.75" customHeight="1">
      <c r="A4" s="157" t="s">
        <v>33</v>
      </c>
      <c r="B4" s="157"/>
      <c r="C4" s="157"/>
      <c r="D4" s="157"/>
    </row>
    <row r="5" spans="1:4" s="4" customFormat="1" ht="63.75" customHeight="1">
      <c r="A5" s="158" t="s">
        <v>156</v>
      </c>
      <c r="B5" s="158"/>
      <c r="C5" s="158"/>
      <c r="D5" s="158"/>
    </row>
    <row r="6" spans="1:4" s="4" customFormat="1" ht="14.25">
      <c r="A6" s="6"/>
      <c r="B6" s="6"/>
      <c r="C6" s="114"/>
      <c r="D6" s="135"/>
    </row>
    <row r="7" spans="1:4" s="4" customFormat="1" ht="15.75">
      <c r="A7" s="155" t="s">
        <v>111</v>
      </c>
      <c r="B7" s="155"/>
      <c r="C7" s="155"/>
      <c r="D7" s="155"/>
    </row>
    <row r="8" spans="1:4" ht="71.25">
      <c r="A8" s="50"/>
      <c r="B8" s="50" t="s">
        <v>164</v>
      </c>
      <c r="C8" s="113" t="s">
        <v>162</v>
      </c>
      <c r="D8" s="113" t="s">
        <v>163</v>
      </c>
    </row>
    <row r="9" spans="1:5" ht="15.75">
      <c r="A9" s="70" t="s">
        <v>74</v>
      </c>
      <c r="B9" s="70"/>
      <c r="C9" s="102"/>
      <c r="D9" s="102"/>
      <c r="E9" s="8"/>
    </row>
    <row r="10" spans="1:5" ht="31.5">
      <c r="A10" s="71" t="s">
        <v>91</v>
      </c>
      <c r="B10" s="71">
        <v>1</v>
      </c>
      <c r="C10" s="65">
        <f>25993863+9871523+2145556+855841+466</f>
        <v>38867249</v>
      </c>
      <c r="D10" s="65">
        <f>29266531+208213</f>
        <v>29474744</v>
      </c>
      <c r="E10" s="8"/>
    </row>
    <row r="11" spans="1:5" ht="15.75">
      <c r="A11" s="71" t="s">
        <v>92</v>
      </c>
      <c r="B11" s="71">
        <v>1</v>
      </c>
      <c r="C11" s="74">
        <v>1588</v>
      </c>
      <c r="D11" s="74" t="s">
        <v>159</v>
      </c>
      <c r="E11" s="8"/>
    </row>
    <row r="12" spans="1:5" s="7" customFormat="1" ht="15.75">
      <c r="A12" s="71" t="s">
        <v>3</v>
      </c>
      <c r="B12" s="71">
        <v>1</v>
      </c>
      <c r="C12" s="74">
        <f>-38309-16179021-1369362-2668119-57739-119865-85793</f>
        <v>-20518208</v>
      </c>
      <c r="D12" s="74">
        <v>-16745345</v>
      </c>
      <c r="E12" s="8"/>
    </row>
    <row r="13" spans="1:5" s="7" customFormat="1" ht="15.75">
      <c r="A13" s="70" t="s">
        <v>4</v>
      </c>
      <c r="B13" s="70"/>
      <c r="C13" s="75">
        <f>SUM(C10:C12)</f>
        <v>18350629</v>
      </c>
      <c r="D13" s="66">
        <f>SUM(D10:D12)</f>
        <v>12729399</v>
      </c>
      <c r="E13" s="8"/>
    </row>
    <row r="14" spans="1:5" s="7" customFormat="1" ht="15.75">
      <c r="A14" s="71" t="s">
        <v>117</v>
      </c>
      <c r="B14" s="71"/>
      <c r="C14" s="74">
        <f>-6524240-1505064-1448851</f>
        <v>-9478155</v>
      </c>
      <c r="D14" s="74">
        <v>-9860728</v>
      </c>
      <c r="E14" s="8"/>
    </row>
    <row r="15" spans="1:5" s="7" customFormat="1" ht="31.5">
      <c r="A15" s="70" t="s">
        <v>118</v>
      </c>
      <c r="B15" s="70"/>
      <c r="C15" s="75">
        <f>SUM(C13:C14)</f>
        <v>8872474</v>
      </c>
      <c r="D15" s="75">
        <f>SUM(D13:D14)</f>
        <v>2868671</v>
      </c>
      <c r="E15" s="8"/>
    </row>
    <row r="16" spans="1:5" s="7" customFormat="1" ht="15.75">
      <c r="A16" s="71" t="s">
        <v>26</v>
      </c>
      <c r="B16" s="71">
        <v>2</v>
      </c>
      <c r="C16" s="65">
        <v>9060870</v>
      </c>
      <c r="D16" s="65">
        <v>10458714</v>
      </c>
      <c r="E16" s="8"/>
    </row>
    <row r="17" spans="1:5" ht="15.75">
      <c r="A17" s="71" t="s">
        <v>27</v>
      </c>
      <c r="B17" s="71">
        <v>2</v>
      </c>
      <c r="C17" s="74">
        <v>-5493303</v>
      </c>
      <c r="D17" s="74">
        <v>-6457286</v>
      </c>
      <c r="E17" s="8"/>
    </row>
    <row r="18" spans="1:5" ht="15.75">
      <c r="A18" s="70" t="s">
        <v>28</v>
      </c>
      <c r="B18" s="70"/>
      <c r="C18" s="66">
        <f>SUM(C16:C17)</f>
        <v>3567567</v>
      </c>
      <c r="D18" s="66">
        <f>SUM(D16:D17)</f>
        <v>4001428</v>
      </c>
      <c r="E18" s="8"/>
    </row>
    <row r="19" spans="1:5" ht="39.75" customHeight="1">
      <c r="A19" s="71" t="s">
        <v>119</v>
      </c>
      <c r="B19" s="71">
        <v>3</v>
      </c>
      <c r="C19" s="74">
        <v>1363948</v>
      </c>
      <c r="D19" s="74">
        <v>3425875</v>
      </c>
      <c r="E19" s="8"/>
    </row>
    <row r="20" spans="1:5" ht="15.75">
      <c r="A20" s="72" t="s">
        <v>120</v>
      </c>
      <c r="B20" s="72">
        <v>4</v>
      </c>
      <c r="C20" s="74">
        <f>3756855-1026974</f>
        <v>2729881</v>
      </c>
      <c r="D20" s="74">
        <v>2842151</v>
      </c>
      <c r="E20" s="8"/>
    </row>
    <row r="21" spans="1:5" s="7" customFormat="1" ht="47.25">
      <c r="A21" s="71" t="s">
        <v>107</v>
      </c>
      <c r="B21" s="71"/>
      <c r="C21" s="74">
        <v>15532</v>
      </c>
      <c r="D21" s="74">
        <v>202326</v>
      </c>
      <c r="E21" s="8"/>
    </row>
    <row r="22" spans="1:5" s="7" customFormat="1" ht="31.5" hidden="1">
      <c r="A22" s="71" t="s">
        <v>116</v>
      </c>
      <c r="B22" s="71"/>
      <c r="C22" s="74">
        <v>0</v>
      </c>
      <c r="D22" s="74">
        <v>0</v>
      </c>
      <c r="E22" s="8"/>
    </row>
    <row r="23" spans="1:5" s="7" customFormat="1" ht="15.75">
      <c r="A23" s="71" t="s">
        <v>29</v>
      </c>
      <c r="B23" s="71">
        <v>5</v>
      </c>
      <c r="C23" s="74">
        <v>457602</v>
      </c>
      <c r="D23" s="74">
        <v>513253</v>
      </c>
      <c r="E23" s="8"/>
    </row>
    <row r="24" spans="1:5" ht="15.75">
      <c r="A24" s="70" t="s">
        <v>93</v>
      </c>
      <c r="B24" s="70"/>
      <c r="C24" s="75">
        <f>SUM(C15,C18,C19:C23)</f>
        <v>17007004</v>
      </c>
      <c r="D24" s="75">
        <f>SUM(D15,D18,D19:D23)</f>
        <v>13853704</v>
      </c>
      <c r="E24" s="8"/>
    </row>
    <row r="25" spans="1:5" ht="15.75">
      <c r="A25" s="71" t="s">
        <v>30</v>
      </c>
      <c r="B25" s="71">
        <v>6</v>
      </c>
      <c r="C25" s="74">
        <v>-6133700</v>
      </c>
      <c r="D25" s="74">
        <v>-5261134</v>
      </c>
      <c r="E25" s="8"/>
    </row>
    <row r="26" spans="1:5" ht="15.75">
      <c r="A26" s="71" t="s">
        <v>121</v>
      </c>
      <c r="B26" s="71"/>
      <c r="C26" s="74">
        <v>-18886</v>
      </c>
      <c r="D26" s="74">
        <v>227069</v>
      </c>
      <c r="E26" s="8"/>
    </row>
    <row r="27" spans="1:5" ht="15.75">
      <c r="A27" s="71" t="s">
        <v>31</v>
      </c>
      <c r="B27" s="71">
        <v>7</v>
      </c>
      <c r="C27" s="74">
        <f>-474065-964215-3384075</f>
        <v>-4822355</v>
      </c>
      <c r="D27" s="74">
        <v>-3893914</v>
      </c>
      <c r="E27" s="8"/>
    </row>
    <row r="28" spans="1:5" ht="15.75">
      <c r="A28" s="70" t="s">
        <v>32</v>
      </c>
      <c r="B28" s="70"/>
      <c r="C28" s="75">
        <f>SUM(C24,C25:C27)</f>
        <v>6032063</v>
      </c>
      <c r="D28" s="75">
        <f>SUM(D24,D25:D27)</f>
        <v>4925725</v>
      </c>
      <c r="E28" s="8"/>
    </row>
    <row r="29" spans="1:5" ht="15.75">
      <c r="A29" s="71" t="s">
        <v>108</v>
      </c>
      <c r="B29" s="71"/>
      <c r="C29" s="74">
        <v>-131156</v>
      </c>
      <c r="D29" s="74">
        <v>109586</v>
      </c>
      <c r="E29" s="8"/>
    </row>
    <row r="30" spans="1:5" ht="15.75">
      <c r="A30" s="73" t="s">
        <v>75</v>
      </c>
      <c r="B30" s="73"/>
      <c r="C30" s="75">
        <f>SUM(C28:C29)</f>
        <v>5900907</v>
      </c>
      <c r="D30" s="75">
        <f>SUM(D28:D29)</f>
        <v>5035311</v>
      </c>
      <c r="E30" s="8"/>
    </row>
    <row r="31" spans="1:5" ht="15.75">
      <c r="A31" s="73"/>
      <c r="B31" s="73"/>
      <c r="C31" s="66"/>
      <c r="D31" s="66"/>
      <c r="E31" s="8"/>
    </row>
    <row r="32" spans="1:5" ht="15.75">
      <c r="A32" s="73" t="s">
        <v>83</v>
      </c>
      <c r="B32" s="73"/>
      <c r="C32" s="66"/>
      <c r="D32" s="66"/>
      <c r="E32" s="8"/>
    </row>
    <row r="33" spans="1:5" ht="15.75">
      <c r="A33" s="125" t="s">
        <v>84</v>
      </c>
      <c r="B33" s="125"/>
      <c r="C33" s="74">
        <v>0</v>
      </c>
      <c r="D33" s="74">
        <v>0</v>
      </c>
      <c r="E33" s="8"/>
    </row>
    <row r="34" spans="1:5" ht="15.75">
      <c r="A34" s="73" t="s">
        <v>85</v>
      </c>
      <c r="B34" s="73"/>
      <c r="C34" s="75">
        <f>SUM(C30:C33)</f>
        <v>5900907</v>
      </c>
      <c r="D34" s="75">
        <f>SUM(D30:D33)</f>
        <v>5035311</v>
      </c>
      <c r="E34" s="8"/>
    </row>
    <row r="35" spans="1:5" ht="15.75">
      <c r="A35" s="73"/>
      <c r="B35" s="73"/>
      <c r="C35" s="66"/>
      <c r="D35" s="66"/>
      <c r="E35" s="8"/>
    </row>
    <row r="36" spans="1:5" s="22" customFormat="1" ht="15.75" customHeight="1">
      <c r="A36" s="73" t="s">
        <v>59</v>
      </c>
      <c r="B36" s="73"/>
      <c r="C36" s="66"/>
      <c r="D36" s="66"/>
      <c r="E36" s="91"/>
    </row>
    <row r="37" spans="1:5" s="22" customFormat="1" ht="15.75" customHeight="1">
      <c r="A37" s="92" t="s">
        <v>60</v>
      </c>
      <c r="B37" s="92"/>
      <c r="C37" s="74">
        <f>SUM(C34)</f>
        <v>5900907</v>
      </c>
      <c r="D37" s="74">
        <f>SUM(D34)</f>
        <v>5035311</v>
      </c>
      <c r="E37" s="91"/>
    </row>
    <row r="38" spans="1:5" s="22" customFormat="1" ht="15.75" customHeight="1">
      <c r="A38" s="92" t="s">
        <v>61</v>
      </c>
      <c r="B38" s="92"/>
      <c r="C38" s="74">
        <v>0</v>
      </c>
      <c r="D38" s="74">
        <v>0</v>
      </c>
      <c r="E38" s="91"/>
    </row>
    <row r="39" spans="1:5" s="22" customFormat="1" ht="15.75" customHeight="1">
      <c r="A39" s="73"/>
      <c r="B39" s="73"/>
      <c r="C39" s="75">
        <f>SUM(C37:C38)</f>
        <v>5900907</v>
      </c>
      <c r="D39" s="75">
        <f>SUM(D37:D38)</f>
        <v>5035311</v>
      </c>
      <c r="E39" s="91"/>
    </row>
    <row r="40" spans="1:5" s="22" customFormat="1" ht="15.75">
      <c r="A40" s="73"/>
      <c r="B40" s="73"/>
      <c r="C40" s="66"/>
      <c r="D40" s="66"/>
      <c r="E40" s="91"/>
    </row>
    <row r="41" spans="1:5" s="93" customFormat="1" ht="15.75">
      <c r="A41" s="58" t="s">
        <v>62</v>
      </c>
      <c r="B41" s="58"/>
      <c r="C41" s="66"/>
      <c r="D41" s="66"/>
      <c r="E41" s="91"/>
    </row>
    <row r="42" spans="1:5" s="93" customFormat="1" ht="31.5">
      <c r="A42" s="96" t="s">
        <v>34</v>
      </c>
      <c r="B42" s="96"/>
      <c r="C42" s="66"/>
      <c r="D42" s="66"/>
      <c r="E42" s="91"/>
    </row>
    <row r="43" spans="1:5" s="93" customFormat="1" ht="40.5" customHeight="1">
      <c r="A43" s="98" t="s">
        <v>94</v>
      </c>
      <c r="B43" s="98"/>
      <c r="C43" s="74">
        <v>885912</v>
      </c>
      <c r="D43" s="74">
        <v>-4624262</v>
      </c>
      <c r="E43" s="91"/>
    </row>
    <row r="44" spans="1:5" s="93" customFormat="1" ht="47.25">
      <c r="A44" s="98" t="s">
        <v>95</v>
      </c>
      <c r="B44" s="98"/>
      <c r="C44" s="74">
        <v>-144946</v>
      </c>
      <c r="D44" s="74">
        <v>223181</v>
      </c>
      <c r="E44" s="91"/>
    </row>
    <row r="45" spans="1:5" s="93" customFormat="1" ht="47.25">
      <c r="A45" s="98" t="s">
        <v>96</v>
      </c>
      <c r="B45" s="98"/>
      <c r="C45" s="74">
        <v>-15532</v>
      </c>
      <c r="D45" s="74">
        <v>-324583</v>
      </c>
      <c r="E45" s="91"/>
    </row>
    <row r="46" spans="1:5" s="93" customFormat="1" ht="31.5">
      <c r="A46" s="96" t="s">
        <v>35</v>
      </c>
      <c r="B46" s="96"/>
      <c r="C46" s="75">
        <f>SUM(C43:C45)</f>
        <v>725434</v>
      </c>
      <c r="D46" s="75">
        <f>SUM(D43:D45)</f>
        <v>-4725664</v>
      </c>
      <c r="E46" s="91"/>
    </row>
    <row r="47" spans="1:5" s="93" customFormat="1" ht="31.5">
      <c r="A47" s="96" t="s">
        <v>79</v>
      </c>
      <c r="B47" s="96"/>
      <c r="C47" s="123"/>
      <c r="D47" s="74"/>
      <c r="E47" s="91"/>
    </row>
    <row r="48" spans="1:5" s="93" customFormat="1" ht="15.75">
      <c r="A48" s="97" t="s">
        <v>80</v>
      </c>
      <c r="B48" s="97"/>
      <c r="C48" s="124">
        <f>SUM('ф4'!E32)</f>
        <v>0</v>
      </c>
      <c r="D48" s="74">
        <v>2563454</v>
      </c>
      <c r="E48" s="91"/>
    </row>
    <row r="49" spans="1:5" s="93" customFormat="1" ht="31.5">
      <c r="A49" s="96" t="s">
        <v>81</v>
      </c>
      <c r="B49" s="96"/>
      <c r="C49" s="123">
        <f>SUM(C48)</f>
        <v>0</v>
      </c>
      <c r="D49" s="74">
        <f>SUM(D48)</f>
        <v>2563454</v>
      </c>
      <c r="E49" s="91"/>
    </row>
    <row r="50" spans="1:5" s="93" customFormat="1" ht="15.75">
      <c r="A50" s="99" t="s">
        <v>71</v>
      </c>
      <c r="B50" s="99"/>
      <c r="C50" s="75">
        <f>SUM(C46+C49)</f>
        <v>725434</v>
      </c>
      <c r="D50" s="75">
        <f>SUM(D46+D49)</f>
        <v>-2162210</v>
      </c>
      <c r="E50" s="91"/>
    </row>
    <row r="51" spans="1:5" s="93" customFormat="1" ht="15.75">
      <c r="A51" s="99" t="s">
        <v>72</v>
      </c>
      <c r="B51" s="99"/>
      <c r="C51" s="75">
        <f>SUM(C34+C50)</f>
        <v>6626341</v>
      </c>
      <c r="D51" s="75">
        <f>SUM(D34+D50)</f>
        <v>2873101</v>
      </c>
      <c r="E51" s="91"/>
    </row>
    <row r="52" spans="1:5" s="22" customFormat="1" ht="15.75" customHeight="1">
      <c r="A52" s="99"/>
      <c r="B52" s="99"/>
      <c r="C52" s="66"/>
      <c r="D52" s="66"/>
      <c r="E52" s="91"/>
    </row>
    <row r="53" spans="1:5" s="22" customFormat="1" ht="15.75">
      <c r="A53" s="99" t="s">
        <v>63</v>
      </c>
      <c r="B53" s="99"/>
      <c r="C53" s="66"/>
      <c r="D53" s="66"/>
      <c r="E53" s="91"/>
    </row>
    <row r="54" spans="1:5" s="22" customFormat="1" ht="15.75" customHeight="1">
      <c r="A54" s="100" t="s">
        <v>60</v>
      </c>
      <c r="B54" s="100"/>
      <c r="C54" s="75">
        <f>SUM(C51-C55)</f>
        <v>6626341</v>
      </c>
      <c r="D54" s="75">
        <f>SUM(D51)</f>
        <v>2873101</v>
      </c>
      <c r="E54" s="91"/>
    </row>
    <row r="55" spans="1:5" s="22" customFormat="1" ht="15.75" customHeight="1">
      <c r="A55" s="100" t="s">
        <v>61</v>
      </c>
      <c r="B55" s="100"/>
      <c r="C55" s="74">
        <v>0</v>
      </c>
      <c r="D55" s="74">
        <v>0</v>
      </c>
      <c r="E55" s="91"/>
    </row>
    <row r="56" spans="1:5" s="93" customFormat="1" ht="15.75">
      <c r="A56" s="101" t="s">
        <v>73</v>
      </c>
      <c r="B56" s="101"/>
      <c r="C56" s="75">
        <f>SUM(C54:C55)</f>
        <v>6626341</v>
      </c>
      <c r="D56" s="75">
        <f>SUM(D54:D55)</f>
        <v>2873101</v>
      </c>
      <c r="E56" s="91"/>
    </row>
    <row r="57" spans="1:5" s="93" customFormat="1" ht="15.75">
      <c r="A57" s="101"/>
      <c r="B57" s="101"/>
      <c r="C57" s="75"/>
      <c r="D57" s="66"/>
      <c r="E57" s="91"/>
    </row>
    <row r="58" spans="1:5" s="93" customFormat="1" ht="15.75">
      <c r="A58" s="101" t="s">
        <v>97</v>
      </c>
      <c r="B58" s="101"/>
      <c r="C58" s="75"/>
      <c r="D58" s="66"/>
      <c r="E58" s="91"/>
    </row>
    <row r="59" spans="1:5" s="93" customFormat="1" ht="31.5" hidden="1">
      <c r="A59" s="129" t="s">
        <v>98</v>
      </c>
      <c r="B59" s="129"/>
      <c r="C59" s="126">
        <v>0</v>
      </c>
      <c r="D59" s="126">
        <v>141.58</v>
      </c>
      <c r="E59" s="91"/>
    </row>
    <row r="60" spans="1:5" s="93" customFormat="1" ht="15.75">
      <c r="A60" s="129" t="s">
        <v>128</v>
      </c>
      <c r="B60" s="129">
        <v>23</v>
      </c>
      <c r="C60" s="116">
        <f>SUM(C37/13494068)*1000</f>
        <v>437.29637348796524</v>
      </c>
      <c r="D60" s="142">
        <v>373.15</v>
      </c>
      <c r="E60" s="91"/>
    </row>
    <row r="61" spans="1:5" s="93" customFormat="1" ht="42" customHeight="1" hidden="1">
      <c r="A61" s="129" t="s">
        <v>113</v>
      </c>
      <c r="B61" s="129"/>
      <c r="C61" s="116">
        <f>SUM(C37/12388076)*1000</f>
        <v>476.3376492039603</v>
      </c>
      <c r="D61" s="126">
        <f>SUM(D37/10526030)*1000</f>
        <v>478.36753267851225</v>
      </c>
      <c r="E61" s="91"/>
    </row>
    <row r="62" spans="1:4" s="3" customFormat="1" ht="15.75">
      <c r="A62" s="68"/>
      <c r="B62" s="68"/>
      <c r="C62" s="115"/>
      <c r="D62" s="136" t="s">
        <v>10</v>
      </c>
    </row>
    <row r="63" spans="1:4" s="9" customFormat="1" ht="15.75">
      <c r="A63" s="69"/>
      <c r="B63" s="69"/>
      <c r="C63" s="103"/>
      <c r="D63" s="103"/>
    </row>
    <row r="64" spans="1:4" s="17" customFormat="1" ht="15.75" customHeight="1">
      <c r="A64" s="156" t="s">
        <v>129</v>
      </c>
      <c r="B64" s="156"/>
      <c r="C64" s="156"/>
      <c r="D64" s="156"/>
    </row>
    <row r="65" spans="1:4" s="17" customFormat="1" ht="15.75">
      <c r="A65" s="10"/>
      <c r="B65" s="10"/>
      <c r="C65" s="10"/>
      <c r="D65" s="10"/>
    </row>
    <row r="66" spans="1:6" s="17" customFormat="1" ht="15.75" customHeight="1">
      <c r="A66" s="11"/>
      <c r="B66" s="11"/>
      <c r="C66" s="12"/>
      <c r="D66" s="12"/>
      <c r="F66" s="21"/>
    </row>
    <row r="67" spans="1:6" s="17" customFormat="1" ht="15.75" customHeight="1">
      <c r="A67" s="156" t="s">
        <v>136</v>
      </c>
      <c r="B67" s="156"/>
      <c r="C67" s="156"/>
      <c r="D67" s="156"/>
      <c r="F67" s="21"/>
    </row>
    <row r="68" spans="1:6" s="22" customFormat="1" ht="19.5" customHeight="1">
      <c r="A68" s="10"/>
      <c r="B68" s="10"/>
      <c r="C68" s="25"/>
      <c r="D68" s="10"/>
      <c r="F68" s="23"/>
    </row>
    <row r="69" spans="1:4" ht="15.75">
      <c r="A69" s="152" t="s">
        <v>10</v>
      </c>
      <c r="B69" s="152"/>
      <c r="C69" s="152"/>
      <c r="D69" s="152"/>
    </row>
  </sheetData>
  <sheetProtection/>
  <mergeCells count="6">
    <mergeCell ref="A69:D69"/>
    <mergeCell ref="A67:D67"/>
    <mergeCell ref="A64:D64"/>
    <mergeCell ref="A4:D4"/>
    <mergeCell ref="A5:D5"/>
    <mergeCell ref="A7:D7"/>
  </mergeCells>
  <printOptions/>
  <pageMargins left="0.7480314960629921" right="0.7480314960629921" top="0.5118110236220472" bottom="0.5118110236220472" header="0.2755905511811024" footer="0.31496062992125984"/>
  <pageSetup horizontalDpi="600" verticalDpi="600" orientation="portrait" paperSize="9" scale="6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I69"/>
  <sheetViews>
    <sheetView zoomScalePageLayoutView="0" workbookViewId="0" topLeftCell="A36">
      <selection activeCell="E42" sqref="E42"/>
    </sheetView>
  </sheetViews>
  <sheetFormatPr defaultColWidth="9.25390625" defaultRowHeight="12.75"/>
  <cols>
    <col min="1" max="1" width="73.375" style="17" customWidth="1"/>
    <col min="2" max="3" width="17.00390625" style="22" customWidth="1"/>
    <col min="4" max="16384" width="9.25390625" style="79" customWidth="1"/>
  </cols>
  <sheetData>
    <row r="1" ht="14.25" customHeight="1"/>
    <row r="2" ht="13.5" customHeight="1"/>
    <row r="4" spans="1:3" ht="18.75">
      <c r="A4" s="159" t="s">
        <v>6</v>
      </c>
      <c r="B4" s="159"/>
      <c r="C4" s="159"/>
    </row>
    <row r="5" spans="1:3" s="80" customFormat="1" ht="30.75" customHeight="1">
      <c r="A5" s="151" t="s">
        <v>160</v>
      </c>
      <c r="B5" s="151"/>
      <c r="C5" s="151"/>
    </row>
    <row r="6" spans="1:3" s="28" customFormat="1" ht="14.25">
      <c r="A6" s="26"/>
      <c r="B6" s="127"/>
      <c r="C6" s="137"/>
    </row>
    <row r="7" spans="1:3" s="80" customFormat="1" ht="15.75">
      <c r="A7" s="155" t="s">
        <v>111</v>
      </c>
      <c r="B7" s="155"/>
      <c r="C7" s="155"/>
    </row>
    <row r="8" spans="1:3" ht="85.5">
      <c r="A8" s="49"/>
      <c r="B8" s="113" t="s">
        <v>162</v>
      </c>
      <c r="C8" s="113" t="s">
        <v>163</v>
      </c>
    </row>
    <row r="9" spans="1:4" ht="18.75" customHeight="1">
      <c r="A9" s="49" t="s">
        <v>36</v>
      </c>
      <c r="B9" s="81"/>
      <c r="C9" s="81" t="s">
        <v>10</v>
      </c>
      <c r="D9" s="82"/>
    </row>
    <row r="10" spans="1:4" ht="12.75">
      <c r="A10" s="48" t="s">
        <v>37</v>
      </c>
      <c r="B10" s="83">
        <v>35045549</v>
      </c>
      <c r="C10" s="83">
        <v>28884881</v>
      </c>
      <c r="D10" s="82"/>
    </row>
    <row r="11" spans="1:4" s="85" customFormat="1" ht="12.75">
      <c r="A11" s="76" t="s">
        <v>38</v>
      </c>
      <c r="B11" s="84">
        <v>-19321883</v>
      </c>
      <c r="C11" s="84">
        <v>-14942998</v>
      </c>
      <c r="D11" s="82"/>
    </row>
    <row r="12" spans="1:4" s="85" customFormat="1" ht="12.75">
      <c r="A12" s="76" t="s">
        <v>39</v>
      </c>
      <c r="B12" s="83">
        <v>8339945</v>
      </c>
      <c r="C12" s="83">
        <v>10079897</v>
      </c>
      <c r="D12" s="82"/>
    </row>
    <row r="13" spans="1:4" s="85" customFormat="1" ht="12.75">
      <c r="A13" s="76" t="s">
        <v>40</v>
      </c>
      <c r="B13" s="84">
        <v>-5456934</v>
      </c>
      <c r="C13" s="84">
        <v>-6323559</v>
      </c>
      <c r="D13" s="82"/>
    </row>
    <row r="14" spans="1:4" ht="37.5" customHeight="1">
      <c r="A14" s="76" t="s">
        <v>99</v>
      </c>
      <c r="B14" s="84">
        <v>3915</v>
      </c>
      <c r="C14" s="84">
        <v>-9</v>
      </c>
      <c r="D14" s="82"/>
    </row>
    <row r="15" spans="1:4" ht="12.75">
      <c r="A15" s="76" t="s">
        <v>41</v>
      </c>
      <c r="B15" s="84">
        <v>3756855</v>
      </c>
      <c r="C15" s="84">
        <v>5704658</v>
      </c>
      <c r="D15" s="82"/>
    </row>
    <row r="16" spans="1:4" ht="12.75" hidden="1">
      <c r="A16" s="76" t="s">
        <v>76</v>
      </c>
      <c r="B16" s="84">
        <v>0</v>
      </c>
      <c r="C16" s="84">
        <v>0</v>
      </c>
      <c r="D16" s="82"/>
    </row>
    <row r="17" spans="1:4" ht="12.75" hidden="1">
      <c r="A17" s="76" t="s">
        <v>100</v>
      </c>
      <c r="B17" s="84">
        <v>0</v>
      </c>
      <c r="C17" s="84">
        <v>0</v>
      </c>
      <c r="D17" s="82"/>
    </row>
    <row r="18" spans="1:4" ht="12.75">
      <c r="A18" s="76" t="s">
        <v>42</v>
      </c>
      <c r="B18" s="84">
        <v>457597</v>
      </c>
      <c r="C18" s="84">
        <v>511161</v>
      </c>
      <c r="D18" s="82"/>
    </row>
    <row r="19" spans="1:4" ht="12.75">
      <c r="A19" s="76" t="s">
        <v>43</v>
      </c>
      <c r="B19" s="84">
        <v>-6111018</v>
      </c>
      <c r="C19" s="84">
        <v>-5206794</v>
      </c>
      <c r="D19" s="82"/>
    </row>
    <row r="20" spans="1:4" s="85" customFormat="1" ht="16.5" customHeight="1">
      <c r="A20" s="76" t="s">
        <v>109</v>
      </c>
      <c r="B20" s="84">
        <v>-5057173</v>
      </c>
      <c r="C20" s="84">
        <v>-3463649</v>
      </c>
      <c r="D20" s="82"/>
    </row>
    <row r="21" spans="1:4" s="85" customFormat="1" ht="33" customHeight="1">
      <c r="A21" s="77" t="s">
        <v>101</v>
      </c>
      <c r="B21" s="87">
        <f>SUM(B10:B20)</f>
        <v>11656853</v>
      </c>
      <c r="C21" s="87">
        <f>SUM(C10:C20)</f>
        <v>15243588</v>
      </c>
      <c r="D21" s="82"/>
    </row>
    <row r="22" spans="1:4" s="85" customFormat="1" ht="16.5" customHeight="1">
      <c r="A22" s="77" t="s">
        <v>44</v>
      </c>
      <c r="B22" s="86" t="s">
        <v>10</v>
      </c>
      <c r="C22" s="86" t="s">
        <v>10</v>
      </c>
      <c r="D22" s="82"/>
    </row>
    <row r="23" spans="1:4" ht="25.5">
      <c r="A23" s="76" t="s">
        <v>110</v>
      </c>
      <c r="B23" s="84">
        <v>1413649</v>
      </c>
      <c r="C23" s="84">
        <v>3426951</v>
      </c>
      <c r="D23" s="82"/>
    </row>
    <row r="24" spans="1:4" ht="16.5" customHeight="1">
      <c r="A24" s="76" t="s">
        <v>161</v>
      </c>
      <c r="B24" s="84">
        <v>19838</v>
      </c>
      <c r="C24" s="84">
        <v>0</v>
      </c>
      <c r="D24" s="82"/>
    </row>
    <row r="25" spans="1:4" ht="16.5" customHeight="1">
      <c r="A25" s="76" t="s">
        <v>86</v>
      </c>
      <c r="B25" s="84">
        <v>87967</v>
      </c>
      <c r="C25" s="84">
        <v>70724</v>
      </c>
      <c r="D25" s="82"/>
    </row>
    <row r="26" spans="1:4" ht="16.5" customHeight="1">
      <c r="A26" s="76" t="s">
        <v>13</v>
      </c>
      <c r="B26" s="84">
        <v>-18477998</v>
      </c>
      <c r="C26" s="84">
        <v>-27627711</v>
      </c>
      <c r="D26" s="82"/>
    </row>
    <row r="27" spans="1:4" ht="16.5" customHeight="1">
      <c r="A27" s="76" t="s">
        <v>0</v>
      </c>
      <c r="B27" s="84">
        <f>2789000-2000000</f>
        <v>789000</v>
      </c>
      <c r="C27" s="84">
        <v>3400137</v>
      </c>
      <c r="D27" s="82"/>
    </row>
    <row r="28" spans="1:4" ht="16.5" customHeight="1">
      <c r="A28" s="77"/>
      <c r="B28" s="83"/>
      <c r="C28" s="83" t="s">
        <v>10</v>
      </c>
      <c r="D28" s="82"/>
    </row>
    <row r="29" spans="1:4" ht="12.75">
      <c r="A29" s="77" t="s">
        <v>45</v>
      </c>
      <c r="B29" s="86"/>
      <c r="C29" s="87" t="s">
        <v>10</v>
      </c>
      <c r="D29" s="82"/>
    </row>
    <row r="30" spans="1:4" ht="16.5" customHeight="1">
      <c r="A30" s="76" t="s">
        <v>8</v>
      </c>
      <c r="B30" s="84">
        <v>-519175</v>
      </c>
      <c r="C30" s="84">
        <v>-3085613</v>
      </c>
      <c r="D30" s="82"/>
    </row>
    <row r="31" spans="1:9" ht="12.75">
      <c r="A31" s="78" t="s">
        <v>102</v>
      </c>
      <c r="B31" s="84">
        <v>695792</v>
      </c>
      <c r="C31" s="84">
        <v>-50</v>
      </c>
      <c r="D31" s="82"/>
      <c r="I31" s="79" t="s">
        <v>10</v>
      </c>
    </row>
    <row r="32" spans="1:4" ht="12.75">
      <c r="A32" s="78" t="s">
        <v>88</v>
      </c>
      <c r="B32" s="84">
        <v>-2927630</v>
      </c>
      <c r="C32" s="84">
        <v>-8399611</v>
      </c>
      <c r="D32" s="82"/>
    </row>
    <row r="33" spans="1:4" ht="12.75">
      <c r="A33" s="78" t="s">
        <v>68</v>
      </c>
      <c r="B33" s="84">
        <v>2000573</v>
      </c>
      <c r="C33" s="84">
        <v>0</v>
      </c>
      <c r="D33" s="82"/>
    </row>
    <row r="34" spans="1:4" ht="16.5" customHeight="1">
      <c r="A34" s="78" t="s">
        <v>133</v>
      </c>
      <c r="B34" s="84">
        <v>295949</v>
      </c>
      <c r="C34" s="84">
        <v>0</v>
      </c>
      <c r="D34" s="82"/>
    </row>
    <row r="35" spans="1:6" ht="12.75">
      <c r="A35" s="76" t="s">
        <v>1</v>
      </c>
      <c r="B35" s="84">
        <f>-2106758+2000000+1117-1</f>
        <v>-105642</v>
      </c>
      <c r="C35" s="84">
        <v>1702590</v>
      </c>
      <c r="D35" s="82"/>
      <c r="F35" s="22"/>
    </row>
    <row r="36" spans="1:6" ht="25.5">
      <c r="A36" s="77" t="s">
        <v>46</v>
      </c>
      <c r="B36" s="87">
        <f>SUM(B21:B35)</f>
        <v>-5070824</v>
      </c>
      <c r="C36" s="87">
        <f>SUM(C21:C35)</f>
        <v>-15268995</v>
      </c>
      <c r="D36" s="82"/>
      <c r="F36" s="22"/>
    </row>
    <row r="37" spans="1:4" ht="12.75">
      <c r="A37" s="76" t="s">
        <v>47</v>
      </c>
      <c r="B37" s="84">
        <v>-3039</v>
      </c>
      <c r="C37" s="84">
        <v>-2961</v>
      </c>
      <c r="D37" s="82"/>
    </row>
    <row r="38" spans="1:4" ht="29.25" customHeight="1">
      <c r="A38" s="77" t="s">
        <v>70</v>
      </c>
      <c r="B38" s="87">
        <f>SUM(B36:B37)</f>
        <v>-5073863</v>
      </c>
      <c r="C38" s="87">
        <f>SUM(C36:C37)</f>
        <v>-15271956</v>
      </c>
      <c r="D38" s="82"/>
    </row>
    <row r="39" spans="1:4" ht="12.75">
      <c r="A39" s="77" t="s">
        <v>48</v>
      </c>
      <c r="B39" s="88"/>
      <c r="C39" s="84" t="s">
        <v>10</v>
      </c>
      <c r="D39" s="82"/>
    </row>
    <row r="40" spans="1:4" ht="25.5">
      <c r="A40" s="76" t="s">
        <v>103</v>
      </c>
      <c r="B40" s="84">
        <v>-288497679</v>
      </c>
      <c r="C40" s="84">
        <v>-360763486</v>
      </c>
      <c r="D40" s="82"/>
    </row>
    <row r="41" spans="1:4" ht="25.5">
      <c r="A41" s="76" t="s">
        <v>104</v>
      </c>
      <c r="B41" s="84">
        <v>309047326</v>
      </c>
      <c r="C41" s="84">
        <v>347633583</v>
      </c>
      <c r="D41" s="82"/>
    </row>
    <row r="42" spans="1:4" ht="12.75">
      <c r="A42" s="76" t="s">
        <v>58</v>
      </c>
      <c r="B42" s="84">
        <v>-383390</v>
      </c>
      <c r="C42" s="84">
        <v>-135674</v>
      </c>
      <c r="D42" s="82"/>
    </row>
    <row r="43" spans="1:4" s="85" customFormat="1" ht="12.75" hidden="1">
      <c r="A43" s="76" t="s">
        <v>114</v>
      </c>
      <c r="B43" s="84">
        <v>0</v>
      </c>
      <c r="C43" s="84">
        <v>0</v>
      </c>
      <c r="D43" s="82"/>
    </row>
    <row r="44" spans="1:4" ht="25.5">
      <c r="A44" s="77" t="s">
        <v>49</v>
      </c>
      <c r="B44" s="87">
        <f>SUM(B40:B43)</f>
        <v>20166257</v>
      </c>
      <c r="C44" s="87">
        <f>SUM(C40:C43)</f>
        <v>-13265577</v>
      </c>
      <c r="D44" s="82"/>
    </row>
    <row r="45" spans="1:4" ht="12.75">
      <c r="A45" s="77"/>
      <c r="B45" s="87" t="s">
        <v>10</v>
      </c>
      <c r="C45" s="88"/>
      <c r="D45" s="82"/>
    </row>
    <row r="46" spans="1:4" ht="12.75">
      <c r="A46" s="77" t="s">
        <v>50</v>
      </c>
      <c r="B46" s="88"/>
      <c r="C46" s="83" t="s">
        <v>10</v>
      </c>
      <c r="D46" s="82"/>
    </row>
    <row r="47" spans="1:4" ht="12.75">
      <c r="A47" s="76" t="s">
        <v>154</v>
      </c>
      <c r="B47" s="84">
        <v>-15000000</v>
      </c>
      <c r="C47" s="84">
        <v>0</v>
      </c>
      <c r="D47" s="82"/>
    </row>
    <row r="48" spans="1:4" ht="12.75" hidden="1">
      <c r="A48" s="76" t="s">
        <v>122</v>
      </c>
      <c r="B48" s="84">
        <v>0</v>
      </c>
      <c r="C48" s="84">
        <v>0</v>
      </c>
      <c r="D48" s="82"/>
    </row>
    <row r="49" spans="1:4" ht="12.75">
      <c r="A49" s="76" t="s">
        <v>123</v>
      </c>
      <c r="B49" s="84">
        <v>-482460</v>
      </c>
      <c r="C49" s="84">
        <v>0</v>
      </c>
      <c r="D49" s="82"/>
    </row>
    <row r="50" spans="1:4" ht="12.75">
      <c r="A50" s="76" t="s">
        <v>153</v>
      </c>
      <c r="B50" s="84">
        <v>-24</v>
      </c>
      <c r="C50" s="84">
        <v>0</v>
      </c>
      <c r="D50" s="82"/>
    </row>
    <row r="51" spans="1:3" s="89" customFormat="1" ht="12.75">
      <c r="A51" s="77" t="s">
        <v>51</v>
      </c>
      <c r="B51" s="87">
        <f>SUM(B47:B50)</f>
        <v>-15482484</v>
      </c>
      <c r="C51" s="87">
        <f>SUM(C47:C50)</f>
        <v>0</v>
      </c>
    </row>
    <row r="52" spans="1:4" s="1" customFormat="1" ht="12.75">
      <c r="A52" s="77"/>
      <c r="B52" s="84" t="s">
        <v>10</v>
      </c>
      <c r="C52" s="83"/>
      <c r="D52" s="1" t="s">
        <v>10</v>
      </c>
    </row>
    <row r="53" spans="1:3" s="17" customFormat="1" ht="12.75">
      <c r="A53" s="77" t="s">
        <v>52</v>
      </c>
      <c r="B53" s="87">
        <f>SUM(B38+B44+B51)</f>
        <v>-390090</v>
      </c>
      <c r="C53" s="87">
        <f>SUM(C38+C44+C51)</f>
        <v>-28537533</v>
      </c>
    </row>
    <row r="54" spans="1:3" s="17" customFormat="1" ht="12.75">
      <c r="A54" s="76" t="s">
        <v>53</v>
      </c>
      <c r="B54" s="84">
        <v>-71999</v>
      </c>
      <c r="C54" s="84">
        <v>1170243</v>
      </c>
    </row>
    <row r="55" spans="1:3" s="17" customFormat="1" ht="12.75">
      <c r="A55" s="76" t="s">
        <v>124</v>
      </c>
      <c r="B55" s="84">
        <v>2849</v>
      </c>
      <c r="C55" s="84">
        <v>949</v>
      </c>
    </row>
    <row r="56" spans="1:5" s="17" customFormat="1" ht="12.75" hidden="1">
      <c r="A56" s="77" t="s">
        <v>10</v>
      </c>
      <c r="B56" s="87">
        <f>SUM(B53:B55)</f>
        <v>-459240</v>
      </c>
      <c r="C56" s="87">
        <f>SUM(C53:C55)</f>
        <v>-27366341</v>
      </c>
      <c r="E56" s="95" t="s">
        <v>10</v>
      </c>
    </row>
    <row r="57" spans="1:3" s="17" customFormat="1" ht="12.75">
      <c r="A57" s="76" t="s">
        <v>54</v>
      </c>
      <c r="B57" s="84">
        <f>SUM('Ф-1 '!D11)</f>
        <v>43804414</v>
      </c>
      <c r="C57" s="83">
        <v>88750354</v>
      </c>
    </row>
    <row r="58" spans="1:3" s="33" customFormat="1" ht="12.75">
      <c r="A58" s="77" t="s">
        <v>55</v>
      </c>
      <c r="B58" s="87">
        <f>SUM('Ф-1 '!C11)</f>
        <v>43345174</v>
      </c>
      <c r="C58" s="86">
        <v>61384013</v>
      </c>
    </row>
    <row r="59" spans="1:3" s="33" customFormat="1" ht="14.25" hidden="1">
      <c r="A59" s="18"/>
      <c r="B59" s="128">
        <f>B57-B58</f>
        <v>459240</v>
      </c>
      <c r="C59" s="128">
        <f>C57-C58</f>
        <v>27366341</v>
      </c>
    </row>
    <row r="60" spans="1:3" s="33" customFormat="1" ht="14.25" hidden="1">
      <c r="A60" s="18"/>
      <c r="B60" s="128">
        <f>B56+B59</f>
        <v>0</v>
      </c>
      <c r="C60" s="128">
        <f>C56+C59</f>
        <v>0</v>
      </c>
    </row>
    <row r="61" spans="1:5" s="33" customFormat="1" ht="14.25">
      <c r="A61" s="18"/>
      <c r="B61" s="128" t="s">
        <v>10</v>
      </c>
      <c r="C61" s="128"/>
      <c r="E61" s="30"/>
    </row>
    <row r="62" spans="1:5" s="33" customFormat="1" ht="15.75" customHeight="1">
      <c r="A62" s="18"/>
      <c r="B62" s="90" t="s">
        <v>10</v>
      </c>
      <c r="C62" s="90" t="s">
        <v>10</v>
      </c>
      <c r="E62" s="30"/>
    </row>
    <row r="63" spans="1:5" s="17" customFormat="1" ht="15.75" customHeight="1">
      <c r="A63" s="156" t="s">
        <v>131</v>
      </c>
      <c r="B63" s="156"/>
      <c r="C63" s="156"/>
      <c r="E63" s="21"/>
    </row>
    <row r="64" spans="1:5" s="17" customFormat="1" ht="15.75">
      <c r="A64" s="10"/>
      <c r="B64" s="10"/>
      <c r="C64" s="10"/>
      <c r="E64" s="21"/>
    </row>
    <row r="65" spans="1:5" s="17" customFormat="1" ht="15.75" customHeight="1">
      <c r="A65" s="11"/>
      <c r="B65" s="12"/>
      <c r="C65" s="12"/>
      <c r="E65" s="21"/>
    </row>
    <row r="66" spans="1:5" s="17" customFormat="1" ht="15.75" customHeight="1">
      <c r="A66" s="156" t="s">
        <v>137</v>
      </c>
      <c r="B66" s="156"/>
      <c r="C66" s="156"/>
      <c r="E66" s="21"/>
    </row>
    <row r="67" spans="1:3" ht="15.75">
      <c r="A67" s="10"/>
      <c r="B67" s="25"/>
      <c r="C67" s="10"/>
    </row>
    <row r="68" spans="1:3" ht="14.25">
      <c r="A68" s="18"/>
      <c r="B68" s="19"/>
      <c r="C68" s="19"/>
    </row>
    <row r="69" spans="1:3" ht="14.25">
      <c r="A69" s="18"/>
      <c r="B69" s="27"/>
      <c r="C69" s="27"/>
    </row>
  </sheetData>
  <sheetProtection/>
  <mergeCells count="5">
    <mergeCell ref="A4:C4"/>
    <mergeCell ref="A5:C5"/>
    <mergeCell ref="A63:C63"/>
    <mergeCell ref="A66:C66"/>
    <mergeCell ref="A7:C7"/>
  </mergeCells>
  <printOptions/>
  <pageMargins left="0.7086614173228347" right="0.7086614173228347" top="0.4724409448818898" bottom="0.4330708661417323" header="0.1968503937007874" footer="0.1574803149606299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3">
      <selection activeCell="I36" sqref="I36"/>
    </sheetView>
  </sheetViews>
  <sheetFormatPr defaultColWidth="20.75390625" defaultRowHeight="12.75"/>
  <cols>
    <col min="1" max="1" width="51.125" style="2" customWidth="1"/>
    <col min="2" max="2" width="13.625" style="2" customWidth="1"/>
    <col min="3" max="3" width="13.125" style="2" customWidth="1"/>
    <col min="4" max="4" width="20.125" style="2" customWidth="1"/>
    <col min="5" max="5" width="18.25390625" style="2" customWidth="1"/>
    <col min="6" max="6" width="17.375" style="16" customWidth="1"/>
    <col min="7" max="7" width="16.00390625" style="2" customWidth="1"/>
    <col min="8" max="16384" width="20.75390625" style="2" customWidth="1"/>
  </cols>
  <sheetData>
    <row r="1" spans="1:6" ht="15.75">
      <c r="A1" s="13"/>
      <c r="B1" s="13"/>
      <c r="C1" s="13"/>
      <c r="D1" s="13"/>
      <c r="E1" s="13"/>
      <c r="F1" s="15"/>
    </row>
    <row r="2" spans="1:6" ht="15.75">
      <c r="A2" s="13"/>
      <c r="B2" s="13"/>
      <c r="C2" s="13"/>
      <c r="D2" s="13"/>
      <c r="E2" s="13"/>
      <c r="F2" s="15"/>
    </row>
    <row r="3" spans="1:6" ht="15.75">
      <c r="A3" s="13"/>
      <c r="B3" s="13"/>
      <c r="C3" s="13"/>
      <c r="D3" s="13"/>
      <c r="E3" s="13"/>
      <c r="F3" s="15"/>
    </row>
    <row r="4" spans="1:6" ht="15.75">
      <c r="A4" s="13"/>
      <c r="B4" s="13"/>
      <c r="C4" s="13"/>
      <c r="D4" s="13"/>
      <c r="E4" s="13"/>
      <c r="F4" s="15"/>
    </row>
    <row r="5" spans="1:6" ht="15.75">
      <c r="A5" s="160" t="s">
        <v>2</v>
      </c>
      <c r="B5" s="160"/>
      <c r="C5" s="160"/>
      <c r="D5" s="160"/>
      <c r="E5" s="160"/>
      <c r="F5" s="160"/>
    </row>
    <row r="6" spans="1:6" ht="35.25" customHeight="1">
      <c r="A6" s="161" t="s">
        <v>157</v>
      </c>
      <c r="B6" s="161"/>
      <c r="C6" s="161"/>
      <c r="D6" s="161"/>
      <c r="E6" s="161"/>
      <c r="F6" s="161"/>
    </row>
    <row r="7" spans="1:6" ht="35.25" customHeight="1">
      <c r="A7" s="11"/>
      <c r="B7" s="11"/>
      <c r="C7" s="11"/>
      <c r="D7" s="11"/>
      <c r="E7" s="11"/>
      <c r="F7" s="11"/>
    </row>
    <row r="8" spans="1:6" ht="15.75">
      <c r="A8" s="155" t="s">
        <v>111</v>
      </c>
      <c r="B8" s="155"/>
      <c r="C8" s="155"/>
      <c r="D8" s="47"/>
      <c r="E8" s="47"/>
      <c r="F8" s="47"/>
    </row>
    <row r="9" spans="1:7" ht="36.75" thickBot="1">
      <c r="A9" s="52" t="s">
        <v>64</v>
      </c>
      <c r="B9" s="130" t="s">
        <v>22</v>
      </c>
      <c r="C9" s="130" t="s">
        <v>9</v>
      </c>
      <c r="D9" s="130" t="s">
        <v>90</v>
      </c>
      <c r="E9" s="131" t="s">
        <v>105</v>
      </c>
      <c r="F9" s="132" t="s">
        <v>23</v>
      </c>
      <c r="G9" s="130" t="s">
        <v>24</v>
      </c>
    </row>
    <row r="10" spans="1:7" ht="13.5" thickBot="1">
      <c r="A10" s="94" t="s">
        <v>132</v>
      </c>
      <c r="B10" s="107">
        <v>147649693</v>
      </c>
      <c r="C10" s="107">
        <v>-280212</v>
      </c>
      <c r="D10" s="107">
        <v>3086808</v>
      </c>
      <c r="E10" s="107">
        <v>2652533</v>
      </c>
      <c r="F10" s="107">
        <v>-110180889</v>
      </c>
      <c r="G10" s="107">
        <v>42927933</v>
      </c>
    </row>
    <row r="11" spans="1:7" ht="13.5" thickTop="1">
      <c r="A11" s="52" t="s">
        <v>56</v>
      </c>
      <c r="B11" s="108"/>
      <c r="C11" s="111"/>
      <c r="D11" s="108"/>
      <c r="E11" s="110"/>
      <c r="F11" s="108"/>
      <c r="G11" s="106" t="s">
        <v>10</v>
      </c>
    </row>
    <row r="12" spans="1:7" ht="12.75">
      <c r="A12" s="53" t="s">
        <v>66</v>
      </c>
      <c r="B12" s="105">
        <v>0</v>
      </c>
      <c r="C12" s="105">
        <v>0</v>
      </c>
      <c r="D12" s="105">
        <v>0</v>
      </c>
      <c r="E12" s="112">
        <v>0</v>
      </c>
      <c r="F12" s="112">
        <v>5035311</v>
      </c>
      <c r="G12" s="106">
        <f>SUM(B12:F12)</f>
        <v>5035311</v>
      </c>
    </row>
    <row r="13" spans="1:7" ht="12.75">
      <c r="A13" s="53" t="s">
        <v>57</v>
      </c>
      <c r="B13" s="105">
        <v>0</v>
      </c>
      <c r="C13" s="105">
        <v>0</v>
      </c>
      <c r="D13" s="105">
        <v>-4725664</v>
      </c>
      <c r="E13" s="112">
        <v>2563454</v>
      </c>
      <c r="F13" s="112">
        <v>0</v>
      </c>
      <c r="G13" s="106">
        <f>SUM(B13:F13)</f>
        <v>-2162210</v>
      </c>
    </row>
    <row r="14" spans="1:7" ht="12.75">
      <c r="A14" s="118" t="s">
        <v>125</v>
      </c>
      <c r="B14" s="106">
        <f>SUM(B12:B13)</f>
        <v>0</v>
      </c>
      <c r="C14" s="106">
        <f>SUM(C12:C13)</f>
        <v>0</v>
      </c>
      <c r="D14" s="106">
        <f>SUM(D12:D13)</f>
        <v>-4725664</v>
      </c>
      <c r="E14" s="106">
        <f>SUM(E12:E13)</f>
        <v>2563454</v>
      </c>
      <c r="F14" s="106">
        <f>SUM(F12:F13)</f>
        <v>5035311</v>
      </c>
      <c r="G14" s="106">
        <f>SUM(B14:F14)</f>
        <v>2873101</v>
      </c>
    </row>
    <row r="15" spans="1:7" ht="24">
      <c r="A15" s="117" t="s">
        <v>67</v>
      </c>
      <c r="B15" s="105">
        <v>0</v>
      </c>
      <c r="C15" s="105">
        <v>0</v>
      </c>
      <c r="D15" s="105">
        <v>0</v>
      </c>
      <c r="E15" s="112">
        <v>-32092</v>
      </c>
      <c r="F15" s="112">
        <v>32092</v>
      </c>
      <c r="G15" s="106">
        <f>SUM(B15:F15)</f>
        <v>0</v>
      </c>
    </row>
    <row r="16" spans="1:7" ht="13.5" thickBot="1">
      <c r="A16" s="118" t="s">
        <v>126</v>
      </c>
      <c r="B16" s="105">
        <f aca="true" t="shared" si="0" ref="B16:G16">SUM(B15)</f>
        <v>0</v>
      </c>
      <c r="C16" s="105">
        <f t="shared" si="0"/>
        <v>0</v>
      </c>
      <c r="D16" s="105">
        <f t="shared" si="0"/>
        <v>0</v>
      </c>
      <c r="E16" s="105">
        <f t="shared" si="0"/>
        <v>-32092</v>
      </c>
      <c r="F16" s="105">
        <f t="shared" si="0"/>
        <v>32092</v>
      </c>
      <c r="G16" s="105">
        <f t="shared" si="0"/>
        <v>0</v>
      </c>
    </row>
    <row r="17" spans="1:7" ht="13.5" thickBot="1">
      <c r="A17" s="94" t="s">
        <v>166</v>
      </c>
      <c r="B17" s="107">
        <f aca="true" t="shared" si="1" ref="B17:G17">SUM(B10,B14,B16)</f>
        <v>147649693</v>
      </c>
      <c r="C17" s="107">
        <f t="shared" si="1"/>
        <v>-280212</v>
      </c>
      <c r="D17" s="107">
        <f t="shared" si="1"/>
        <v>-1638856</v>
      </c>
      <c r="E17" s="107">
        <f t="shared" si="1"/>
        <v>5183895</v>
      </c>
      <c r="F17" s="107">
        <f t="shared" si="1"/>
        <v>-105113486</v>
      </c>
      <c r="G17" s="107">
        <f t="shared" si="1"/>
        <v>45801034</v>
      </c>
    </row>
    <row r="18" spans="1:6" ht="16.5" thickTop="1">
      <c r="A18" s="47"/>
      <c r="B18" s="47"/>
      <c r="C18" s="47"/>
      <c r="D18" s="47"/>
      <c r="E18" s="47"/>
      <c r="F18" s="47"/>
    </row>
    <row r="19" spans="1:6" ht="15.75">
      <c r="A19" s="47"/>
      <c r="B19" s="47"/>
      <c r="C19" s="47"/>
      <c r="D19" s="47"/>
      <c r="E19" s="47"/>
      <c r="F19" s="47"/>
    </row>
    <row r="20" spans="1:6" ht="15.75">
      <c r="A20" s="155" t="s">
        <v>111</v>
      </c>
      <c r="B20" s="155"/>
      <c r="C20" s="155"/>
      <c r="D20" s="14"/>
      <c r="E20" s="14"/>
      <c r="F20" s="14"/>
    </row>
    <row r="21" spans="1:7" ht="57.75" customHeight="1">
      <c r="A21" s="52" t="s">
        <v>64</v>
      </c>
      <c r="B21" s="130" t="s">
        <v>22</v>
      </c>
      <c r="C21" s="130" t="s">
        <v>9</v>
      </c>
      <c r="D21" s="130" t="s">
        <v>90</v>
      </c>
      <c r="E21" s="131" t="s">
        <v>105</v>
      </c>
      <c r="F21" s="132" t="s">
        <v>23</v>
      </c>
      <c r="G21" s="130" t="s">
        <v>24</v>
      </c>
    </row>
    <row r="22" spans="1:7" ht="12.75">
      <c r="A22" s="52" t="s">
        <v>151</v>
      </c>
      <c r="B22" s="108">
        <v>147649693</v>
      </c>
      <c r="C22" s="109">
        <v>-280212</v>
      </c>
      <c r="D22" s="109">
        <v>3086808</v>
      </c>
      <c r="E22" s="108">
        <v>2652533</v>
      </c>
      <c r="F22" s="109">
        <v>-110180889</v>
      </c>
      <c r="G22" s="106">
        <f>SUM(B22:F22)</f>
        <v>42927933</v>
      </c>
    </row>
    <row r="23" spans="1:7" ht="15.75" customHeight="1">
      <c r="A23" s="52" t="s">
        <v>56</v>
      </c>
      <c r="B23" s="108"/>
      <c r="C23" s="111"/>
      <c r="D23" s="108"/>
      <c r="E23" s="110"/>
      <c r="F23" s="108"/>
      <c r="G23" s="106" t="s">
        <v>10</v>
      </c>
    </row>
    <row r="24" spans="1:7" ht="12.75">
      <c r="A24" s="53" t="s">
        <v>66</v>
      </c>
      <c r="B24" s="105">
        <v>0</v>
      </c>
      <c r="C24" s="105">
        <v>0</v>
      </c>
      <c r="D24" s="105">
        <v>0</v>
      </c>
      <c r="E24" s="112">
        <v>0</v>
      </c>
      <c r="F24" s="112">
        <v>5656645</v>
      </c>
      <c r="G24" s="106">
        <f>SUM(B24:F24)</f>
        <v>5656645</v>
      </c>
    </row>
    <row r="25" spans="1:7" ht="12.75">
      <c r="A25" s="53" t="s">
        <v>57</v>
      </c>
      <c r="B25" s="105">
        <v>0</v>
      </c>
      <c r="C25" s="105">
        <v>0</v>
      </c>
      <c r="D25" s="105">
        <v>-3968121</v>
      </c>
      <c r="E25" s="112">
        <v>2563450</v>
      </c>
      <c r="F25" s="112">
        <v>0</v>
      </c>
      <c r="G25" s="106">
        <f>SUM(B25:F25)</f>
        <v>-1404671</v>
      </c>
    </row>
    <row r="26" spans="1:7" s="16" customFormat="1" ht="12.75">
      <c r="A26" s="118" t="s">
        <v>69</v>
      </c>
      <c r="B26" s="106">
        <f aca="true" t="shared" si="2" ref="B26:G26">SUM(B24:B25)</f>
        <v>0</v>
      </c>
      <c r="C26" s="106">
        <f t="shared" si="2"/>
        <v>0</v>
      </c>
      <c r="D26" s="106">
        <f t="shared" si="2"/>
        <v>-3968121</v>
      </c>
      <c r="E26" s="106">
        <f t="shared" si="2"/>
        <v>2563450</v>
      </c>
      <c r="F26" s="106">
        <f t="shared" si="2"/>
        <v>5656645</v>
      </c>
      <c r="G26" s="106">
        <f t="shared" si="2"/>
        <v>4251974</v>
      </c>
    </row>
    <row r="27" spans="1:7" s="17" customFormat="1" ht="24">
      <c r="A27" s="117" t="s">
        <v>67</v>
      </c>
      <c r="B27" s="105">
        <v>0</v>
      </c>
      <c r="C27" s="105">
        <v>0</v>
      </c>
      <c r="D27" s="105">
        <v>0</v>
      </c>
      <c r="E27" s="112">
        <v>-57005</v>
      </c>
      <c r="F27" s="112">
        <v>57005</v>
      </c>
      <c r="G27" s="106">
        <f>SUM(B27:F27)</f>
        <v>0</v>
      </c>
    </row>
    <row r="28" spans="1:7" s="29" customFormat="1" ht="13.5" thickBot="1">
      <c r="A28" s="140" t="s">
        <v>126</v>
      </c>
      <c r="B28" s="139">
        <f>SUM(B27)</f>
        <v>0</v>
      </c>
      <c r="C28" s="139">
        <f>SUM(C27)</f>
        <v>0</v>
      </c>
      <c r="D28" s="139">
        <f>SUM(D27)</f>
        <v>0</v>
      </c>
      <c r="E28" s="139">
        <f>SUM(E27)</f>
        <v>-57005</v>
      </c>
      <c r="F28" s="139">
        <f>SUM(F27)</f>
        <v>57005</v>
      </c>
      <c r="G28" s="139">
        <f>SUM(B28:F28)</f>
        <v>0</v>
      </c>
    </row>
    <row r="29" spans="1:7" s="17" customFormat="1" ht="18.75" customHeight="1" thickBot="1">
      <c r="A29" s="94" t="s">
        <v>149</v>
      </c>
      <c r="B29" s="107">
        <f aca="true" t="shared" si="3" ref="B29:G29">SUM(B22,B26,B28)</f>
        <v>147649693</v>
      </c>
      <c r="C29" s="107">
        <f t="shared" si="3"/>
        <v>-280212</v>
      </c>
      <c r="D29" s="107">
        <f t="shared" si="3"/>
        <v>-881313</v>
      </c>
      <c r="E29" s="107">
        <f t="shared" si="3"/>
        <v>5158978</v>
      </c>
      <c r="F29" s="107">
        <f t="shared" si="3"/>
        <v>-104467239</v>
      </c>
      <c r="G29" s="107">
        <f t="shared" si="3"/>
        <v>47179907</v>
      </c>
    </row>
    <row r="30" spans="1:7" ht="15.75" customHeight="1" thickTop="1">
      <c r="A30" s="52" t="s">
        <v>56</v>
      </c>
      <c r="B30" s="108"/>
      <c r="C30" s="111"/>
      <c r="D30" s="108"/>
      <c r="E30" s="110"/>
      <c r="F30" s="108"/>
      <c r="G30" s="106" t="s">
        <v>10</v>
      </c>
    </row>
    <row r="31" spans="1:7" ht="12.75">
      <c r="A31" s="53" t="s">
        <v>66</v>
      </c>
      <c r="B31" s="105">
        <v>0</v>
      </c>
      <c r="C31" s="105">
        <v>0</v>
      </c>
      <c r="D31" s="105">
        <v>0</v>
      </c>
      <c r="E31" s="112">
        <v>0</v>
      </c>
      <c r="F31" s="112">
        <f>SUM('ф.2'!C34)</f>
        <v>5900907</v>
      </c>
      <c r="G31" s="106">
        <f>SUM(B31:F31)</f>
        <v>5900907</v>
      </c>
    </row>
    <row r="32" spans="1:7" ht="12.75">
      <c r="A32" s="53" t="s">
        <v>57</v>
      </c>
      <c r="B32" s="105">
        <v>0</v>
      </c>
      <c r="C32" s="105">
        <v>0</v>
      </c>
      <c r="D32" s="105">
        <v>725434</v>
      </c>
      <c r="E32" s="112">
        <v>0</v>
      </c>
      <c r="F32" s="112">
        <v>0</v>
      </c>
      <c r="G32" s="106">
        <f>SUM(B32:F32)</f>
        <v>725434</v>
      </c>
    </row>
    <row r="33" spans="1:7" s="16" customFormat="1" ht="12.75">
      <c r="A33" s="118" t="s">
        <v>125</v>
      </c>
      <c r="B33" s="106">
        <f>SUM(B31:B32)</f>
        <v>0</v>
      </c>
      <c r="C33" s="106">
        <f>SUM(C31:C32)</f>
        <v>0</v>
      </c>
      <c r="D33" s="106">
        <f>SUM(D31:D32)</f>
        <v>725434</v>
      </c>
      <c r="E33" s="106">
        <f>SUM(E31:E32)</f>
        <v>0</v>
      </c>
      <c r="F33" s="106">
        <f>SUM(F31:F32)</f>
        <v>5900907</v>
      </c>
      <c r="G33" s="106">
        <f>SUM(B33:F33)</f>
        <v>6626341</v>
      </c>
    </row>
    <row r="34" spans="1:7" s="16" customFormat="1" ht="12.75">
      <c r="A34" s="117" t="s">
        <v>153</v>
      </c>
      <c r="B34" s="106">
        <v>0</v>
      </c>
      <c r="C34" s="105">
        <v>-24</v>
      </c>
      <c r="D34" s="106">
        <v>0</v>
      </c>
      <c r="E34" s="106">
        <v>0</v>
      </c>
      <c r="F34" s="106">
        <v>0</v>
      </c>
      <c r="G34" s="106">
        <f>SUM(B34:F34)</f>
        <v>-24</v>
      </c>
    </row>
    <row r="35" spans="1:7" s="17" customFormat="1" ht="24">
      <c r="A35" s="117" t="s">
        <v>67</v>
      </c>
      <c r="B35" s="105">
        <v>0</v>
      </c>
      <c r="C35" s="105">
        <v>0</v>
      </c>
      <c r="D35" s="105">
        <v>0</v>
      </c>
      <c r="E35" s="112">
        <f>-16571-16571-16571</f>
        <v>-49713</v>
      </c>
      <c r="F35" s="112">
        <f>16571+16571+16571</f>
        <v>49713</v>
      </c>
      <c r="G35" s="106">
        <f>SUM(B35:F35)</f>
        <v>0</v>
      </c>
    </row>
    <row r="36" spans="1:7" s="17" customFormat="1" ht="13.5" thickBot="1">
      <c r="A36" s="118" t="s">
        <v>126</v>
      </c>
      <c r="B36" s="106">
        <f aca="true" t="shared" si="4" ref="B36:G36">SUM(B34:B35)</f>
        <v>0</v>
      </c>
      <c r="C36" s="106">
        <f t="shared" si="4"/>
        <v>-24</v>
      </c>
      <c r="D36" s="106">
        <f t="shared" si="4"/>
        <v>0</v>
      </c>
      <c r="E36" s="106">
        <f t="shared" si="4"/>
        <v>-49713</v>
      </c>
      <c r="F36" s="106">
        <f t="shared" si="4"/>
        <v>49713</v>
      </c>
      <c r="G36" s="106">
        <f t="shared" si="4"/>
        <v>-24</v>
      </c>
    </row>
    <row r="37" spans="1:7" s="17" customFormat="1" ht="18.75" customHeight="1" thickBot="1">
      <c r="A37" s="94" t="s">
        <v>158</v>
      </c>
      <c r="B37" s="107">
        <f aca="true" t="shared" si="5" ref="B37:G37">SUM(B29,B33,B36)</f>
        <v>147649693</v>
      </c>
      <c r="C37" s="107">
        <f t="shared" si="5"/>
        <v>-280236</v>
      </c>
      <c r="D37" s="107">
        <f t="shared" si="5"/>
        <v>-155879</v>
      </c>
      <c r="E37" s="107">
        <f t="shared" si="5"/>
        <v>5109265</v>
      </c>
      <c r="F37" s="107">
        <f t="shared" si="5"/>
        <v>-98516619</v>
      </c>
      <c r="G37" s="107">
        <f t="shared" si="5"/>
        <v>53806224</v>
      </c>
    </row>
    <row r="38" spans="1:7" s="17" customFormat="1" ht="13.5" hidden="1" thickTop="1">
      <c r="A38" s="133"/>
      <c r="B38" s="134">
        <f>-SUM('Ф-1 '!C35)</f>
        <v>-147649693</v>
      </c>
      <c r="C38" s="134">
        <f>-SUM('Ф-1 '!C36)</f>
        <v>280236</v>
      </c>
      <c r="D38" s="134">
        <f>-SUM('Ф-1 '!C37)</f>
        <v>155879</v>
      </c>
      <c r="E38" s="134">
        <f>-SUM('Ф-1 '!C38)</f>
        <v>-5109265</v>
      </c>
      <c r="F38" s="134">
        <f>-SUM('Ф-1 '!C39)</f>
        <v>98516619</v>
      </c>
      <c r="G38" s="134">
        <f>SUM(B38:F38)</f>
        <v>-53806224</v>
      </c>
    </row>
    <row r="39" spans="1:8" s="17" customFormat="1" ht="13.5" thickTop="1">
      <c r="A39" s="133"/>
      <c r="B39" s="134"/>
      <c r="C39" s="134"/>
      <c r="D39" s="134"/>
      <c r="E39" s="134"/>
      <c r="F39" s="134" t="s">
        <v>10</v>
      </c>
      <c r="G39" s="134" t="s">
        <v>10</v>
      </c>
      <c r="H39" s="95" t="s">
        <v>10</v>
      </c>
    </row>
    <row r="40" spans="1:7" s="17" customFormat="1" ht="18.75" customHeight="1">
      <c r="A40" s="133"/>
      <c r="B40" s="134"/>
      <c r="C40" s="134"/>
      <c r="D40" s="134"/>
      <c r="E40" s="134"/>
      <c r="F40" s="134" t="s">
        <v>10</v>
      </c>
      <c r="G40" s="134"/>
    </row>
    <row r="41" spans="1:7" s="17" customFormat="1" ht="12.75">
      <c r="A41" s="51"/>
      <c r="B41" s="55"/>
      <c r="C41" s="55"/>
      <c r="D41" s="55"/>
      <c r="E41" s="55"/>
      <c r="F41" s="55" t="s">
        <v>10</v>
      </c>
      <c r="G41" s="27" t="s">
        <v>10</v>
      </c>
    </row>
    <row r="42" spans="1:7" s="17" customFormat="1" ht="15.75" customHeight="1">
      <c r="A42" s="156" t="s">
        <v>134</v>
      </c>
      <c r="B42" s="156"/>
      <c r="C42" s="156"/>
      <c r="D42" s="156"/>
      <c r="E42" s="156"/>
      <c r="F42" s="104"/>
      <c r="G42" s="27"/>
    </row>
    <row r="43" spans="1:7" s="17" customFormat="1" ht="15.75" customHeight="1">
      <c r="A43" s="10"/>
      <c r="B43" s="10"/>
      <c r="C43" s="10"/>
      <c r="D43" s="10"/>
      <c r="E43" s="10"/>
      <c r="F43" s="54"/>
      <c r="G43" s="27"/>
    </row>
    <row r="44" spans="1:6" s="17" customFormat="1" ht="15.75">
      <c r="A44" s="11"/>
      <c r="B44" s="12"/>
      <c r="C44" s="12"/>
      <c r="D44" s="11"/>
      <c r="E44" s="12"/>
      <c r="F44" s="54"/>
    </row>
    <row r="45" spans="1:6" s="17" customFormat="1" ht="15.75" customHeight="1">
      <c r="A45" s="156" t="s">
        <v>142</v>
      </c>
      <c r="B45" s="156"/>
      <c r="C45" s="156"/>
      <c r="D45" s="156"/>
      <c r="E45" s="156"/>
      <c r="F45" s="54"/>
    </row>
    <row r="46" spans="1:6" s="17" customFormat="1" ht="15.75">
      <c r="A46" s="10"/>
      <c r="B46" s="25"/>
      <c r="C46" s="10"/>
      <c r="D46" s="156" t="s">
        <v>10</v>
      </c>
      <c r="E46" s="156"/>
      <c r="F46" s="54"/>
    </row>
    <row r="47" spans="1:6" s="17" customFormat="1" ht="12.75">
      <c r="A47" s="51"/>
      <c r="B47" s="54"/>
      <c r="C47" s="54"/>
      <c r="D47" s="54"/>
      <c r="E47" s="54"/>
      <c r="F47" s="54"/>
    </row>
    <row r="48" spans="1:6" s="17" customFormat="1" ht="12.75">
      <c r="A48" s="51"/>
      <c r="B48" s="54"/>
      <c r="C48" s="54"/>
      <c r="D48" s="54"/>
      <c r="E48" s="54"/>
      <c r="F48" s="54"/>
    </row>
    <row r="49" spans="1:6" s="17" customFormat="1" ht="12.75">
      <c r="A49" s="51"/>
      <c r="B49" s="54"/>
      <c r="C49" s="54"/>
      <c r="D49" s="54"/>
      <c r="E49" s="54"/>
      <c r="F49" s="54"/>
    </row>
    <row r="50" spans="1:9" s="17" customFormat="1" ht="12.75" hidden="1">
      <c r="A50" s="52" t="s">
        <v>144</v>
      </c>
      <c r="B50" s="108">
        <v>127611241</v>
      </c>
      <c r="C50" s="109">
        <v>-280212</v>
      </c>
      <c r="D50" s="108">
        <v>100</v>
      </c>
      <c r="E50" s="109">
        <v>975897</v>
      </c>
      <c r="F50" s="108">
        <v>3464394</v>
      </c>
      <c r="G50" s="105">
        <v>0</v>
      </c>
      <c r="H50" s="109">
        <v>-84118960</v>
      </c>
      <c r="I50" s="106">
        <f>SUM(B50:H50)</f>
        <v>47652460</v>
      </c>
    </row>
    <row r="51" spans="1:9" s="17" customFormat="1" ht="12.75" hidden="1">
      <c r="A51" s="52" t="s">
        <v>56</v>
      </c>
      <c r="B51" s="108"/>
      <c r="C51" s="111"/>
      <c r="D51" s="111"/>
      <c r="E51" s="108"/>
      <c r="F51" s="110"/>
      <c r="G51" s="108"/>
      <c r="H51" s="108"/>
      <c r="I51" s="106" t="s">
        <v>10</v>
      </c>
    </row>
    <row r="52" spans="1:9" s="22" customFormat="1" ht="19.5" customHeight="1" hidden="1">
      <c r="A52" s="53" t="s">
        <v>66</v>
      </c>
      <c r="B52" s="105">
        <v>0</v>
      </c>
      <c r="C52" s="105">
        <v>0</v>
      </c>
      <c r="D52" s="105">
        <v>0</v>
      </c>
      <c r="E52" s="105">
        <v>0</v>
      </c>
      <c r="F52" s="112">
        <v>0</v>
      </c>
      <c r="G52" s="105">
        <v>0</v>
      </c>
      <c r="H52" s="112">
        <v>-28147225</v>
      </c>
      <c r="I52" s="106">
        <f>SUM(B52:H52)</f>
        <v>-28147225</v>
      </c>
    </row>
    <row r="53" spans="1:9" ht="12.75" hidden="1">
      <c r="A53" s="53" t="s">
        <v>57</v>
      </c>
      <c r="B53" s="105">
        <v>0</v>
      </c>
      <c r="C53" s="105">
        <v>0</v>
      </c>
      <c r="D53" s="105">
        <v>0</v>
      </c>
      <c r="E53" s="105">
        <v>1892457</v>
      </c>
      <c r="F53" s="112">
        <v>-741634</v>
      </c>
      <c r="G53" s="105">
        <v>0</v>
      </c>
      <c r="H53" s="112">
        <v>0</v>
      </c>
      <c r="I53" s="106">
        <f>SUM(B53:H53)</f>
        <v>1150823</v>
      </c>
    </row>
    <row r="54" spans="1:9" ht="12.75" hidden="1">
      <c r="A54" s="118" t="s">
        <v>69</v>
      </c>
      <c r="B54" s="106">
        <f>SUM(B52:B53)</f>
        <v>0</v>
      </c>
      <c r="C54" s="106">
        <f aca="true" t="shared" si="6" ref="C54:H54">SUM(C52:C53)</f>
        <v>0</v>
      </c>
      <c r="D54" s="106">
        <f t="shared" si="6"/>
        <v>0</v>
      </c>
      <c r="E54" s="106">
        <f t="shared" si="6"/>
        <v>1892457</v>
      </c>
      <c r="F54" s="106">
        <f t="shared" si="6"/>
        <v>-741634</v>
      </c>
      <c r="G54" s="106">
        <f t="shared" si="6"/>
        <v>0</v>
      </c>
      <c r="H54" s="106">
        <f t="shared" si="6"/>
        <v>-28147225</v>
      </c>
      <c r="I54" s="106">
        <f>SUM(I52:I53)</f>
        <v>-26996402</v>
      </c>
    </row>
    <row r="55" spans="1:9" ht="24" hidden="1">
      <c r="A55" s="117" t="s">
        <v>67</v>
      </c>
      <c r="B55" s="105">
        <v>0</v>
      </c>
      <c r="C55" s="105">
        <v>0</v>
      </c>
      <c r="D55" s="105">
        <v>0</v>
      </c>
      <c r="E55" s="105">
        <v>0</v>
      </c>
      <c r="F55" s="112">
        <v>-33239</v>
      </c>
      <c r="G55" s="105">
        <v>0</v>
      </c>
      <c r="H55" s="112">
        <v>33239</v>
      </c>
      <c r="I55" s="106">
        <f>SUM(B55:H55)</f>
        <v>0</v>
      </c>
    </row>
    <row r="56" spans="1:9" ht="12.75" hidden="1">
      <c r="A56" s="140" t="s">
        <v>126</v>
      </c>
      <c r="B56" s="139">
        <f aca="true" t="shared" si="7" ref="B56:H56">SUM(B55)</f>
        <v>0</v>
      </c>
      <c r="C56" s="139">
        <f t="shared" si="7"/>
        <v>0</v>
      </c>
      <c r="D56" s="139">
        <f t="shared" si="7"/>
        <v>0</v>
      </c>
      <c r="E56" s="139">
        <f t="shared" si="7"/>
        <v>0</v>
      </c>
      <c r="F56" s="139">
        <f t="shared" si="7"/>
        <v>-33239</v>
      </c>
      <c r="G56" s="139">
        <f t="shared" si="7"/>
        <v>0</v>
      </c>
      <c r="H56" s="139">
        <f t="shared" si="7"/>
        <v>33239</v>
      </c>
      <c r="I56" s="139">
        <f>SUM(B56:H56)</f>
        <v>0</v>
      </c>
    </row>
    <row r="57" spans="1:9" ht="12.75" hidden="1">
      <c r="A57" s="143" t="s">
        <v>145</v>
      </c>
      <c r="B57" s="144">
        <v>100</v>
      </c>
      <c r="C57" s="144">
        <v>0</v>
      </c>
      <c r="D57" s="144">
        <v>-100</v>
      </c>
      <c r="E57" s="144">
        <v>0</v>
      </c>
      <c r="F57" s="145">
        <v>0</v>
      </c>
      <c r="G57" s="144"/>
      <c r="H57" s="145">
        <v>0</v>
      </c>
      <c r="I57" s="139">
        <f>SUM(B57:H57)</f>
        <v>0</v>
      </c>
    </row>
    <row r="58" spans="1:9" ht="13.5" hidden="1" thickBot="1">
      <c r="A58" s="143" t="s">
        <v>146</v>
      </c>
      <c r="B58" s="144">
        <v>20038352</v>
      </c>
      <c r="C58" s="144">
        <v>0</v>
      </c>
      <c r="D58" s="144">
        <v>0</v>
      </c>
      <c r="E58" s="144">
        <v>0</v>
      </c>
      <c r="F58" s="145">
        <v>0</v>
      </c>
      <c r="G58" s="144"/>
      <c r="H58" s="145"/>
      <c r="I58" s="139">
        <f>SUM(B58:H58)</f>
        <v>20038352</v>
      </c>
    </row>
    <row r="59" spans="1:9" ht="13.5" hidden="1" thickBot="1">
      <c r="A59" s="94" t="s">
        <v>147</v>
      </c>
      <c r="B59" s="107">
        <f>SUM(B50,B54,B56,B57:B58)</f>
        <v>147649693</v>
      </c>
      <c r="C59" s="107">
        <f aca="true" t="shared" si="8" ref="C59:I59">SUM(C50,C54,C56,C57:C58)</f>
        <v>-280212</v>
      </c>
      <c r="D59" s="107">
        <f t="shared" si="8"/>
        <v>0</v>
      </c>
      <c r="E59" s="107">
        <f t="shared" si="8"/>
        <v>2868354</v>
      </c>
      <c r="F59" s="107">
        <f t="shared" si="8"/>
        <v>2689521</v>
      </c>
      <c r="G59" s="107">
        <f t="shared" si="8"/>
        <v>0</v>
      </c>
      <c r="H59" s="107">
        <f t="shared" si="8"/>
        <v>-112232946</v>
      </c>
      <c r="I59" s="107">
        <f t="shared" si="8"/>
        <v>40694410</v>
      </c>
    </row>
    <row r="60" spans="1:9" ht="13.5" hidden="1" thickTop="1">
      <c r="A60" s="52" t="s">
        <v>56</v>
      </c>
      <c r="B60" s="108"/>
      <c r="C60" s="111"/>
      <c r="D60" s="111"/>
      <c r="E60" s="108"/>
      <c r="F60" s="110"/>
      <c r="G60" s="108"/>
      <c r="H60" s="108"/>
      <c r="I60" s="106" t="s">
        <v>10</v>
      </c>
    </row>
    <row r="61" spans="1:9" ht="12.75" hidden="1">
      <c r="A61" s="53" t="s">
        <v>66</v>
      </c>
      <c r="B61" s="105">
        <v>0</v>
      </c>
      <c r="C61" s="105">
        <v>0</v>
      </c>
      <c r="D61" s="105">
        <v>0</v>
      </c>
      <c r="E61" s="105">
        <v>0</v>
      </c>
      <c r="F61" s="112">
        <v>0</v>
      </c>
      <c r="G61" s="105">
        <v>0</v>
      </c>
      <c r="H61" s="112">
        <f>SUM('[2]ф.2'!C38)</f>
        <v>1751254</v>
      </c>
      <c r="I61" s="106">
        <f>SUM(B61:H61)</f>
        <v>1751254</v>
      </c>
    </row>
    <row r="62" spans="1:9" ht="12.75" hidden="1">
      <c r="A62" s="53" t="s">
        <v>57</v>
      </c>
      <c r="B62" s="105">
        <v>0</v>
      </c>
      <c r="C62" s="105">
        <v>0</v>
      </c>
      <c r="D62" s="105">
        <v>0</v>
      </c>
      <c r="E62" s="105">
        <v>-115710</v>
      </c>
      <c r="F62" s="112">
        <v>0</v>
      </c>
      <c r="G62" s="105">
        <v>0</v>
      </c>
      <c r="H62" s="112">
        <v>0</v>
      </c>
      <c r="I62" s="106">
        <f>SUM(B62:H62)</f>
        <v>-115710</v>
      </c>
    </row>
    <row r="63" spans="1:9" ht="12.75" hidden="1">
      <c r="A63" s="118" t="s">
        <v>125</v>
      </c>
      <c r="B63" s="106">
        <f>SUM(B61:B62)</f>
        <v>0</v>
      </c>
      <c r="C63" s="106">
        <f aca="true" t="shared" si="9" ref="C63:H63">SUM(C61:C62)</f>
        <v>0</v>
      </c>
      <c r="D63" s="106">
        <f t="shared" si="9"/>
        <v>0</v>
      </c>
      <c r="E63" s="106">
        <f t="shared" si="9"/>
        <v>-115710</v>
      </c>
      <c r="F63" s="106">
        <f t="shared" si="9"/>
        <v>0</v>
      </c>
      <c r="G63" s="106">
        <f t="shared" si="9"/>
        <v>0</v>
      </c>
      <c r="H63" s="106">
        <f t="shared" si="9"/>
        <v>1751254</v>
      </c>
      <c r="I63" s="106">
        <f>SUM(B63:H63)</f>
        <v>1635544</v>
      </c>
    </row>
    <row r="64" spans="1:9" ht="24" hidden="1">
      <c r="A64" s="117" t="s">
        <v>67</v>
      </c>
      <c r="B64" s="105">
        <v>0</v>
      </c>
      <c r="C64" s="105">
        <v>0</v>
      </c>
      <c r="D64" s="105">
        <v>0</v>
      </c>
      <c r="E64" s="105">
        <v>0</v>
      </c>
      <c r="F64" s="112">
        <v>-27443</v>
      </c>
      <c r="G64" s="105">
        <v>0</v>
      </c>
      <c r="H64" s="112">
        <v>27443</v>
      </c>
      <c r="I64" s="106">
        <f>SUM(B64:H64)</f>
        <v>0</v>
      </c>
    </row>
    <row r="65" spans="1:9" ht="13.5" hidden="1" thickBot="1">
      <c r="A65" s="118" t="s">
        <v>126</v>
      </c>
      <c r="B65" s="105">
        <f>SUM(B64)</f>
        <v>0</v>
      </c>
      <c r="C65" s="105">
        <f aca="true" t="shared" si="10" ref="C65:I65">SUM(C64)</f>
        <v>0</v>
      </c>
      <c r="D65" s="105">
        <f t="shared" si="10"/>
        <v>0</v>
      </c>
      <c r="E65" s="105">
        <f t="shared" si="10"/>
        <v>0</v>
      </c>
      <c r="F65" s="105">
        <f t="shared" si="10"/>
        <v>-27443</v>
      </c>
      <c r="G65" s="105">
        <f t="shared" si="10"/>
        <v>0</v>
      </c>
      <c r="H65" s="105">
        <f t="shared" si="10"/>
        <v>27443</v>
      </c>
      <c r="I65" s="105">
        <f t="shared" si="10"/>
        <v>0</v>
      </c>
    </row>
    <row r="66" spans="1:9" ht="13.5" hidden="1" thickBot="1">
      <c r="A66" s="94" t="s">
        <v>148</v>
      </c>
      <c r="B66" s="107">
        <f>SUM(B59,B63,B65)</f>
        <v>147649693</v>
      </c>
      <c r="C66" s="107">
        <f aca="true" t="shared" si="11" ref="C66:I66">SUM(C59,C63,C65)</f>
        <v>-280212</v>
      </c>
      <c r="D66" s="107">
        <f t="shared" si="11"/>
        <v>0</v>
      </c>
      <c r="E66" s="107">
        <f t="shared" si="11"/>
        <v>2752644</v>
      </c>
      <c r="F66" s="107">
        <f t="shared" si="11"/>
        <v>2662078</v>
      </c>
      <c r="G66" s="107">
        <f t="shared" si="11"/>
        <v>0</v>
      </c>
      <c r="H66" s="107">
        <f t="shared" si="11"/>
        <v>-110454249</v>
      </c>
      <c r="I66" s="107">
        <f t="shared" si="11"/>
        <v>42329954</v>
      </c>
    </row>
    <row r="67" ht="13.5" hidden="1" thickTop="1"/>
  </sheetData>
  <sheetProtection/>
  <mergeCells count="7">
    <mergeCell ref="A45:E45"/>
    <mergeCell ref="A5:F5"/>
    <mergeCell ref="A6:F6"/>
    <mergeCell ref="A20:C20"/>
    <mergeCell ref="D46:E46"/>
    <mergeCell ref="A42:E42"/>
    <mergeCell ref="A8:C8"/>
  </mergeCells>
  <printOptions/>
  <pageMargins left="0.5905511811023623" right="0.7086614173228347" top="0.35433070866141736" bottom="0.7480314960629921" header="0.15748031496062992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K25" sqref="K25"/>
    </sheetView>
  </sheetViews>
  <sheetFormatPr defaultColWidth="20.75390625" defaultRowHeight="12.75"/>
  <cols>
    <col min="1" max="1" width="51.125" style="2" customWidth="1"/>
    <col min="2" max="2" width="13.625" style="2" customWidth="1"/>
    <col min="3" max="3" width="13.125" style="2" customWidth="1"/>
    <col min="4" max="4" width="20.125" style="2" customWidth="1"/>
    <col min="5" max="5" width="18.25390625" style="2" customWidth="1"/>
    <col min="6" max="6" width="17.375" style="16" customWidth="1"/>
    <col min="7" max="7" width="16.00390625" style="2" customWidth="1"/>
    <col min="8" max="16384" width="20.75390625" style="2" customWidth="1"/>
  </cols>
  <sheetData>
    <row r="1" spans="1:6" ht="15.75">
      <c r="A1" s="13"/>
      <c r="B1" s="13"/>
      <c r="C1" s="13"/>
      <c r="D1" s="13"/>
      <c r="E1" s="13"/>
      <c r="F1" s="15"/>
    </row>
    <row r="2" spans="1:6" ht="15.75">
      <c r="A2" s="13"/>
      <c r="B2" s="13"/>
      <c r="C2" s="13"/>
      <c r="D2" s="13"/>
      <c r="E2" s="13"/>
      <c r="F2" s="15"/>
    </row>
    <row r="3" spans="1:6" ht="15.75">
      <c r="A3" s="13"/>
      <c r="B3" s="13"/>
      <c r="C3" s="13"/>
      <c r="D3" s="13"/>
      <c r="E3" s="13"/>
      <c r="F3" s="15"/>
    </row>
    <row r="4" spans="1:6" ht="15.75">
      <c r="A4" s="13"/>
      <c r="B4" s="13"/>
      <c r="C4" s="13"/>
      <c r="D4" s="13"/>
      <c r="E4" s="13"/>
      <c r="F4" s="15"/>
    </row>
    <row r="5" spans="1:6" ht="15.75">
      <c r="A5" s="160" t="s">
        <v>2</v>
      </c>
      <c r="B5" s="160"/>
      <c r="C5" s="160"/>
      <c r="D5" s="160"/>
      <c r="E5" s="160"/>
      <c r="F5" s="160"/>
    </row>
    <row r="6" spans="1:6" ht="35.25" customHeight="1">
      <c r="A6" s="161" t="s">
        <v>138</v>
      </c>
      <c r="B6" s="161"/>
      <c r="C6" s="161"/>
      <c r="D6" s="161"/>
      <c r="E6" s="161"/>
      <c r="F6" s="161"/>
    </row>
    <row r="7" spans="1:6" ht="15.75">
      <c r="A7" s="47"/>
      <c r="B7" s="47"/>
      <c r="C7" s="47"/>
      <c r="D7" s="47"/>
      <c r="E7" s="47"/>
      <c r="F7" s="47"/>
    </row>
    <row r="8" spans="1:6" ht="15.75">
      <c r="A8" s="155" t="s">
        <v>111</v>
      </c>
      <c r="B8" s="155"/>
      <c r="C8" s="155"/>
      <c r="D8" s="14"/>
      <c r="E8" s="14"/>
      <c r="F8" s="14"/>
    </row>
    <row r="9" spans="1:7" ht="57.75" customHeight="1">
      <c r="A9" s="52" t="s">
        <v>64</v>
      </c>
      <c r="B9" s="130" t="s">
        <v>22</v>
      </c>
      <c r="C9" s="130" t="s">
        <v>9</v>
      </c>
      <c r="D9" s="130" t="s">
        <v>90</v>
      </c>
      <c r="E9" s="131" t="s">
        <v>105</v>
      </c>
      <c r="F9" s="132" t="s">
        <v>23</v>
      </c>
      <c r="G9" s="130" t="s">
        <v>24</v>
      </c>
    </row>
    <row r="10" spans="1:7" ht="12.75">
      <c r="A10" s="52" t="s">
        <v>139</v>
      </c>
      <c r="B10" s="108">
        <v>147649693</v>
      </c>
      <c r="C10" s="109">
        <v>-280212</v>
      </c>
      <c r="D10" s="109">
        <v>2868354</v>
      </c>
      <c r="E10" s="108">
        <v>2689521</v>
      </c>
      <c r="F10" s="109">
        <v>-112232946</v>
      </c>
      <c r="G10" s="106">
        <f>SUM(B10:F10)</f>
        <v>40694410</v>
      </c>
    </row>
    <row r="11" spans="1:7" ht="15.75" customHeight="1">
      <c r="A11" s="52" t="s">
        <v>56</v>
      </c>
      <c r="B11" s="108"/>
      <c r="C11" s="111"/>
      <c r="D11" s="108"/>
      <c r="E11" s="110"/>
      <c r="F11" s="108"/>
      <c r="G11" s="106" t="s">
        <v>10</v>
      </c>
    </row>
    <row r="12" spans="1:7" ht="12.75">
      <c r="A12" s="53" t="s">
        <v>66</v>
      </c>
      <c r="B12" s="105">
        <v>0</v>
      </c>
      <c r="C12" s="105">
        <v>0</v>
      </c>
      <c r="D12" s="105">
        <v>0</v>
      </c>
      <c r="E12" s="112">
        <v>0</v>
      </c>
      <c r="F12" s="112">
        <v>2015069</v>
      </c>
      <c r="G12" s="106">
        <f>SUM(B12:F12)</f>
        <v>2015069</v>
      </c>
    </row>
    <row r="13" spans="1:7" ht="12.75">
      <c r="A13" s="53" t="s">
        <v>57</v>
      </c>
      <c r="B13" s="105">
        <v>0</v>
      </c>
      <c r="C13" s="105">
        <v>0</v>
      </c>
      <c r="D13" s="105">
        <v>218454</v>
      </c>
      <c r="E13" s="112">
        <v>0</v>
      </c>
      <c r="F13" s="112">
        <v>0</v>
      </c>
      <c r="G13" s="106">
        <f>SUM(B13:F13)</f>
        <v>218454</v>
      </c>
    </row>
    <row r="14" spans="1:7" s="16" customFormat="1" ht="12.75">
      <c r="A14" s="118" t="s">
        <v>69</v>
      </c>
      <c r="B14" s="106">
        <f aca="true" t="shared" si="0" ref="B14:G14">SUM(B12:B13)</f>
        <v>0</v>
      </c>
      <c r="C14" s="106">
        <f t="shared" si="0"/>
        <v>0</v>
      </c>
      <c r="D14" s="106">
        <f t="shared" si="0"/>
        <v>218454</v>
      </c>
      <c r="E14" s="106">
        <f t="shared" si="0"/>
        <v>0</v>
      </c>
      <c r="F14" s="106">
        <f t="shared" si="0"/>
        <v>2015069</v>
      </c>
      <c r="G14" s="106">
        <f t="shared" si="0"/>
        <v>2233523</v>
      </c>
    </row>
    <row r="15" spans="1:7" s="17" customFormat="1" ht="24">
      <c r="A15" s="117" t="s">
        <v>67</v>
      </c>
      <c r="B15" s="105">
        <v>0</v>
      </c>
      <c r="C15" s="105">
        <v>0</v>
      </c>
      <c r="D15" s="105">
        <v>0</v>
      </c>
      <c r="E15" s="112">
        <v>-36988</v>
      </c>
      <c r="F15" s="112">
        <v>36988</v>
      </c>
      <c r="G15" s="106">
        <f>SUM(B15:F15)</f>
        <v>0</v>
      </c>
    </row>
    <row r="16" spans="1:7" s="29" customFormat="1" ht="13.5" thickBot="1">
      <c r="A16" s="140" t="s">
        <v>126</v>
      </c>
      <c r="B16" s="139">
        <f>SUM(B15)</f>
        <v>0</v>
      </c>
      <c r="C16" s="139">
        <f>SUM(C15)</f>
        <v>0</v>
      </c>
      <c r="D16" s="139">
        <f>SUM(D15)</f>
        <v>0</v>
      </c>
      <c r="E16" s="139">
        <f>SUM(E15)</f>
        <v>-36988</v>
      </c>
      <c r="F16" s="139">
        <f>SUM(F15)</f>
        <v>36988</v>
      </c>
      <c r="G16" s="139">
        <f>SUM(B16:F16)</f>
        <v>0</v>
      </c>
    </row>
    <row r="17" spans="1:7" s="17" customFormat="1" ht="18.75" customHeight="1" thickBot="1">
      <c r="A17" s="94" t="s">
        <v>132</v>
      </c>
      <c r="B17" s="107">
        <f aca="true" t="shared" si="1" ref="B17:G17">SUM(B10,B14,B16)</f>
        <v>147649693</v>
      </c>
      <c r="C17" s="107">
        <f t="shared" si="1"/>
        <v>-280212</v>
      </c>
      <c r="D17" s="107">
        <f t="shared" si="1"/>
        <v>3086808</v>
      </c>
      <c r="E17" s="107">
        <f t="shared" si="1"/>
        <v>2652533</v>
      </c>
      <c r="F17" s="107">
        <f t="shared" si="1"/>
        <v>-110180889</v>
      </c>
      <c r="G17" s="107">
        <f t="shared" si="1"/>
        <v>42927933</v>
      </c>
    </row>
    <row r="18" spans="1:7" ht="15.75" customHeight="1" thickTop="1">
      <c r="A18" s="52" t="s">
        <v>56</v>
      </c>
      <c r="B18" s="108"/>
      <c r="C18" s="111"/>
      <c r="D18" s="108"/>
      <c r="E18" s="110"/>
      <c r="F18" s="108"/>
      <c r="G18" s="106" t="s">
        <v>10</v>
      </c>
    </row>
    <row r="19" spans="1:7" ht="12.75">
      <c r="A19" s="53" t="s">
        <v>66</v>
      </c>
      <c r="B19" s="105">
        <v>0</v>
      </c>
      <c r="C19" s="105">
        <v>0</v>
      </c>
      <c r="D19" s="105">
        <v>0</v>
      </c>
      <c r="E19" s="112">
        <v>0</v>
      </c>
      <c r="F19" s="112">
        <v>2700175</v>
      </c>
      <c r="G19" s="106">
        <f>SUM(B19:F19)</f>
        <v>2700175</v>
      </c>
    </row>
    <row r="20" spans="1:7" ht="12.75">
      <c r="A20" s="53" t="s">
        <v>57</v>
      </c>
      <c r="B20" s="105">
        <v>0</v>
      </c>
      <c r="C20" s="105">
        <v>0</v>
      </c>
      <c r="D20" s="105">
        <v>-3424547</v>
      </c>
      <c r="E20" s="112">
        <v>0</v>
      </c>
      <c r="F20" s="112">
        <v>0</v>
      </c>
      <c r="G20" s="106">
        <f>SUM(B20:F20)</f>
        <v>-3424547</v>
      </c>
    </row>
    <row r="21" spans="1:7" s="16" customFormat="1" ht="12.75">
      <c r="A21" s="118" t="s">
        <v>125</v>
      </c>
      <c r="B21" s="106">
        <f>SUM(B19:B20)</f>
        <v>0</v>
      </c>
      <c r="C21" s="106">
        <f>SUM(C19:C20)</f>
        <v>0</v>
      </c>
      <c r="D21" s="106">
        <f>SUM(D19:D20)</f>
        <v>-3424547</v>
      </c>
      <c r="E21" s="106">
        <f>SUM(E19:E20)</f>
        <v>0</v>
      </c>
      <c r="F21" s="106">
        <f>SUM(F19:F20)</f>
        <v>2700175</v>
      </c>
      <c r="G21" s="106">
        <f>SUM(B21:F21)</f>
        <v>-724372</v>
      </c>
    </row>
    <row r="22" spans="1:7" s="17" customFormat="1" ht="24">
      <c r="A22" s="117" t="s">
        <v>67</v>
      </c>
      <c r="B22" s="105">
        <v>0</v>
      </c>
      <c r="C22" s="105">
        <v>0</v>
      </c>
      <c r="D22" s="105">
        <v>0</v>
      </c>
      <c r="E22" s="112">
        <v>-18282</v>
      </c>
      <c r="F22" s="112">
        <v>18282</v>
      </c>
      <c r="G22" s="106">
        <f>SUM(B22:F22)</f>
        <v>0</v>
      </c>
    </row>
    <row r="23" spans="1:7" s="17" customFormat="1" ht="13.5" thickBot="1">
      <c r="A23" s="118" t="s">
        <v>126</v>
      </c>
      <c r="B23" s="105">
        <f aca="true" t="shared" si="2" ref="B23:G23">SUM(B22)</f>
        <v>0</v>
      </c>
      <c r="C23" s="105">
        <f t="shared" si="2"/>
        <v>0</v>
      </c>
      <c r="D23" s="105">
        <f t="shared" si="2"/>
        <v>0</v>
      </c>
      <c r="E23" s="105">
        <f t="shared" si="2"/>
        <v>-18282</v>
      </c>
      <c r="F23" s="105">
        <f t="shared" si="2"/>
        <v>18282</v>
      </c>
      <c r="G23" s="105">
        <f t="shared" si="2"/>
        <v>0</v>
      </c>
    </row>
    <row r="24" spans="1:7" s="17" customFormat="1" ht="18" customHeight="1" thickBot="1">
      <c r="A24" s="94" t="s">
        <v>140</v>
      </c>
      <c r="B24" s="107">
        <f aca="true" t="shared" si="3" ref="B24:G24">SUM(B17,B21,B23)</f>
        <v>147649693</v>
      </c>
      <c r="C24" s="107">
        <f t="shared" si="3"/>
        <v>-280212</v>
      </c>
      <c r="D24" s="107">
        <f t="shared" si="3"/>
        <v>-337739</v>
      </c>
      <c r="E24" s="107">
        <f t="shared" si="3"/>
        <v>2634251</v>
      </c>
      <c r="F24" s="107">
        <f t="shared" si="3"/>
        <v>-107462432</v>
      </c>
      <c r="G24" s="107">
        <f t="shared" si="3"/>
        <v>42203561</v>
      </c>
    </row>
    <row r="25" spans="1:7" s="17" customFormat="1" ht="13.5" thickTop="1">
      <c r="A25" s="133"/>
      <c r="B25" s="134">
        <f>-SUM('Ф-1 '!C35)</f>
        <v>-147649693</v>
      </c>
      <c r="C25" s="134">
        <f>-SUM('Ф-1 '!C36)</f>
        <v>280236</v>
      </c>
      <c r="D25" s="134">
        <f>-SUM('Ф-1 '!C37)</f>
        <v>155879</v>
      </c>
      <c r="E25" s="134">
        <f>-SUM('Ф-1 '!C38)</f>
        <v>-5109265</v>
      </c>
      <c r="F25" s="134">
        <v>107465585</v>
      </c>
      <c r="G25" s="134">
        <f>SUM(B25:F25)</f>
        <v>-44857258</v>
      </c>
    </row>
    <row r="26" spans="1:7" s="17" customFormat="1" ht="12.75">
      <c r="A26" s="133"/>
      <c r="B26" s="134"/>
      <c r="C26" s="134"/>
      <c r="D26" s="134"/>
      <c r="E26" s="134"/>
      <c r="F26" s="134" t="s">
        <v>10</v>
      </c>
      <c r="G26" s="134" t="s">
        <v>10</v>
      </c>
    </row>
    <row r="27" spans="1:7" s="17" customFormat="1" ht="18.75" customHeight="1">
      <c r="A27" s="133"/>
      <c r="B27" s="134"/>
      <c r="C27" s="134"/>
      <c r="D27" s="134"/>
      <c r="E27" s="134"/>
      <c r="F27" s="134" t="s">
        <v>10</v>
      </c>
      <c r="G27" s="134"/>
    </row>
    <row r="28" spans="1:7" s="17" customFormat="1" ht="12.75">
      <c r="A28" s="51"/>
      <c r="B28" s="55"/>
      <c r="C28" s="55"/>
      <c r="D28" s="55"/>
      <c r="E28" s="55"/>
      <c r="F28" s="55" t="s">
        <v>10</v>
      </c>
      <c r="G28" s="27" t="s">
        <v>10</v>
      </c>
    </row>
    <row r="29" spans="1:7" s="17" customFormat="1" ht="15.75" customHeight="1">
      <c r="A29" s="156" t="s">
        <v>134</v>
      </c>
      <c r="B29" s="156"/>
      <c r="C29" s="156"/>
      <c r="D29" s="156"/>
      <c r="E29" s="156"/>
      <c r="F29" s="104"/>
      <c r="G29" s="27"/>
    </row>
    <row r="30" spans="1:7" s="17" customFormat="1" ht="15.75" customHeight="1">
      <c r="A30" s="10"/>
      <c r="B30" s="10"/>
      <c r="C30" s="10"/>
      <c r="D30" s="10"/>
      <c r="E30" s="10"/>
      <c r="F30" s="54"/>
      <c r="G30" s="27"/>
    </row>
    <row r="31" spans="1:6" s="17" customFormat="1" ht="15.75">
      <c r="A31" s="11"/>
      <c r="B31" s="12"/>
      <c r="C31" s="12"/>
      <c r="D31" s="11"/>
      <c r="E31" s="12"/>
      <c r="F31" s="54"/>
    </row>
    <row r="32" spans="1:6" s="17" customFormat="1" ht="15.75" customHeight="1">
      <c r="A32" s="156" t="s">
        <v>142</v>
      </c>
      <c r="B32" s="156"/>
      <c r="C32" s="156"/>
      <c r="D32" s="156"/>
      <c r="E32" s="156"/>
      <c r="F32" s="54"/>
    </row>
    <row r="33" spans="1:6" s="17" customFormat="1" ht="15.75">
      <c r="A33" s="10"/>
      <c r="B33" s="25"/>
      <c r="C33" s="10"/>
      <c r="D33" s="156" t="s">
        <v>10</v>
      </c>
      <c r="E33" s="156"/>
      <c r="F33" s="54"/>
    </row>
    <row r="34" spans="1:6" s="17" customFormat="1" ht="12.75">
      <c r="A34" s="51"/>
      <c r="B34" s="54"/>
      <c r="C34" s="54"/>
      <c r="D34" s="54"/>
      <c r="E34" s="54"/>
      <c r="F34" s="54"/>
    </row>
    <row r="35" spans="1:6" s="17" customFormat="1" ht="12.75">
      <c r="A35" s="51"/>
      <c r="B35" s="54"/>
      <c r="C35" s="54"/>
      <c r="D35" s="54"/>
      <c r="E35" s="54"/>
      <c r="F35" s="54"/>
    </row>
    <row r="36" spans="1:6" s="17" customFormat="1" ht="12.75">
      <c r="A36" s="51"/>
      <c r="B36" s="54"/>
      <c r="C36" s="54"/>
      <c r="D36" s="54"/>
      <c r="E36" s="54"/>
      <c r="F36" s="54"/>
    </row>
    <row r="37" spans="1:6" s="17" customFormat="1" ht="12.75">
      <c r="A37" s="51"/>
      <c r="B37" s="54"/>
      <c r="C37" s="54"/>
      <c r="D37" s="54"/>
      <c r="E37" s="54"/>
      <c r="F37" s="54"/>
    </row>
    <row r="38" spans="1:5" s="17" customFormat="1" ht="14.25">
      <c r="A38" s="18"/>
      <c r="B38" s="19"/>
      <c r="C38" s="20"/>
      <c r="E38" s="21"/>
    </row>
    <row r="39" spans="1:5" s="22" customFormat="1" ht="19.5" customHeight="1">
      <c r="A39" s="152" t="s">
        <v>10</v>
      </c>
      <c r="B39" s="152"/>
      <c r="C39" s="152"/>
      <c r="E39" s="23"/>
    </row>
  </sheetData>
  <sheetProtection/>
  <mergeCells count="7">
    <mergeCell ref="A39:C39"/>
    <mergeCell ref="A5:F5"/>
    <mergeCell ref="A6:F6"/>
    <mergeCell ref="A8:C8"/>
    <mergeCell ref="A29:E29"/>
    <mergeCell ref="A32:E32"/>
    <mergeCell ref="D33:E33"/>
  </mergeCells>
  <printOptions/>
  <pageMargins left="0.5905511811023623" right="0.7086614173228347" top="0.35433070866141736" bottom="0.7480314960629921" header="0.15748031496062992" footer="0.31496062992125984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Tulegenova</dc:creator>
  <cp:keywords/>
  <dc:description/>
  <cp:lastModifiedBy>Туктубаев Надир Узбекович</cp:lastModifiedBy>
  <cp:lastPrinted>2023-10-24T09:41:31Z</cp:lastPrinted>
  <dcterms:created xsi:type="dcterms:W3CDTF">2009-05-05T06:44:20Z</dcterms:created>
  <dcterms:modified xsi:type="dcterms:W3CDTF">2023-11-07T12:43:44Z</dcterms:modified>
  <cp:category/>
  <cp:version/>
  <cp:contentType/>
  <cp:contentStatus/>
</cp:coreProperties>
</file>