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05" windowWidth="15180" windowHeight="7635" activeTab="2"/>
  </bookViews>
  <sheets>
    <sheet name="Ф-1 " sheetId="1" r:id="rId1"/>
    <sheet name="ф.2" sheetId="2" r:id="rId2"/>
    <sheet name="ф 3" sheetId="3" r:id="rId3"/>
    <sheet name="ф.3" sheetId="4" state="hidden" r:id="rId4"/>
    <sheet name="ф.4 " sheetId="5" state="hidden" r:id="rId5"/>
    <sheet name="ф4" sheetId="6" r:id="rId6"/>
    <sheet name="Лист1" sheetId="7" state="hidden" r:id="rId7"/>
  </sheets>
  <externalReferences>
    <externalReference r:id="rId10"/>
  </externalReferences>
  <definedNames>
    <definedName name="_xlfn.BAHTTEXT" hidden="1">#NAME?</definedName>
    <definedName name="CashFlows" localSheetId="3">'ф.3'!$A$9</definedName>
    <definedName name="nToch">'[1]Параметры'!$E$8</definedName>
    <definedName name="_xlnm.Print_Area" localSheetId="3">'ф.3'!$A$1:$C$61</definedName>
  </definedNames>
  <calcPr fullCalcOnLoad="1"/>
</workbook>
</file>

<file path=xl/sharedStrings.xml><?xml version="1.0" encoding="utf-8"?>
<sst xmlns="http://schemas.openxmlformats.org/spreadsheetml/2006/main" count="326" uniqueCount="163">
  <si>
    <t>Прочие активы</t>
  </si>
  <si>
    <t>Прочие обязательства</t>
  </si>
  <si>
    <t xml:space="preserve">АО "Нурбанк" </t>
  </si>
  <si>
    <t>Дополнительный оплаченный капитал</t>
  </si>
  <si>
    <t>Выкуп собственных акций</t>
  </si>
  <si>
    <t>Процентные доходы</t>
  </si>
  <si>
    <t>Процентные расходы</t>
  </si>
  <si>
    <t>Чистый процентный доход</t>
  </si>
  <si>
    <t>Денежные средства и их эквиваленты</t>
  </si>
  <si>
    <t>(неаудировано)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</si>
  <si>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</si>
  <si>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</si>
  <si>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</si>
  <si>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</si>
  <si>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>Председатель  Правления                                                                                      Орынбаев К. Б.</t>
  </si>
  <si>
    <t xml:space="preserve"> </t>
  </si>
  <si>
    <t>тыс. тенге</t>
  </si>
  <si>
    <t>АКТИВЫ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</si>
  <si>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</si>
  <si>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Финансовые активы, имеющиеся в наличии для продажи</t>
  </si>
  <si>
    <t>Счета и депозиты в банках и прочих финансовых институтах</t>
  </si>
  <si>
    <t>Кредиты, выданные клиентам</t>
  </si>
  <si>
    <t>Основные средства</t>
  </si>
  <si>
    <t>Отложенный налоговый актив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</si>
  <si>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</si>
  <si>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</si>
  <si>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</si>
  <si>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</si>
  <si>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</si>
  <si>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</si>
  <si>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</si>
  <si>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</si>
  <si>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</si>
  <si>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Динамический резерв</t>
  </si>
  <si>
    <t>Резерв по переоценке финансовых активов, имеющихся в наличии для продажи</t>
  </si>
  <si>
    <t>Резерв по переоценке земли и зданий</t>
  </si>
  <si>
    <t>Накопленные убытки</t>
  </si>
  <si>
    <t>Всего капитала</t>
  </si>
  <si>
    <t>Всего обязательств и капитала</t>
  </si>
  <si>
    <t>Главный бухгалтер                                                                                                Филатова А.И.</t>
  </si>
  <si>
    <t>Комиссионные доходы</t>
  </si>
  <si>
    <t>Комиссионные расходы</t>
  </si>
  <si>
    <t>Чистый комиссионный доход</t>
  </si>
  <si>
    <t xml:space="preserve"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 </t>
  </si>
  <si>
    <t>Чистая прибыль от операций с иностранной валютой</t>
  </si>
  <si>
    <t>Чистая прибыль от операций с финансовыми активами, имеющимися в наличии для продажи</t>
  </si>
  <si>
    <t xml:space="preserve">Прочие операционные (расходы) доходы </t>
  </si>
  <si>
    <t>Операционные доходы</t>
  </si>
  <si>
    <t>Убытки от обесценения и расходы по резервам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</si>
  <si>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</si>
  <si>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</si>
  <si>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</si>
  <si>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>Экономия (расход) по подоходному налогу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</si>
  <si>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</si>
  <si>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</si>
  <si>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Убыток от обесценения финансовых активов, имеющихся в наличии для продажи</t>
  </si>
  <si>
    <t>Всего статей, которые реклассифицированы или могут быть впоследствии реклассифицированы в состав прибыли или убытка</t>
  </si>
  <si>
    <t>(Убыток) прибыль на обыкновенную акцию (тенге)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</si>
  <si>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</si>
  <si>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</si>
  <si>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</si>
  <si>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</si>
  <si>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</si>
  <si>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</si>
  <si>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</si>
  <si>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</si>
  <si>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</si>
  <si>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Прочие общехозяйственные и административные расходы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</si>
  <si>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</si>
  <si>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</si>
  <si>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</si>
  <si>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</si>
  <si>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Чистое движение денежных средств (использованных в) от операционной деятельности</t>
  </si>
  <si>
    <t>ДВИЖЕНИЕ ДЕНЕЖНЫХ СРЕДСТВ ОТ ИНВЕСТИЦИОННОЙ ДЕЯТЕЛЬНОСТИ</t>
  </si>
  <si>
    <t>Приобретения финансовых активов, имеющихся в наличии для продажи</t>
  </si>
  <si>
    <t>Продажи и погашения финансовых активов, имеющихся в наличии для продажи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</si>
  <si>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</si>
  <si>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>Продажи основных средств и нематериальных активов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</si>
  <si>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</si>
  <si>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</si>
  <si>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Размещение долговых ценных бумаг выпущенных</t>
  </si>
  <si>
    <t>Погашение долговых ценных бумаг выпущенных</t>
  </si>
  <si>
    <t>Размещение субординированного долга</t>
  </si>
  <si>
    <t xml:space="preserve">Выкуп/погашение субординированного долга 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</si>
  <si>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</si>
  <si>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</si>
  <si>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</si>
  <si>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</si>
  <si>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</si>
  <si>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Остаток по состоянию на 1 января 2014 года</t>
  </si>
  <si>
    <t>Всего совокупного дохода</t>
  </si>
  <si>
    <t>Убыток за период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</si>
  <si>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</si>
  <si>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</si>
  <si>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Чистое изменение справедливой стоимости финансовых активов, имеющихся в наличии для продажи, перенесенное в состав прибыли или убытка</t>
  </si>
  <si>
    <t>Всего совокупного убытка за год</t>
  </si>
  <si>
    <t>Прочие изменения в капитале</t>
  </si>
  <si>
    <t>Выкуп акции</t>
  </si>
  <si>
    <t>Амортизация фонда переоценки</t>
  </si>
  <si>
    <t>Перевод резерва по страхованию</t>
  </si>
  <si>
    <t>Резерв по переоценке финансовых активов, имеющихся в наичии для продажи</t>
  </si>
  <si>
    <t>Резерв по переоценке земли  и зданий</t>
  </si>
  <si>
    <t>Перевод в динамический резерв</t>
  </si>
  <si>
    <t>Остаток по состоянию на 30 сентября 2014 года</t>
  </si>
  <si>
    <t>Изменение прибыли/убытка за прошлых лет</t>
  </si>
  <si>
    <t>Всего прочего совокупного дохода</t>
  </si>
  <si>
    <t>За девятимесячный период, закончившийся
30 сентября 2014 г. тыс.тенге</t>
  </si>
  <si>
    <t>За девятимесячный период, закончившийся
30 сентября 2013 г. тыс.тенге</t>
  </si>
  <si>
    <t xml:space="preserve">Неконсолидированный промежуточный сокращенный отчет о движении денежных средств
по состоянию на 01 октября 2014 года  </t>
  </si>
  <si>
    <t>Неконсолидированный промежуточный  сокращенный отчет об изменениях в  капитале по состоянию на 01 ноября 2014 года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</si>
  <si>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</si>
  <si>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>Чистая прибыль от страховой деятельности</t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</si>
  <si>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</si>
  <si>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</si>
  <si>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</si>
  <si>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</si>
  <si>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Резерв по переоценке финансовых активов, имеющихся в наличии для продажи:</t>
  </si>
  <si>
    <t>-  чистое изменение справедливой стоимости</t>
  </si>
  <si>
    <t>-  чистое изменение справедливой стоимости, перенесенное в состав прибыли или убытка</t>
  </si>
  <si>
    <t>Всего совокупного (убытка) дохода , причитающегося:</t>
  </si>
  <si>
    <t>тысяч тенге</t>
  </si>
  <si>
    <t xml:space="preserve">Всего  </t>
  </si>
  <si>
    <t>(неаудированный)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</si>
  <si>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</si>
  <si>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</si>
  <si>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</si>
  <si>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</si>
  <si>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>Всего совокупного прибыли/убытка за год</t>
  </si>
  <si>
    <t>Чистое движение денежных средств (использованных в) от операционной деятельности после уплаты подоходного налога</t>
  </si>
  <si>
    <t>Председатель  Правления                                                                           Сарсенов Э.Р.</t>
  </si>
  <si>
    <t>Прочий совокупный доход за период</t>
  </si>
  <si>
    <t>Всего совокупного (убытка) дохода за период</t>
  </si>
  <si>
    <t>Всего совокупного(убытка) дохода за период</t>
  </si>
  <si>
    <t xml:space="preserve">  2016 г.</t>
  </si>
  <si>
    <t>Продолжающаяся деятельность</t>
  </si>
  <si>
    <t>(Убыток) прибыль за период от продолжающейся деятельности</t>
  </si>
  <si>
    <t>Чистые поступления от страховой деятельности</t>
  </si>
  <si>
    <t xml:space="preserve">Консолидированный   промежуточный отчет о финансовом положении </t>
  </si>
  <si>
    <t>Остаток по состоянию на 1 января 2017 года</t>
  </si>
  <si>
    <t>Текущий налоговый актив</t>
  </si>
  <si>
    <t>- Кредиты, выданные крупным предприятиям</t>
  </si>
  <si>
    <t>- Кредиты, выданные малым и средним предприятиям</t>
  </si>
  <si>
    <t>- Кредиты, выданные розничным клиентам</t>
  </si>
  <si>
    <t>- Текущие счета и депозиты корпоративных клиентов</t>
  </si>
  <si>
    <t>- Текущие счета и депозиты розничных клиентов</t>
  </si>
  <si>
    <t>Дополнительно оплаченный капитал</t>
  </si>
  <si>
    <t>Перенос суммы  оплаты и размещения акций</t>
  </si>
  <si>
    <t>Поступление от долговых ценных бумаг выпущенных</t>
  </si>
  <si>
    <t xml:space="preserve">               по состоянию на 01 октября 2017 года</t>
  </si>
  <si>
    <t xml:space="preserve"> 30.09.2017 г.</t>
  </si>
  <si>
    <t>Консолидированный  промежуточный отчет о прибыли или убытке 
и прочем совокупном доходе по состоянию
на 01 октября 2017 года</t>
  </si>
  <si>
    <t xml:space="preserve">Консолидированный промежуточный  отчет о движении денежных средств
по состоянию на 01 октября 2017 года  </t>
  </si>
  <si>
    <t>30.09.2017 г. 
тыс.тенге</t>
  </si>
  <si>
    <t xml:space="preserve"> 30.09.2016 г. 
тыс.тенге</t>
  </si>
  <si>
    <t xml:space="preserve"> 30.09.2017 г. 
тыс.тенге</t>
  </si>
  <si>
    <t>30.09.2016 г. 
тыс.тенге</t>
  </si>
  <si>
    <t>Остаток по состоянию на 01 октября  2017 года</t>
  </si>
  <si>
    <t>Всего капитала, причитающегося акционерам Банка</t>
  </si>
  <si>
    <t>Доля неконтролирующих акционеров</t>
  </si>
  <si>
    <t xml:space="preserve">Доля других участников  в приобретенной дочерней организаций  </t>
  </si>
  <si>
    <t>Asd_123456</t>
  </si>
  <si>
    <t>Консолидированный   промежуточный отчет об изменениях в  капитале  
по состоянию на 01 октября 2017 года</t>
  </si>
  <si>
    <t>И.о.главного бухгалтера                                                                             Сидашова С.Г.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</si>
</sst>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??_);_(@_)"/>
    <numFmt numFmtId="173" formatCode="_(* #,##0_);_(* \(#,##0\);_(* &quot;-&quot;_);_(@_)"/>
    <numFmt numFmtId="174" formatCode="#,##0.0"/>
    <numFmt numFmtId="175" formatCode="_(* #,##0.0_);_(* \(#,##0.0\);_(* &quot;-&quot;??_);_(@_)"/>
    <numFmt numFmtId="176" formatCode="_(* #,##0.00_);_(* \(#,##0.00\);_(* &quot;-&quot;??_);_(@_)"/>
    <numFmt numFmtId="177" formatCode="[$-FC19]d\ mmmm\ yyyy\ &quot;г.&quot;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;[Red]#,##0"/>
    <numFmt numFmtId="184" formatCode="#,##0.0000"/>
    <numFmt numFmtId="185" formatCode="_(* #,##0_);_(* \(000.000.###0\);_(* &quot;-&quot;_);_(@_)"/>
    <numFmt numFmtId="186" formatCode="_(* #,##0_);_(*,###.0\);_(* &quot;-&quot;_);_(@_)"/>
    <numFmt numFmtId="187" formatCode="_(* .*,###0_);_(* \(#,##0\);_(* &quot;-&quot;??_);_(@_)"/>
    <numFmt numFmtId="188" formatCode="#.#.#."/>
    <numFmt numFmtId="189" formatCode="_(* #,##0_);_(* \(#,##0\);_(* &quot;-,00&quot;_);_(@_)"/>
    <numFmt numFmtId="190" formatCode="_(* #,##0.0_);_(* \(#,##0.0\);_(* &quot;-&quot;_);_(@_)"/>
    <numFmt numFmtId="191" formatCode="_(* #,##0.00_);_(* \(#,##0.00\);_(* &quot;-&quot;_);_(@_)"/>
  </numFmts>
  <fonts count="70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b/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3" fontId="2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18" fillId="0" borderId="0">
      <alignment/>
      <protection/>
    </xf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33" borderId="0" xfId="72" applyNumberFormat="1" applyFont="1" applyFill="1" applyBorder="1" applyAlignment="1">
      <alignment horizontal="center" vertical="top" wrapText="1"/>
      <protection/>
    </xf>
    <xf numFmtId="0" fontId="1" fillId="33" borderId="0" xfId="72" applyNumberFormat="1" applyFont="1" applyFill="1" applyAlignment="1">
      <alignment horizontal="center" vertical="top" wrapText="1"/>
      <protection/>
    </xf>
    <xf numFmtId="0" fontId="6" fillId="33" borderId="0" xfId="72" applyNumberFormat="1" applyFont="1" applyFill="1" applyAlignment="1">
      <alignment horizontal="center" vertical="top" wrapText="1"/>
      <protection/>
    </xf>
    <xf numFmtId="0" fontId="1" fillId="33" borderId="0" xfId="72" applyNumberFormat="1" applyFont="1" applyFill="1" applyAlignment="1">
      <alignment horizontal="left" vertical="top" wrapText="1"/>
      <protection/>
    </xf>
    <xf numFmtId="0" fontId="6" fillId="33" borderId="0" xfId="72" applyNumberFormat="1" applyFont="1" applyFill="1" applyAlignment="1">
      <alignment horizontal="left" vertical="top" wrapText="1"/>
      <protection/>
    </xf>
    <xf numFmtId="0" fontId="1" fillId="33" borderId="0" xfId="71" applyFont="1" applyFill="1" applyAlignment="1">
      <alignment horizontal="left" vertical="top"/>
      <protection/>
    </xf>
    <xf numFmtId="3" fontId="1" fillId="33" borderId="0" xfId="72" applyNumberFormat="1" applyFont="1" applyFill="1" applyAlignment="1">
      <alignment horizontal="center" vertical="top" wrapText="1"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3" fontId="1" fillId="0" borderId="0" xfId="72" applyNumberFormat="1" applyFont="1" applyFill="1" applyAlignment="1">
      <alignment horizontal="righ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3" fontId="1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1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8" fillId="0" borderId="0" xfId="72" applyFont="1" applyFill="1" applyBorder="1" applyAlignment="1">
      <alignment horizontal="left" vertical="center"/>
      <protection/>
    </xf>
    <xf numFmtId="3" fontId="8" fillId="0" borderId="0" xfId="72" applyNumberFormat="1" applyFont="1" applyFill="1" applyBorder="1" applyAlignment="1">
      <alignment horizontal="right" vertical="center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8" fillId="0" borderId="0" xfId="73" applyFont="1" applyFill="1" applyBorder="1" applyAlignment="1">
      <alignment horizontal="left" vertical="center"/>
      <protection/>
    </xf>
    <xf numFmtId="3" fontId="8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20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21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1" fillId="0" borderId="11" xfId="73" applyNumberFormat="1" applyFont="1" applyFill="1" applyBorder="1" applyAlignment="1">
      <alignment horizontal="left" vertical="top" wrapText="1"/>
      <protection/>
    </xf>
    <xf numFmtId="4" fontId="1" fillId="0" borderId="11" xfId="73" applyNumberFormat="1" applyFont="1" applyFill="1" applyBorder="1" applyAlignment="1">
      <alignment horizontal="left" vertical="top" wrapText="1"/>
      <protection/>
    </xf>
    <xf numFmtId="0" fontId="8" fillId="0" borderId="11" xfId="73" applyFont="1" applyFill="1" applyBorder="1" applyAlignment="1">
      <alignment horizontal="left" vertical="center"/>
      <protection/>
    </xf>
    <xf numFmtId="3" fontId="6" fillId="0" borderId="11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wrapText="1"/>
    </xf>
    <xf numFmtId="3" fontId="23" fillId="0" borderId="12" xfId="0" applyNumberFormat="1" applyFont="1" applyBorder="1" applyAlignment="1">
      <alignment wrapText="1"/>
    </xf>
    <xf numFmtId="3" fontId="23" fillId="0" borderId="13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wrapText="1"/>
    </xf>
    <xf numFmtId="172" fontId="22" fillId="0" borderId="0" xfId="0" applyNumberFormat="1" applyFont="1" applyBorder="1" applyAlignment="1">
      <alignment wrapText="1"/>
    </xf>
    <xf numFmtId="172" fontId="23" fillId="0" borderId="12" xfId="0" applyNumberFormat="1" applyFont="1" applyBorder="1" applyAlignment="1">
      <alignment wrapText="1"/>
    </xf>
    <xf numFmtId="3" fontId="16" fillId="0" borderId="0" xfId="73" applyNumberFormat="1" applyFont="1" applyFill="1" applyAlignment="1">
      <alignment horizontal="right" vertical="top" wrapText="1"/>
      <protection/>
    </xf>
    <xf numFmtId="0" fontId="26" fillId="0" borderId="0" xfId="73" applyFont="1" applyFill="1" applyAlignment="1">
      <alignment horizontal="right" vertical="top" wrapText="1"/>
      <protection/>
    </xf>
    <xf numFmtId="0" fontId="26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0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3" fontId="27" fillId="0" borderId="0" xfId="73" applyNumberFormat="1" applyFont="1" applyFill="1" applyBorder="1" applyAlignment="1">
      <alignment horizontal="right" vertical="top" wrapText="1"/>
      <protection/>
    </xf>
    <xf numFmtId="0" fontId="19" fillId="0" borderId="0" xfId="73" applyFont="1" applyFill="1" applyAlignment="1">
      <alignment horizontal="left" vertical="top" wrapText="1"/>
      <protection/>
    </xf>
    <xf numFmtId="176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173" fontId="16" fillId="0" borderId="10" xfId="0" applyNumberFormat="1" applyFont="1" applyBorder="1" applyAlignment="1">
      <alignment horizontal="right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172" fontId="16" fillId="0" borderId="10" xfId="0" applyNumberFormat="1" applyFont="1" applyBorder="1" applyAlignment="1">
      <alignment horizontal="right" vertical="center" wrapText="1"/>
    </xf>
    <xf numFmtId="172" fontId="16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22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3" fontId="23" fillId="0" borderId="15" xfId="0" applyNumberFormat="1" applyFont="1" applyBorder="1" applyAlignment="1">
      <alignment wrapText="1"/>
    </xf>
    <xf numFmtId="0" fontId="1" fillId="0" borderId="0" xfId="0" applyFont="1" applyFill="1" applyAlignment="1">
      <alignment horizontal="left"/>
    </xf>
    <xf numFmtId="172" fontId="22" fillId="0" borderId="10" xfId="0" applyNumberFormat="1" applyFont="1" applyBorder="1" applyAlignment="1">
      <alignment wrapText="1"/>
    </xf>
    <xf numFmtId="172" fontId="22" fillId="0" borderId="14" xfId="0" applyNumberFormat="1" applyFont="1" applyBorder="1" applyAlignment="1">
      <alignment wrapText="1"/>
    </xf>
    <xf numFmtId="172" fontId="23" fillId="0" borderId="10" xfId="0" applyNumberFormat="1" applyFont="1" applyBorder="1" applyAlignment="1">
      <alignment wrapText="1"/>
    </xf>
    <xf numFmtId="172" fontId="23" fillId="0" borderId="14" xfId="0" applyNumberFormat="1" applyFont="1" applyBorder="1" applyAlignment="1">
      <alignment wrapText="1"/>
    </xf>
    <xf numFmtId="172" fontId="23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 wrapText="1"/>
    </xf>
    <xf numFmtId="0" fontId="1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right" wrapText="1"/>
    </xf>
    <xf numFmtId="3" fontId="1" fillId="33" borderId="0" xfId="73" applyNumberFormat="1" applyFont="1" applyFill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0" fontId="6" fillId="33" borderId="0" xfId="73" applyNumberFormat="1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1" fillId="33" borderId="0" xfId="73" applyNumberFormat="1" applyFont="1" applyFill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wrapText="1"/>
    </xf>
    <xf numFmtId="3" fontId="1" fillId="0" borderId="0" xfId="73" applyNumberFormat="1" applyFont="1" applyFill="1" applyAlignment="1">
      <alignment horizontal="center" vertical="top" wrapText="1"/>
      <protection/>
    </xf>
    <xf numFmtId="49" fontId="69" fillId="0" borderId="10" xfId="0" applyNumberFormat="1" applyFont="1" applyBorder="1" applyAlignment="1">
      <alignment horizontal="left" vertical="top" wrapText="1"/>
    </xf>
    <xf numFmtId="0" fontId="6" fillId="0" borderId="0" xfId="73" applyNumberFormat="1" applyFont="1" applyFill="1" applyAlignment="1">
      <alignment horizontal="center" vertical="top" wrapText="1"/>
      <protection/>
    </xf>
    <xf numFmtId="0" fontId="66" fillId="0" borderId="10" xfId="0" applyFont="1" applyBorder="1" applyAlignment="1">
      <alignment horizontal="center" wrapText="1"/>
    </xf>
    <xf numFmtId="172" fontId="23" fillId="0" borderId="15" xfId="0" applyNumberFormat="1" applyFont="1" applyBorder="1" applyAlignment="1">
      <alignment horizontal="left" wrapText="1"/>
    </xf>
    <xf numFmtId="3" fontId="16" fillId="0" borderId="0" xfId="0" applyNumberFormat="1" applyFont="1" applyBorder="1" applyAlignment="1">
      <alignment horizontal="right" vertical="center" wrapText="1"/>
    </xf>
    <xf numFmtId="173" fontId="16" fillId="0" borderId="0" xfId="0" applyNumberFormat="1" applyFont="1" applyBorder="1" applyAlignment="1">
      <alignment horizontal="right" vertical="center" wrapText="1"/>
    </xf>
    <xf numFmtId="172" fontId="1" fillId="0" borderId="0" xfId="73" applyNumberFormat="1" applyFont="1" applyFill="1" applyAlignment="1">
      <alignment horizontal="left" vertical="top" wrapText="1"/>
      <protection/>
    </xf>
    <xf numFmtId="0" fontId="30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3" fontId="16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22" fillId="0" borderId="0" xfId="0" applyNumberFormat="1" applyFont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172" fontId="22" fillId="0" borderId="10" xfId="0" applyNumberFormat="1" applyFont="1" applyBorder="1" applyAlignment="1">
      <alignment horizontal="right" vertical="center" wrapText="1"/>
    </xf>
    <xf numFmtId="172" fontId="22" fillId="0" borderId="14" xfId="0" applyNumberFormat="1" applyFont="1" applyBorder="1" applyAlignment="1">
      <alignment horizontal="right" vertical="center" wrapText="1"/>
    </xf>
    <xf numFmtId="172" fontId="25" fillId="0" borderId="14" xfId="0" applyNumberFormat="1" applyFont="1" applyBorder="1" applyAlignment="1">
      <alignment horizontal="right" vertical="center" wrapText="1"/>
    </xf>
    <xf numFmtId="172" fontId="23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172" fontId="23" fillId="0" borderId="15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172" fontId="23" fillId="0" borderId="12" xfId="0" applyNumberFormat="1" applyFont="1" applyBorder="1" applyAlignment="1">
      <alignment horizontal="right" vertical="center" wrapText="1"/>
    </xf>
    <xf numFmtId="3" fontId="23" fillId="0" borderId="13" xfId="0" applyNumberFormat="1" applyFont="1" applyFill="1" applyBorder="1" applyAlignment="1">
      <alignment horizontal="right" vertical="center" wrapText="1"/>
    </xf>
    <xf numFmtId="3" fontId="23" fillId="0" borderId="12" xfId="0" applyNumberFormat="1" applyFont="1" applyBorder="1" applyAlignment="1">
      <alignment horizontal="right" vertical="center" wrapText="1"/>
    </xf>
    <xf numFmtId="172" fontId="22" fillId="0" borderId="10" xfId="0" applyNumberFormat="1" applyFont="1" applyFill="1" applyBorder="1" applyAlignment="1">
      <alignment horizontal="right" vertical="center" wrapText="1"/>
    </xf>
    <xf numFmtId="172" fontId="22" fillId="0" borderId="14" xfId="0" applyNumberFormat="1" applyFont="1" applyFill="1" applyBorder="1" applyAlignment="1">
      <alignment horizontal="right" vertical="center" wrapText="1"/>
    </xf>
    <xf numFmtId="172" fontId="25" fillId="0" borderId="14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  <xf numFmtId="172" fontId="8" fillId="0" borderId="0" xfId="73" applyNumberFormat="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Alignment="1">
      <alignment wrapText="1"/>
    </xf>
    <xf numFmtId="172" fontId="22" fillId="0" borderId="10" xfId="0" applyNumberFormat="1" applyFont="1" applyFill="1" applyBorder="1" applyAlignment="1">
      <alignment horizontal="right" wrapText="1"/>
    </xf>
    <xf numFmtId="172" fontId="22" fillId="0" borderId="14" xfId="0" applyNumberFormat="1" applyFont="1" applyFill="1" applyBorder="1" applyAlignment="1">
      <alignment horizontal="right" wrapText="1"/>
    </xf>
    <xf numFmtId="191" fontId="16" fillId="0" borderId="10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left" vertical="top" wrapText="1"/>
    </xf>
    <xf numFmtId="0" fontId="3" fillId="0" borderId="0" xfId="73" applyFont="1" applyFill="1" applyBorder="1" applyAlignment="1">
      <alignment horizontal="left" vertical="top" wrapText="1"/>
      <protection/>
    </xf>
    <xf numFmtId="49" fontId="16" fillId="0" borderId="10" xfId="0" applyNumberFormat="1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0" xfId="73" applyFont="1" applyFill="1" applyAlignment="1">
      <alignment horizontal="center" vertical="center" wrapText="1"/>
      <protection/>
    </xf>
    <xf numFmtId="0" fontId="19" fillId="0" borderId="0" xfId="0" applyFont="1" applyFill="1" applyAlignment="1">
      <alignment horizontal="left" vertical="top" wrapText="1"/>
    </xf>
    <xf numFmtId="0" fontId="16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10" fillId="0" borderId="0" xfId="0" applyFont="1" applyFill="1" applyAlignment="1">
      <alignment horizontal="left" vertical="top" wrapText="1"/>
    </xf>
    <xf numFmtId="0" fontId="28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8" fillId="0" borderId="0" xfId="73" applyFont="1" applyFill="1" applyAlignment="1">
      <alignment horizontal="center" vertical="center" wrapText="1"/>
      <protection/>
    </xf>
    <xf numFmtId="0" fontId="19" fillId="0" borderId="16" xfId="0" applyFont="1" applyFill="1" applyBorder="1" applyAlignment="1">
      <alignment horizontal="left" vertical="top" wrapText="1"/>
    </xf>
    <xf numFmtId="0" fontId="28" fillId="0" borderId="0" xfId="72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0"/>
  <sheetViews>
    <sheetView zoomScaleSheetLayoutView="75" zoomScalePageLayoutView="0" workbookViewId="0" topLeftCell="A1">
      <selection activeCell="B59" sqref="B59"/>
    </sheetView>
  </sheetViews>
  <sheetFormatPr defaultColWidth="9.00390625" defaultRowHeight="12.75"/>
  <cols>
    <col min="1" max="1" width="64.875" style="27" customWidth="1"/>
    <col min="2" max="2" width="18.625" style="41" customWidth="1"/>
    <col min="3" max="3" width="19.375" style="30" customWidth="1"/>
    <col min="4" max="4" width="15.25390625" style="27" hidden="1" customWidth="1"/>
    <col min="5" max="5" width="10.375" style="27" customWidth="1"/>
    <col min="6" max="6" width="36.75390625" style="27" customWidth="1"/>
    <col min="7" max="7" width="18.625" style="27" customWidth="1"/>
    <col min="8" max="16384" width="9.125" style="27" customWidth="1"/>
  </cols>
  <sheetData>
    <row r="1" ht="21.75" customHeight="1"/>
    <row r="2" ht="14.25" customHeight="1"/>
    <row r="3" spans="1:3" ht="21" customHeight="1">
      <c r="A3" s="108" t="s">
        <v>11</v>
      </c>
      <c r="B3" s="88"/>
      <c r="C3" s="89"/>
    </row>
    <row r="4" spans="1:4" ht="15.75" customHeight="1">
      <c r="A4" s="201" t="s">
        <v>137</v>
      </c>
      <c r="B4" s="201"/>
      <c r="C4" s="201"/>
      <c r="D4" s="27" t="s">
        <v>15</v>
      </c>
    </row>
    <row r="5" spans="1:3" s="42" customFormat="1" ht="15.75">
      <c r="A5" s="204" t="s">
        <v>148</v>
      </c>
      <c r="B5" s="204"/>
      <c r="C5" s="90"/>
    </row>
    <row r="6" spans="1:3" s="42" customFormat="1" ht="15.75">
      <c r="A6" s="91"/>
      <c r="B6" s="91"/>
      <c r="C6" s="90"/>
    </row>
    <row r="7" spans="1:3" ht="14.25" customHeight="1">
      <c r="A7" s="205" t="s">
        <v>122</v>
      </c>
      <c r="B7" s="205"/>
      <c r="C7" s="205"/>
    </row>
    <row r="8" spans="1:3" ht="27" customHeight="1">
      <c r="A8" s="203"/>
      <c r="B8" s="92" t="s">
        <v>149</v>
      </c>
      <c r="C8" s="92" t="s">
        <v>133</v>
      </c>
    </row>
    <row r="9" spans="1:3" s="43" customFormat="1" ht="15.75">
      <c r="A9" s="203"/>
      <c r="B9" s="92" t="s">
        <v>16</v>
      </c>
      <c r="C9" s="92" t="s">
        <v>16</v>
      </c>
    </row>
    <row r="10" spans="1:8" ht="24.75" customHeight="1">
      <c r="A10" s="93" t="s">
        <v>17</v>
      </c>
      <c r="B10" s="94"/>
      <c r="C10" s="95"/>
      <c r="D10" s="34"/>
      <c r="E10" s="44"/>
      <c r="F10" s="45"/>
      <c r="G10" s="46"/>
      <c r="H10" s="47"/>
    </row>
    <row r="11" spans="1:8" ht="15.75">
      <c r="A11" s="101" t="s">
        <v>8</v>
      </c>
      <c r="B11" s="103">
        <v>52005058</v>
      </c>
      <c r="C11" s="103">
        <v>64138983</v>
      </c>
      <c r="D11" s="34">
        <f>SUM(B11-C11)</f>
        <v>-12133925</v>
      </c>
      <c r="E11" s="44"/>
      <c r="F11" s="45"/>
      <c r="G11" s="46"/>
      <c r="H11" s="47"/>
    </row>
    <row r="12" spans="1:8" ht="47.25">
      <c r="A12" s="101" t="s">
        <v>18</v>
      </c>
      <c r="B12" s="103">
        <v>1072833</v>
      </c>
      <c r="C12" s="103">
        <v>1000397</v>
      </c>
      <c r="D12" s="34">
        <f aca="true" t="shared" si="0" ref="D12:D22">SUM(B12-C12)</f>
        <v>72436</v>
      </c>
      <c r="E12" s="44"/>
      <c r="F12" s="45"/>
      <c r="G12" s="46"/>
      <c r="H12" s="47"/>
    </row>
    <row r="13" spans="1:8" ht="15.75">
      <c r="A13" s="101" t="s">
        <v>19</v>
      </c>
      <c r="B13" s="103">
        <v>42402811</v>
      </c>
      <c r="C13" s="103">
        <v>52054990</v>
      </c>
      <c r="D13" s="34">
        <f t="shared" si="0"/>
        <v>-9652179</v>
      </c>
      <c r="E13" s="44"/>
      <c r="F13" s="48"/>
      <c r="G13" s="46"/>
      <c r="H13" s="47"/>
    </row>
    <row r="14" spans="1:8" ht="15.75">
      <c r="A14" s="101" t="s">
        <v>20</v>
      </c>
      <c r="B14" s="103">
        <v>6939427</v>
      </c>
      <c r="C14" s="103">
        <v>12206300</v>
      </c>
      <c r="D14" s="34">
        <f t="shared" si="0"/>
        <v>-5266873</v>
      </c>
      <c r="E14" s="44"/>
      <c r="F14" s="48"/>
      <c r="G14" s="46"/>
      <c r="H14" s="47"/>
    </row>
    <row r="15" spans="1:8" ht="21" customHeight="1">
      <c r="A15" s="101" t="s">
        <v>21</v>
      </c>
      <c r="B15" s="103" t="s">
        <v>15</v>
      </c>
      <c r="C15" s="103" t="s">
        <v>15</v>
      </c>
      <c r="D15" s="34" t="s">
        <v>15</v>
      </c>
      <c r="E15" s="44"/>
      <c r="F15" s="48"/>
      <c r="G15" s="46"/>
      <c r="H15" s="47"/>
    </row>
    <row r="16" spans="1:8" ht="21" customHeight="1">
      <c r="A16" s="198" t="s">
        <v>140</v>
      </c>
      <c r="B16" s="103">
        <v>135018486</v>
      </c>
      <c r="C16" s="103">
        <v>133685696</v>
      </c>
      <c r="D16" s="34">
        <f t="shared" si="0"/>
        <v>1332790</v>
      </c>
      <c r="E16" s="44"/>
      <c r="F16" s="48"/>
      <c r="G16" s="46"/>
      <c r="H16" s="47"/>
    </row>
    <row r="17" spans="1:8" ht="21" customHeight="1">
      <c r="A17" s="198" t="s">
        <v>141</v>
      </c>
      <c r="B17" s="103">
        <v>47296745</v>
      </c>
      <c r="C17" s="103">
        <v>51872092</v>
      </c>
      <c r="D17" s="34">
        <f t="shared" si="0"/>
        <v>-4575347</v>
      </c>
      <c r="E17" s="44"/>
      <c r="F17" s="48"/>
      <c r="G17" s="46"/>
      <c r="H17" s="47"/>
    </row>
    <row r="18" spans="1:8" ht="21" customHeight="1">
      <c r="A18" s="198" t="s">
        <v>142</v>
      </c>
      <c r="B18" s="103">
        <v>37021470</v>
      </c>
      <c r="C18" s="103">
        <v>34155728</v>
      </c>
      <c r="D18" s="34">
        <f t="shared" si="0"/>
        <v>2865742</v>
      </c>
      <c r="E18" s="44"/>
      <c r="F18" s="48"/>
      <c r="G18" s="46"/>
      <c r="H18" s="47"/>
    </row>
    <row r="19" spans="1:8" ht="21" customHeight="1">
      <c r="A19" s="101" t="s">
        <v>139</v>
      </c>
      <c r="B19" s="107">
        <v>0</v>
      </c>
      <c r="C19" s="103">
        <v>46821</v>
      </c>
      <c r="D19" s="34">
        <f t="shared" si="0"/>
        <v>-46821</v>
      </c>
      <c r="E19" s="44"/>
      <c r="F19" s="48"/>
      <c r="G19" s="46"/>
      <c r="H19" s="47"/>
    </row>
    <row r="20" spans="1:8" ht="15.75">
      <c r="A20" s="101" t="s">
        <v>22</v>
      </c>
      <c r="B20" s="103">
        <v>5427856</v>
      </c>
      <c r="C20" s="103">
        <v>5527245</v>
      </c>
      <c r="D20" s="34">
        <f t="shared" si="0"/>
        <v>-99389</v>
      </c>
      <c r="E20" s="49"/>
      <c r="F20" s="50"/>
      <c r="G20" s="46"/>
      <c r="H20" s="47"/>
    </row>
    <row r="21" spans="1:8" ht="15.75">
      <c r="A21" s="101" t="s">
        <v>23</v>
      </c>
      <c r="B21" s="103">
        <v>3533808</v>
      </c>
      <c r="C21" s="103">
        <v>3510420</v>
      </c>
      <c r="D21" s="34">
        <f t="shared" si="0"/>
        <v>23388</v>
      </c>
      <c r="E21" s="44"/>
      <c r="F21" s="50"/>
      <c r="G21" s="46"/>
      <c r="H21" s="47"/>
    </row>
    <row r="22" spans="1:8" ht="15.75">
      <c r="A22" s="101" t="s">
        <v>0</v>
      </c>
      <c r="B22" s="103">
        <f>50305+31941032</f>
        <v>31991337</v>
      </c>
      <c r="C22" s="103">
        <v>23208600</v>
      </c>
      <c r="D22" s="34">
        <f t="shared" si="0"/>
        <v>8782737</v>
      </c>
      <c r="E22" s="44"/>
      <c r="F22" s="45"/>
      <c r="G22" s="46"/>
      <c r="H22" s="47"/>
    </row>
    <row r="23" spans="1:8" ht="17.25" customHeight="1">
      <c r="A23" s="102" t="s">
        <v>24</v>
      </c>
      <c r="B23" s="105">
        <f>SUM(B11:B22)</f>
        <v>362709831</v>
      </c>
      <c r="C23" s="105">
        <f>SUM(C11:C22)</f>
        <v>381407272</v>
      </c>
      <c r="D23" s="34" t="s">
        <v>15</v>
      </c>
      <c r="E23" s="44"/>
      <c r="F23" s="45"/>
      <c r="G23" s="46"/>
      <c r="H23" s="47"/>
    </row>
    <row r="24" spans="1:8" s="43" customFormat="1" ht="24" customHeight="1">
      <c r="A24" s="102" t="s">
        <v>25</v>
      </c>
      <c r="B24" s="103"/>
      <c r="C24" s="103"/>
      <c r="D24" s="34" t="s">
        <v>15</v>
      </c>
      <c r="E24" s="44"/>
      <c r="F24" s="45"/>
      <c r="G24" s="46"/>
      <c r="H24" s="51"/>
    </row>
    <row r="25" spans="1:8" ht="15.75">
      <c r="A25" s="101" t="s">
        <v>12</v>
      </c>
      <c r="B25" s="103">
        <v>25514986</v>
      </c>
      <c r="C25" s="103">
        <v>27246410</v>
      </c>
      <c r="D25" s="34">
        <f aca="true" t="shared" si="1" ref="D25:D44">-SUM(B25-C25)</f>
        <v>1731424</v>
      </c>
      <c r="E25" s="44"/>
      <c r="F25" s="45"/>
      <c r="G25" s="46"/>
      <c r="H25" s="47"/>
    </row>
    <row r="26" spans="1:8" s="43" customFormat="1" ht="15.75">
      <c r="A26" s="101" t="s">
        <v>26</v>
      </c>
      <c r="B26" s="104">
        <v>12890414</v>
      </c>
      <c r="C26" s="104">
        <v>23545442</v>
      </c>
      <c r="D26" s="34">
        <f t="shared" si="1"/>
        <v>10655028</v>
      </c>
      <c r="E26" s="44"/>
      <c r="F26" s="45"/>
      <c r="G26" s="46"/>
      <c r="H26" s="51"/>
    </row>
    <row r="27" spans="1:8" s="43" customFormat="1" ht="15.75">
      <c r="A27" s="101" t="s">
        <v>27</v>
      </c>
      <c r="B27" s="104" t="s">
        <v>15</v>
      </c>
      <c r="C27" s="104" t="s">
        <v>15</v>
      </c>
      <c r="D27" s="34" t="s">
        <v>15</v>
      </c>
      <c r="E27" s="44"/>
      <c r="F27" s="45"/>
      <c r="G27" s="46"/>
      <c r="H27" s="51"/>
    </row>
    <row r="28" spans="1:8" s="43" customFormat="1" ht="15.75">
      <c r="A28" s="198" t="s">
        <v>143</v>
      </c>
      <c r="B28" s="104">
        <v>137515601</v>
      </c>
      <c r="C28" s="104">
        <v>178524557</v>
      </c>
      <c r="D28" s="34">
        <f t="shared" si="1"/>
        <v>41008956</v>
      </c>
      <c r="E28" s="44"/>
      <c r="F28" s="45" t="s">
        <v>15</v>
      </c>
      <c r="G28" s="46"/>
      <c r="H28" s="51"/>
    </row>
    <row r="29" spans="1:8" s="43" customFormat="1" ht="15.75">
      <c r="A29" s="198" t="s">
        <v>144</v>
      </c>
      <c r="B29" s="104">
        <v>105874235</v>
      </c>
      <c r="C29" s="104">
        <v>89892687</v>
      </c>
      <c r="D29" s="34">
        <f t="shared" si="1"/>
        <v>-15981548</v>
      </c>
      <c r="E29" s="44"/>
      <c r="F29" s="45"/>
      <c r="G29" s="46"/>
      <c r="H29" s="51"/>
    </row>
    <row r="30" spans="1:8" ht="18.75" customHeight="1">
      <c r="A30" s="101" t="s">
        <v>28</v>
      </c>
      <c r="B30" s="104">
        <v>18660292</v>
      </c>
      <c r="C30" s="104">
        <v>13974393</v>
      </c>
      <c r="D30" s="34">
        <f t="shared" si="1"/>
        <v>-4685899</v>
      </c>
      <c r="E30" s="44"/>
      <c r="F30" s="52"/>
      <c r="G30" s="53"/>
      <c r="H30" s="47"/>
    </row>
    <row r="31" spans="1:8" ht="18" customHeight="1">
      <c r="A31" s="101" t="s">
        <v>29</v>
      </c>
      <c r="B31" s="104">
        <v>2438130</v>
      </c>
      <c r="C31" s="104">
        <v>2268859</v>
      </c>
      <c r="D31" s="34">
        <f t="shared" si="1"/>
        <v>-169271</v>
      </c>
      <c r="E31" s="44"/>
      <c r="F31" s="54"/>
      <c r="G31" s="55"/>
      <c r="H31" s="47"/>
    </row>
    <row r="32" spans="1:8" ht="18" customHeight="1">
      <c r="A32" s="101" t="s">
        <v>123</v>
      </c>
      <c r="B32" s="104">
        <v>8406957</v>
      </c>
      <c r="C32" s="148">
        <v>0</v>
      </c>
      <c r="D32" s="34">
        <f t="shared" si="1"/>
        <v>-8406957</v>
      </c>
      <c r="E32" s="44"/>
      <c r="F32" s="54"/>
      <c r="G32" s="55"/>
      <c r="H32" s="47"/>
    </row>
    <row r="33" spans="1:8" ht="19.5" customHeight="1">
      <c r="A33" s="101" t="s">
        <v>1</v>
      </c>
      <c r="B33" s="104">
        <f>13338+2234697+4829489</f>
        <v>7077524</v>
      </c>
      <c r="C33" s="104">
        <v>5010976</v>
      </c>
      <c r="D33" s="34">
        <f t="shared" si="1"/>
        <v>-2066548</v>
      </c>
      <c r="E33" s="44"/>
      <c r="F33" s="48"/>
      <c r="G33" s="56"/>
      <c r="H33" s="47"/>
    </row>
    <row r="34" spans="1:8" ht="18" customHeight="1">
      <c r="A34" s="102" t="s">
        <v>30</v>
      </c>
      <c r="B34" s="106">
        <f>SUM(B25:B33)</f>
        <v>318378139</v>
      </c>
      <c r="C34" s="106">
        <f>SUM(C25:C33)</f>
        <v>340463324</v>
      </c>
      <c r="D34" s="34" t="s">
        <v>15</v>
      </c>
      <c r="E34" s="44"/>
      <c r="F34" s="48"/>
      <c r="G34" s="57"/>
      <c r="H34" s="47"/>
    </row>
    <row r="35" spans="1:8" ht="15.75">
      <c r="A35" s="102" t="s">
        <v>31</v>
      </c>
      <c r="B35" s="106"/>
      <c r="C35" s="106"/>
      <c r="D35" s="34">
        <f t="shared" si="1"/>
        <v>0</v>
      </c>
      <c r="E35" s="44"/>
      <c r="F35" s="58"/>
      <c r="G35" s="46"/>
      <c r="H35" s="47"/>
    </row>
    <row r="36" spans="1:8" ht="15.75">
      <c r="A36" s="101" t="s">
        <v>32</v>
      </c>
      <c r="B36" s="104">
        <v>127611341</v>
      </c>
      <c r="C36" s="104">
        <v>127611241</v>
      </c>
      <c r="D36" s="34">
        <f t="shared" si="1"/>
        <v>-100</v>
      </c>
      <c r="E36" s="44"/>
      <c r="F36" s="45"/>
      <c r="G36" s="46"/>
      <c r="H36" s="47"/>
    </row>
    <row r="37" spans="1:8" s="43" customFormat="1" ht="15.75">
      <c r="A37" s="101" t="s">
        <v>13</v>
      </c>
      <c r="B37" s="107">
        <v>-280212</v>
      </c>
      <c r="C37" s="107">
        <v>-280212</v>
      </c>
      <c r="D37" s="34">
        <f t="shared" si="1"/>
        <v>0</v>
      </c>
      <c r="E37" s="44"/>
      <c r="F37" s="45"/>
      <c r="G37" s="46"/>
      <c r="H37" s="51"/>
    </row>
    <row r="38" spans="1:8" s="43" customFormat="1" ht="15.75">
      <c r="A38" s="101" t="s">
        <v>145</v>
      </c>
      <c r="B38" s="107">
        <v>0</v>
      </c>
      <c r="C38" s="107">
        <v>100</v>
      </c>
      <c r="D38" s="34">
        <f t="shared" si="1"/>
        <v>100</v>
      </c>
      <c r="E38" s="44"/>
      <c r="F38" s="45"/>
      <c r="G38" s="46"/>
      <c r="H38" s="51"/>
    </row>
    <row r="39" spans="1:8" s="43" customFormat="1" ht="15.75">
      <c r="A39" s="101" t="s">
        <v>33</v>
      </c>
      <c r="B39" s="104">
        <v>4380918</v>
      </c>
      <c r="C39" s="104">
        <v>4380918</v>
      </c>
      <c r="D39" s="34">
        <f t="shared" si="1"/>
        <v>0</v>
      </c>
      <c r="E39" s="44"/>
      <c r="F39" s="45"/>
      <c r="G39" s="46"/>
      <c r="H39" s="51"/>
    </row>
    <row r="40" spans="1:8" ht="31.5">
      <c r="A40" s="101" t="s">
        <v>34</v>
      </c>
      <c r="B40" s="107">
        <v>-464615</v>
      </c>
      <c r="C40" s="107">
        <v>-1753210</v>
      </c>
      <c r="D40" s="34">
        <f t="shared" si="1"/>
        <v>-1288595</v>
      </c>
      <c r="E40" s="44"/>
      <c r="F40" s="45"/>
      <c r="G40" s="46"/>
      <c r="H40" s="47"/>
    </row>
    <row r="41" spans="1:8" ht="23.25" customHeight="1">
      <c r="A41" s="101" t="s">
        <v>35</v>
      </c>
      <c r="B41" s="104">
        <v>3137258</v>
      </c>
      <c r="C41" s="104">
        <v>3160521</v>
      </c>
      <c r="D41" s="34">
        <f t="shared" si="1"/>
        <v>23263</v>
      </c>
      <c r="E41" s="44"/>
      <c r="F41" s="45"/>
      <c r="G41" s="46"/>
      <c r="H41" s="47"/>
    </row>
    <row r="42" spans="1:8" ht="18.75" customHeight="1">
      <c r="A42" s="101" t="s">
        <v>36</v>
      </c>
      <c r="B42" s="107">
        <v>-90051820</v>
      </c>
      <c r="C42" s="107">
        <v>-92175410</v>
      </c>
      <c r="D42" s="34">
        <f t="shared" si="1"/>
        <v>-2123590</v>
      </c>
      <c r="E42" s="44"/>
      <c r="F42" s="54"/>
      <c r="G42" s="55"/>
      <c r="H42" s="47"/>
    </row>
    <row r="43" spans="1:8" ht="18.75" customHeight="1">
      <c r="A43" s="102" t="s">
        <v>157</v>
      </c>
      <c r="B43" s="106">
        <f>SUM(B36:B42)</f>
        <v>44332870</v>
      </c>
      <c r="C43" s="106">
        <f>SUM(C36:C42)</f>
        <v>40943948</v>
      </c>
      <c r="D43" s="34" t="s">
        <v>15</v>
      </c>
      <c r="E43" s="44"/>
      <c r="F43" s="59"/>
      <c r="G43" s="46"/>
      <c r="H43" s="47"/>
    </row>
    <row r="44" spans="1:8" ht="18.75" customHeight="1">
      <c r="A44" s="101" t="s">
        <v>158</v>
      </c>
      <c r="B44" s="107">
        <v>-1178</v>
      </c>
      <c r="C44" s="107">
        <v>0</v>
      </c>
      <c r="D44" s="34">
        <f t="shared" si="1"/>
        <v>1178</v>
      </c>
      <c r="E44" s="44"/>
      <c r="F44" s="59"/>
      <c r="G44" s="46"/>
      <c r="H44" s="47"/>
    </row>
    <row r="45" spans="1:8" ht="18.75" customHeight="1">
      <c r="A45" s="102" t="s">
        <v>37</v>
      </c>
      <c r="B45" s="199">
        <f>SUM(B43:B44)</f>
        <v>44331692</v>
      </c>
      <c r="C45" s="199">
        <f>SUM(C43:C44)</f>
        <v>40943948</v>
      </c>
      <c r="D45" s="34"/>
      <c r="E45" s="44"/>
      <c r="F45" s="59"/>
      <c r="G45" s="46"/>
      <c r="H45" s="47"/>
    </row>
    <row r="46" spans="1:8" ht="18.75" customHeight="1">
      <c r="A46" s="102" t="s">
        <v>38</v>
      </c>
      <c r="B46" s="106">
        <f>SUM(B45+B34)</f>
        <v>362709831</v>
      </c>
      <c r="C46" s="106">
        <f>SUM(C45+C34)</f>
        <v>381407272</v>
      </c>
      <c r="D46" s="34" t="s">
        <v>15</v>
      </c>
      <c r="E46" s="44"/>
      <c r="F46" s="59"/>
      <c r="G46" s="46"/>
      <c r="H46" s="47"/>
    </row>
    <row r="47" spans="1:8" s="43" customFormat="1" ht="15.75">
      <c r="A47" s="96"/>
      <c r="B47" s="97"/>
      <c r="C47" s="98">
        <v>0</v>
      </c>
      <c r="E47" s="51"/>
      <c r="F47" s="60"/>
      <c r="G47" s="46"/>
      <c r="H47" s="51"/>
    </row>
    <row r="48" spans="1:8" s="43" customFormat="1" ht="15.75">
      <c r="A48" s="99"/>
      <c r="B48" s="100"/>
      <c r="C48" s="98"/>
      <c r="E48" s="51"/>
      <c r="F48" s="52"/>
      <c r="G48" s="53"/>
      <c r="H48" s="51"/>
    </row>
    <row r="49" spans="1:8" ht="15.75">
      <c r="A49" s="206" t="s">
        <v>129</v>
      </c>
      <c r="B49" s="206"/>
      <c r="C49" s="206"/>
      <c r="E49" s="47"/>
      <c r="F49" s="45"/>
      <c r="G49" s="46"/>
      <c r="H49" s="47"/>
    </row>
    <row r="50" spans="1:8" ht="15.75">
      <c r="A50" s="18"/>
      <c r="B50" s="18"/>
      <c r="C50" s="18"/>
      <c r="E50" s="47"/>
      <c r="F50" s="45"/>
      <c r="G50" s="46"/>
      <c r="H50" s="47"/>
    </row>
    <row r="51" spans="1:8" ht="15.75">
      <c r="A51" s="19"/>
      <c r="B51" s="20"/>
      <c r="C51" s="20"/>
      <c r="E51" s="47"/>
      <c r="F51" s="54"/>
      <c r="G51" s="55"/>
      <c r="H51" s="47"/>
    </row>
    <row r="52" spans="1:8" ht="15.75">
      <c r="A52" s="206" t="s">
        <v>162</v>
      </c>
      <c r="B52" s="206"/>
      <c r="C52" s="206"/>
      <c r="E52" s="47"/>
      <c r="F52" s="52"/>
      <c r="G52" s="53"/>
      <c r="H52" s="47"/>
    </row>
    <row r="53" spans="1:8" ht="15.75">
      <c r="A53" s="18"/>
      <c r="B53" s="36"/>
      <c r="C53" s="18"/>
      <c r="E53" s="47"/>
      <c r="F53" s="47"/>
      <c r="G53" s="47"/>
      <c r="H53" s="47"/>
    </row>
    <row r="54" spans="1:8" ht="15.75">
      <c r="A54" s="18"/>
      <c r="B54" s="36"/>
      <c r="C54" s="18"/>
      <c r="E54" s="47"/>
      <c r="F54" s="47"/>
      <c r="G54" s="47"/>
      <c r="H54" s="47"/>
    </row>
    <row r="55" spans="1:3" ht="15.75">
      <c r="A55" s="202" t="s">
        <v>15</v>
      </c>
      <c r="B55" s="202"/>
      <c r="C55" s="202"/>
    </row>
    <row r="56" spans="1:2" ht="14.25">
      <c r="A56" s="28"/>
      <c r="B56" s="29"/>
    </row>
    <row r="57" spans="1:2" ht="14.25">
      <c r="A57" s="28"/>
      <c r="B57" s="29"/>
    </row>
    <row r="58" spans="1:2" ht="14.25">
      <c r="A58" s="28"/>
      <c r="B58" s="29"/>
    </row>
    <row r="59" spans="1:8" s="30" customFormat="1" ht="14.25">
      <c r="A59" s="28"/>
      <c r="B59" s="29"/>
      <c r="D59" s="27"/>
      <c r="E59" s="27"/>
      <c r="F59" s="27"/>
      <c r="G59" s="27"/>
      <c r="H59" s="27"/>
    </row>
    <row r="60" spans="1:8" s="30" customFormat="1" ht="14.25">
      <c r="A60" s="28"/>
      <c r="B60" s="29"/>
      <c r="D60" s="27"/>
      <c r="E60" s="27"/>
      <c r="F60" s="27"/>
      <c r="G60" s="27"/>
      <c r="H60" s="27"/>
    </row>
  </sheetData>
  <sheetProtection/>
  <mergeCells count="7">
    <mergeCell ref="A4:C4"/>
    <mergeCell ref="A55:C55"/>
    <mergeCell ref="A8:A9"/>
    <mergeCell ref="A5:B5"/>
    <mergeCell ref="A7:C7"/>
    <mergeCell ref="A49:C49"/>
    <mergeCell ref="A52:C52"/>
  </mergeCells>
  <printOptions/>
  <pageMargins left="0.35433070866141736" right="0.1968503937007874" top="0.5511811023622047" bottom="0.6299212598425197" header="0.2755905511811024" footer="0.2362204724409449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E56"/>
  <sheetViews>
    <sheetView view="pageBreakPreview" zoomScaleSheetLayoutView="100" zoomScalePageLayoutView="0" workbookViewId="0" topLeftCell="A4">
      <selection activeCell="C39" sqref="C39"/>
    </sheetView>
  </sheetViews>
  <sheetFormatPr defaultColWidth="9.25390625" defaultRowHeight="12.75"/>
  <cols>
    <col min="1" max="1" width="81.75390625" style="10" customWidth="1"/>
    <col min="2" max="2" width="21.00390625" style="13" customWidth="1"/>
    <col min="3" max="3" width="22.00390625" style="13" customWidth="1"/>
    <col min="4" max="16384" width="9.25390625" style="13" customWidth="1"/>
  </cols>
  <sheetData>
    <row r="4" spans="1:3" ht="21.75" customHeight="1">
      <c r="A4" s="207" t="s">
        <v>53</v>
      </c>
      <c r="B4" s="207"/>
      <c r="C4" s="207"/>
    </row>
    <row r="5" spans="1:3" s="12" customFormat="1" ht="63.75" customHeight="1">
      <c r="A5" s="208" t="s">
        <v>150</v>
      </c>
      <c r="B5" s="208"/>
      <c r="C5" s="208"/>
    </row>
    <row r="6" spans="1:3" s="12" customFormat="1" ht="14.25">
      <c r="A6" s="14"/>
      <c r="B6" s="191"/>
      <c r="C6" s="166"/>
    </row>
    <row r="7" spans="1:3" s="12" customFormat="1" ht="15.75">
      <c r="A7" s="205" t="s">
        <v>122</v>
      </c>
      <c r="B7" s="205"/>
      <c r="C7" s="205"/>
    </row>
    <row r="8" spans="1:3" ht="28.5">
      <c r="A8" s="66"/>
      <c r="B8" s="189" t="s">
        <v>154</v>
      </c>
      <c r="C8" s="109" t="s">
        <v>155</v>
      </c>
    </row>
    <row r="9" spans="1:4" ht="15.75">
      <c r="A9" s="112" t="s">
        <v>134</v>
      </c>
      <c r="B9" s="167"/>
      <c r="C9" s="167"/>
      <c r="D9" s="16"/>
    </row>
    <row r="10" spans="1:4" ht="15.75">
      <c r="A10" s="113" t="s">
        <v>5</v>
      </c>
      <c r="B10" s="103">
        <f>23947495+3823034+293173+209890+39487</f>
        <v>28313079</v>
      </c>
      <c r="C10" s="104">
        <v>44668646</v>
      </c>
      <c r="D10" s="16"/>
    </row>
    <row r="11" spans="1:4" s="15" customFormat="1" ht="15.75">
      <c r="A11" s="113" t="s">
        <v>6</v>
      </c>
      <c r="B11" s="117">
        <f>-702153-11432618-928757-169271-2884569</f>
        <v>-16117368</v>
      </c>
      <c r="C11" s="116">
        <v>-14514102</v>
      </c>
      <c r="D11" s="16"/>
    </row>
    <row r="12" spans="1:4" s="15" customFormat="1" ht="15.75">
      <c r="A12" s="112" t="s">
        <v>7</v>
      </c>
      <c r="B12" s="105">
        <f>SUM(B10:B11)</f>
        <v>12195711</v>
      </c>
      <c r="C12" s="105">
        <f>SUM(C10:C11)</f>
        <v>30154544</v>
      </c>
      <c r="D12" s="16"/>
    </row>
    <row r="13" spans="1:4" s="15" customFormat="1" ht="15.75">
      <c r="A13" s="113" t="s">
        <v>40</v>
      </c>
      <c r="B13" s="103">
        <v>3446750</v>
      </c>
      <c r="C13" s="103">
        <v>2649864</v>
      </c>
      <c r="D13" s="16"/>
    </row>
    <row r="14" spans="1:4" ht="15.75">
      <c r="A14" s="113" t="s">
        <v>41</v>
      </c>
      <c r="B14" s="117">
        <v>-442817</v>
      </c>
      <c r="C14" s="117">
        <v>-159753</v>
      </c>
      <c r="D14" s="16"/>
    </row>
    <row r="15" spans="1:4" ht="15.75">
      <c r="A15" s="112" t="s">
        <v>42</v>
      </c>
      <c r="B15" s="105">
        <f>SUM(B13:B14)</f>
        <v>3003933</v>
      </c>
      <c r="C15" s="105">
        <f>SUM(C13:C14)</f>
        <v>2490111</v>
      </c>
      <c r="D15" s="16"/>
    </row>
    <row r="16" spans="1:4" ht="54" customHeight="1">
      <c r="A16" s="113" t="s">
        <v>43</v>
      </c>
      <c r="B16" s="117">
        <v>379088</v>
      </c>
      <c r="C16" s="117">
        <v>679643</v>
      </c>
      <c r="D16" s="16"/>
    </row>
    <row r="17" spans="1:4" ht="15.75">
      <c r="A17" s="114" t="s">
        <v>44</v>
      </c>
      <c r="B17" s="117">
        <f>1103333-1467325</f>
        <v>-363992</v>
      </c>
      <c r="C17" s="117">
        <v>1273753</v>
      </c>
      <c r="D17" s="16"/>
    </row>
    <row r="18" spans="1:4" s="15" customFormat="1" ht="31.5">
      <c r="A18" s="113" t="s">
        <v>45</v>
      </c>
      <c r="B18" s="117">
        <v>116937</v>
      </c>
      <c r="C18" s="117">
        <v>382468</v>
      </c>
      <c r="D18" s="16"/>
    </row>
    <row r="19" spans="1:4" s="15" customFormat="1" ht="15.75">
      <c r="A19" s="113" t="s">
        <v>111</v>
      </c>
      <c r="B19" s="117">
        <f>3073651-2060466</f>
        <v>1013185</v>
      </c>
      <c r="C19" s="117">
        <v>1516457</v>
      </c>
      <c r="D19" s="16"/>
    </row>
    <row r="20" spans="1:4" s="15" customFormat="1" ht="15.75">
      <c r="A20" s="113" t="s">
        <v>46</v>
      </c>
      <c r="B20" s="103">
        <f>445823+3623</f>
        <v>449446</v>
      </c>
      <c r="C20" s="103">
        <v>882474</v>
      </c>
      <c r="D20" s="16"/>
    </row>
    <row r="21" spans="1:4" ht="15.75">
      <c r="A21" s="112" t="s">
        <v>47</v>
      </c>
      <c r="B21" s="118">
        <f>SUM(B12,B15,B16:B20)</f>
        <v>16794308</v>
      </c>
      <c r="C21" s="105">
        <f>SUM(C12,C15,C16:C20)</f>
        <v>37379450</v>
      </c>
      <c r="D21" s="16"/>
    </row>
    <row r="22" spans="1:4" ht="15.75" customHeight="1">
      <c r="A22" s="113" t="s">
        <v>48</v>
      </c>
      <c r="B22" s="117">
        <f>-6383518+353575-1748</f>
        <v>-6031691</v>
      </c>
      <c r="C22" s="117">
        <v>-28047849</v>
      </c>
      <c r="D22" s="16"/>
    </row>
    <row r="23" spans="1:4" ht="15.75">
      <c r="A23" s="113" t="s">
        <v>49</v>
      </c>
      <c r="B23" s="117">
        <v>-4337354</v>
      </c>
      <c r="C23" s="117">
        <v>-3727967</v>
      </c>
      <c r="D23" s="16"/>
    </row>
    <row r="24" spans="1:4" ht="15.75">
      <c r="A24" s="113" t="s">
        <v>50</v>
      </c>
      <c r="B24" s="117">
        <f>-291354-442233-3005132-866</f>
        <v>-3739585</v>
      </c>
      <c r="C24" s="117">
        <v>-4847565</v>
      </c>
      <c r="D24" s="16"/>
    </row>
    <row r="25" spans="1:4" ht="15.75">
      <c r="A25" s="112" t="s">
        <v>51</v>
      </c>
      <c r="B25" s="118">
        <f>SUM(B21,B22:B24)</f>
        <v>2685678</v>
      </c>
      <c r="C25" s="118">
        <f>SUM(C21,C22:C24)</f>
        <v>756069</v>
      </c>
      <c r="D25" s="16"/>
    </row>
    <row r="26" spans="1:4" ht="15.75">
      <c r="A26" s="113" t="s">
        <v>52</v>
      </c>
      <c r="B26" s="117">
        <v>-30103</v>
      </c>
      <c r="C26" s="116">
        <v>-33227</v>
      </c>
      <c r="D26" s="16"/>
    </row>
    <row r="27" spans="1:4" ht="15.75">
      <c r="A27" s="115" t="s">
        <v>135</v>
      </c>
      <c r="B27" s="118">
        <f>SUM(B25:B26)</f>
        <v>2655575</v>
      </c>
      <c r="C27" s="118">
        <f>SUM(C25:C26)</f>
        <v>722842</v>
      </c>
      <c r="D27" s="16"/>
    </row>
    <row r="28" spans="1:4" ht="15.75">
      <c r="A28" s="115"/>
      <c r="B28" s="105"/>
      <c r="C28" s="105"/>
      <c r="D28" s="16"/>
    </row>
    <row r="29" spans="1:4" ht="15.75">
      <c r="A29" s="115"/>
      <c r="B29" s="105"/>
      <c r="C29" s="105"/>
      <c r="D29" s="16"/>
    </row>
    <row r="30" spans="1:4" s="32" customFormat="1" ht="15.75" customHeight="1">
      <c r="A30" s="115" t="s">
        <v>112</v>
      </c>
      <c r="B30" s="105"/>
      <c r="C30" s="105"/>
      <c r="D30" s="152"/>
    </row>
    <row r="31" spans="1:4" s="32" customFormat="1" ht="15.75" customHeight="1">
      <c r="A31" s="153" t="s">
        <v>113</v>
      </c>
      <c r="B31" s="117">
        <f>SUM(B27)-B32</f>
        <v>2655538</v>
      </c>
      <c r="C31" s="104">
        <v>722842</v>
      </c>
      <c r="D31" s="152"/>
    </row>
    <row r="32" spans="1:4" s="32" customFormat="1" ht="15.75" customHeight="1">
      <c r="A32" s="153" t="s">
        <v>114</v>
      </c>
      <c r="B32" s="117">
        <v>37</v>
      </c>
      <c r="C32" s="117">
        <v>0</v>
      </c>
      <c r="D32" s="152"/>
    </row>
    <row r="33" spans="1:4" s="32" customFormat="1" ht="15.75" customHeight="1">
      <c r="A33" s="115"/>
      <c r="B33" s="118">
        <f>SUM(B31:B32)</f>
        <v>2655575</v>
      </c>
      <c r="C33" s="118">
        <f>SUM(C31:C32)</f>
        <v>722842</v>
      </c>
      <c r="D33" s="152"/>
    </row>
    <row r="34" spans="1:4" s="32" customFormat="1" ht="15.75">
      <c r="A34" s="115"/>
      <c r="B34" s="105"/>
      <c r="C34" s="105"/>
      <c r="D34" s="152"/>
    </row>
    <row r="35" spans="1:4" s="154" customFormat="1" ht="15.75">
      <c r="A35" s="93" t="s">
        <v>115</v>
      </c>
      <c r="B35" s="105"/>
      <c r="C35" s="105"/>
      <c r="D35" s="152"/>
    </row>
    <row r="36" spans="1:4" s="154" customFormat="1" ht="31.5">
      <c r="A36" s="160" t="s">
        <v>54</v>
      </c>
      <c r="B36" s="105"/>
      <c r="C36" s="105"/>
      <c r="D36" s="152"/>
    </row>
    <row r="37" spans="1:4" s="154" customFormat="1" ht="31.5">
      <c r="A37" s="161" t="s">
        <v>116</v>
      </c>
      <c r="B37" s="105"/>
      <c r="C37" s="105"/>
      <c r="D37" s="152"/>
    </row>
    <row r="38" spans="1:4" s="154" customFormat="1" ht="15.75">
      <c r="A38" s="162" t="s">
        <v>117</v>
      </c>
      <c r="B38" s="117">
        <v>1350096</v>
      </c>
      <c r="C38" s="117">
        <v>1069456</v>
      </c>
      <c r="D38" s="152"/>
    </row>
    <row r="39" spans="1:4" s="154" customFormat="1" ht="31.5">
      <c r="A39" s="162" t="s">
        <v>118</v>
      </c>
      <c r="B39" s="117">
        <v>-61501</v>
      </c>
      <c r="C39" s="117">
        <v>-374550</v>
      </c>
      <c r="D39" s="152"/>
    </row>
    <row r="40" spans="1:4" s="154" customFormat="1" ht="31.5">
      <c r="A40" s="160" t="s">
        <v>56</v>
      </c>
      <c r="B40" s="118">
        <f>SUM(B38:B39)</f>
        <v>1288595</v>
      </c>
      <c r="C40" s="118">
        <f>SUM(C38:C39)</f>
        <v>694906</v>
      </c>
      <c r="D40" s="152"/>
    </row>
    <row r="41" spans="1:4" s="154" customFormat="1" ht="15.75">
      <c r="A41" s="163" t="s">
        <v>130</v>
      </c>
      <c r="B41" s="118">
        <f>SUM(B40)</f>
        <v>1288595</v>
      </c>
      <c r="C41" s="118">
        <f>SUM(C40)</f>
        <v>694906</v>
      </c>
      <c r="D41" s="152"/>
    </row>
    <row r="42" spans="1:4" s="154" customFormat="1" ht="15.75">
      <c r="A42" s="163" t="s">
        <v>131</v>
      </c>
      <c r="B42" s="118">
        <f>SUM(B33+B41)</f>
        <v>3944170</v>
      </c>
      <c r="C42" s="118">
        <f>SUM(C33+C41)</f>
        <v>1417748</v>
      </c>
      <c r="D42" s="152"/>
    </row>
    <row r="43" spans="1:4" s="32" customFormat="1" ht="15.75" customHeight="1">
      <c r="A43" s="163"/>
      <c r="B43" s="105"/>
      <c r="C43" s="105"/>
      <c r="D43" s="152"/>
    </row>
    <row r="44" spans="1:4" s="32" customFormat="1" ht="15.75">
      <c r="A44" s="163" t="s">
        <v>119</v>
      </c>
      <c r="B44" s="105"/>
      <c r="C44" s="105"/>
      <c r="D44" s="152"/>
    </row>
    <row r="45" spans="1:4" s="32" customFormat="1" ht="15.75" customHeight="1">
      <c r="A45" s="164" t="s">
        <v>113</v>
      </c>
      <c r="B45" s="103">
        <f>SUM(B42-B46)</f>
        <v>3944170</v>
      </c>
      <c r="C45" s="103">
        <v>1417748</v>
      </c>
      <c r="D45" s="152"/>
    </row>
    <row r="46" spans="1:4" s="32" customFormat="1" ht="15.75" customHeight="1">
      <c r="A46" s="164" t="s">
        <v>114</v>
      </c>
      <c r="B46" s="117">
        <v>0</v>
      </c>
      <c r="C46" s="117">
        <v>0</v>
      </c>
      <c r="D46" s="152"/>
    </row>
    <row r="47" spans="1:4" s="154" customFormat="1" ht="15.75">
      <c r="A47" s="165" t="s">
        <v>132</v>
      </c>
      <c r="B47" s="118">
        <f>SUM(B45:B46)</f>
        <v>3944170</v>
      </c>
      <c r="C47" s="106">
        <f>SUM(C45:C46)</f>
        <v>1417748</v>
      </c>
      <c r="D47" s="152"/>
    </row>
    <row r="48" spans="1:4" s="154" customFormat="1" ht="27" customHeight="1">
      <c r="A48" s="165" t="s">
        <v>57</v>
      </c>
      <c r="B48" s="195">
        <f>SUM(B31/10526030)*1000</f>
        <v>252.28295948234998</v>
      </c>
      <c r="C48" s="174">
        <f>SUM(C31/10526030)*1000</f>
        <v>68.67185444084807</v>
      </c>
      <c r="D48" s="152"/>
    </row>
    <row r="49" spans="1:3" s="10" customFormat="1" ht="15.75">
      <c r="A49" s="110"/>
      <c r="B49" s="192"/>
      <c r="C49" s="175" t="s">
        <v>15</v>
      </c>
    </row>
    <row r="50" spans="1:3" s="17" customFormat="1" ht="15.75">
      <c r="A50" s="111"/>
      <c r="B50" s="168"/>
      <c r="C50" s="168"/>
    </row>
    <row r="51" spans="1:3" s="27" customFormat="1" ht="15.75" customHeight="1">
      <c r="A51" s="206" t="s">
        <v>129</v>
      </c>
      <c r="B51" s="206"/>
      <c r="C51" s="206"/>
    </row>
    <row r="52" spans="1:3" s="27" customFormat="1" ht="15.75">
      <c r="A52" s="18"/>
      <c r="B52" s="18"/>
      <c r="C52" s="18"/>
    </row>
    <row r="53" spans="1:5" s="27" customFormat="1" ht="15.75" customHeight="1">
      <c r="A53" s="19"/>
      <c r="B53" s="20"/>
      <c r="C53" s="20"/>
      <c r="E53" s="31"/>
    </row>
    <row r="54" spans="1:5" s="27" customFormat="1" ht="15.75" customHeight="1">
      <c r="A54" s="206" t="s">
        <v>162</v>
      </c>
      <c r="B54" s="206"/>
      <c r="C54" s="206"/>
      <c r="E54" s="31"/>
    </row>
    <row r="55" spans="1:5" s="32" customFormat="1" ht="19.5" customHeight="1">
      <c r="A55" s="18"/>
      <c r="B55" s="36"/>
      <c r="C55" s="18"/>
      <c r="E55" s="33"/>
    </row>
    <row r="56" spans="1:3" ht="15.75">
      <c r="A56" s="202" t="s">
        <v>15</v>
      </c>
      <c r="B56" s="202"/>
      <c r="C56" s="202"/>
    </row>
  </sheetData>
  <sheetProtection/>
  <mergeCells count="6">
    <mergeCell ref="A56:C56"/>
    <mergeCell ref="A54:C54"/>
    <mergeCell ref="A51:C51"/>
    <mergeCell ref="A4:C4"/>
    <mergeCell ref="A5:C5"/>
    <mergeCell ref="A7:C7"/>
  </mergeCells>
  <printOptions/>
  <pageMargins left="0.7480314960629921" right="0.7480314960629921" top="0.5118110236220472" bottom="0.5118110236220472" header="0.2755905511811024" footer="0.31496062992125984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58"/>
  <sheetViews>
    <sheetView tabSelected="1" zoomScalePageLayoutView="0" workbookViewId="0" topLeftCell="A19">
      <selection activeCell="A55" sqref="A55:C55"/>
    </sheetView>
  </sheetViews>
  <sheetFormatPr defaultColWidth="9.25390625" defaultRowHeight="12.75"/>
  <cols>
    <col min="1" max="1" width="73.375" style="27" customWidth="1"/>
    <col min="2" max="2" width="20.25390625" style="32" customWidth="1"/>
    <col min="3" max="3" width="20.375" style="32" customWidth="1"/>
    <col min="4" max="16384" width="9.25390625" style="140" customWidth="1"/>
  </cols>
  <sheetData>
    <row r="1" ht="14.25" customHeight="1"/>
    <row r="2" ht="13.5" customHeight="1"/>
    <row r="4" spans="1:3" ht="18.75">
      <c r="A4" s="209" t="s">
        <v>10</v>
      </c>
      <c r="B4" s="209"/>
      <c r="C4" s="209"/>
    </row>
    <row r="5" spans="1:3" s="141" customFormat="1" ht="30.75" customHeight="1">
      <c r="A5" s="201" t="s">
        <v>151</v>
      </c>
      <c r="B5" s="201"/>
      <c r="C5" s="201"/>
    </row>
    <row r="6" spans="1:3" s="42" customFormat="1" ht="14.25">
      <c r="A6" s="37"/>
      <c r="B6" s="38"/>
      <c r="C6" s="35"/>
    </row>
    <row r="7" spans="1:3" s="141" customFormat="1" ht="15.75">
      <c r="A7" s="205" t="s">
        <v>122</v>
      </c>
      <c r="B7" s="205"/>
      <c r="C7" s="205"/>
    </row>
    <row r="8" spans="1:3" ht="28.5">
      <c r="A8" s="64"/>
      <c r="B8" s="189" t="s">
        <v>152</v>
      </c>
      <c r="C8" s="109" t="s">
        <v>153</v>
      </c>
    </row>
    <row r="9" spans="1:4" ht="18.75" customHeight="1">
      <c r="A9" s="64" t="s">
        <v>58</v>
      </c>
      <c r="B9" s="142"/>
      <c r="C9" s="142" t="s">
        <v>15</v>
      </c>
      <c r="D9" s="143"/>
    </row>
    <row r="10" spans="1:4" ht="12.75">
      <c r="A10" s="62" t="s">
        <v>59</v>
      </c>
      <c r="B10" s="144">
        <v>23156363</v>
      </c>
      <c r="C10" s="144">
        <v>30853765</v>
      </c>
      <c r="D10" s="143"/>
    </row>
    <row r="11" spans="1:4" s="146" customFormat="1" ht="12.75">
      <c r="A11" s="129" t="s">
        <v>60</v>
      </c>
      <c r="B11" s="145">
        <v>-16288508</v>
      </c>
      <c r="C11" s="145">
        <v>-12231219</v>
      </c>
      <c r="D11" s="143"/>
    </row>
    <row r="12" spans="1:4" s="146" customFormat="1" ht="12.75">
      <c r="A12" s="129" t="s">
        <v>61</v>
      </c>
      <c r="B12" s="144">
        <v>3446986</v>
      </c>
      <c r="C12" s="144">
        <v>2601923</v>
      </c>
      <c r="D12" s="143"/>
    </row>
    <row r="13" spans="1:4" s="146" customFormat="1" ht="12.75">
      <c r="A13" s="129" t="s">
        <v>62</v>
      </c>
      <c r="B13" s="145">
        <v>-482770</v>
      </c>
      <c r="C13" s="145">
        <v>-223376</v>
      </c>
      <c r="D13" s="143"/>
    </row>
    <row r="14" spans="1:4" ht="37.5" customHeight="1">
      <c r="A14" s="129" t="s">
        <v>63</v>
      </c>
      <c r="B14" s="145">
        <v>-259215</v>
      </c>
      <c r="C14" s="145">
        <v>-82009</v>
      </c>
      <c r="D14" s="143"/>
    </row>
    <row r="15" spans="1:4" ht="12.75">
      <c r="A15" s="129" t="s">
        <v>64</v>
      </c>
      <c r="B15" s="145">
        <v>1103333</v>
      </c>
      <c r="C15" s="145">
        <v>960032</v>
      </c>
      <c r="D15" s="143"/>
    </row>
    <row r="16" spans="1:4" ht="12.75">
      <c r="A16" s="129" t="s">
        <v>136</v>
      </c>
      <c r="B16" s="145">
        <v>1013185</v>
      </c>
      <c r="C16" s="145">
        <v>1516457</v>
      </c>
      <c r="D16" s="143"/>
    </row>
    <row r="17" spans="1:4" ht="12.75">
      <c r="A17" s="129" t="s">
        <v>65</v>
      </c>
      <c r="B17" s="145">
        <v>2454981</v>
      </c>
      <c r="C17" s="145">
        <f>2395881-1516457</f>
        <v>879424</v>
      </c>
      <c r="D17" s="143"/>
    </row>
    <row r="18" spans="1:4" ht="12.75">
      <c r="A18" s="129" t="s">
        <v>66</v>
      </c>
      <c r="B18" s="145">
        <v>-2902196</v>
      </c>
      <c r="C18" s="145">
        <v>-3727967</v>
      </c>
      <c r="D18" s="143"/>
    </row>
    <row r="19" spans="1:4" s="146" customFormat="1" ht="16.5" customHeight="1">
      <c r="A19" s="129" t="s">
        <v>67</v>
      </c>
      <c r="B19" s="145">
        <v>-4337354</v>
      </c>
      <c r="C19" s="145">
        <v>-3878158</v>
      </c>
      <c r="D19" s="143"/>
    </row>
    <row r="20" spans="1:4" s="146" customFormat="1" ht="16.5" customHeight="1">
      <c r="A20" s="130" t="s">
        <v>68</v>
      </c>
      <c r="B20" s="147" t="s">
        <v>15</v>
      </c>
      <c r="C20" s="147" t="s">
        <v>15</v>
      </c>
      <c r="D20" s="143"/>
    </row>
    <row r="21" spans="1:4" ht="25.5">
      <c r="A21" s="129" t="s">
        <v>18</v>
      </c>
      <c r="B21" s="145">
        <v>562909</v>
      </c>
      <c r="C21" s="145">
        <v>2475560</v>
      </c>
      <c r="D21" s="143"/>
    </row>
    <row r="22" spans="1:4" ht="16.5" customHeight="1">
      <c r="A22" s="129" t="s">
        <v>20</v>
      </c>
      <c r="B22" s="145">
        <v>5665219</v>
      </c>
      <c r="C22" s="145">
        <v>-523884</v>
      </c>
      <c r="D22" s="143"/>
    </row>
    <row r="23" spans="1:4" ht="16.5" customHeight="1">
      <c r="A23" s="129" t="s">
        <v>21</v>
      </c>
      <c r="B23" s="145">
        <v>-4641909</v>
      </c>
      <c r="C23" s="145">
        <v>-17348380</v>
      </c>
      <c r="D23" s="143"/>
    </row>
    <row r="24" spans="1:4" ht="16.5" customHeight="1">
      <c r="A24" s="129" t="s">
        <v>0</v>
      </c>
      <c r="B24" s="145">
        <f>-6275494+46900</f>
        <v>-6228594</v>
      </c>
      <c r="C24" s="145">
        <v>971790</v>
      </c>
      <c r="D24" s="143"/>
    </row>
    <row r="25" spans="1:4" ht="16.5" customHeight="1">
      <c r="A25" s="130"/>
      <c r="B25" s="144"/>
      <c r="C25" s="144" t="s">
        <v>15</v>
      </c>
      <c r="D25" s="143"/>
    </row>
    <row r="26" spans="1:4" ht="16.5" customHeight="1">
      <c r="A26" s="130" t="s">
        <v>69</v>
      </c>
      <c r="B26" s="147"/>
      <c r="C26" s="148" t="s">
        <v>15</v>
      </c>
      <c r="D26" s="143"/>
    </row>
    <row r="27" spans="1:4" ht="12.75">
      <c r="A27" s="129" t="s">
        <v>12</v>
      </c>
      <c r="B27" s="145">
        <v>-1731424</v>
      </c>
      <c r="C27" s="145">
        <v>11546168</v>
      </c>
      <c r="D27" s="143"/>
    </row>
    <row r="28" spans="1:4" ht="16.5" customHeight="1">
      <c r="A28" s="131" t="s">
        <v>26</v>
      </c>
      <c r="B28" s="145">
        <v>-10904124</v>
      </c>
      <c r="C28" s="145">
        <v>8649252</v>
      </c>
      <c r="D28" s="143"/>
    </row>
    <row r="29" spans="1:4" ht="12.75">
      <c r="A29" s="131" t="s">
        <v>27</v>
      </c>
      <c r="B29" s="145">
        <v>-24979707</v>
      </c>
      <c r="C29" s="145">
        <v>81190002</v>
      </c>
      <c r="D29" s="143"/>
    </row>
    <row r="30" spans="1:4" ht="12.75">
      <c r="A30" s="131" t="s">
        <v>126</v>
      </c>
      <c r="B30" s="145">
        <v>8406957</v>
      </c>
      <c r="C30" s="145">
        <v>-7709759</v>
      </c>
      <c r="D30" s="143"/>
    </row>
    <row r="31" spans="1:4" ht="16.5" customHeight="1">
      <c r="A31" s="129" t="s">
        <v>1</v>
      </c>
      <c r="B31" s="145">
        <v>604193</v>
      </c>
      <c r="C31" s="145">
        <v>495570</v>
      </c>
      <c r="D31" s="143"/>
    </row>
    <row r="32" spans="1:6" ht="25.5">
      <c r="A32" s="130" t="s">
        <v>70</v>
      </c>
      <c r="B32" s="148">
        <f>SUM(B10:B31)</f>
        <v>-26341675</v>
      </c>
      <c r="C32" s="148">
        <f>SUM(C10:C31)</f>
        <v>96415191</v>
      </c>
      <c r="D32" s="143"/>
      <c r="F32" s="32"/>
    </row>
    <row r="33" spans="1:6" ht="12.75">
      <c r="A33" s="129" t="s">
        <v>71</v>
      </c>
      <c r="B33" s="145">
        <v>-24915</v>
      </c>
      <c r="C33" s="145">
        <v>0</v>
      </c>
      <c r="D33" s="143"/>
      <c r="F33" s="32"/>
    </row>
    <row r="34" spans="1:4" ht="25.5">
      <c r="A34" s="130" t="s">
        <v>128</v>
      </c>
      <c r="B34" s="148">
        <f>SUM(B32:B33)</f>
        <v>-26366590</v>
      </c>
      <c r="C34" s="148">
        <f>SUM(C32:C33)</f>
        <v>96415191</v>
      </c>
      <c r="D34" s="143"/>
    </row>
    <row r="35" spans="1:4" ht="29.25" customHeight="1">
      <c r="A35" s="130" t="s">
        <v>73</v>
      </c>
      <c r="B35" s="149"/>
      <c r="C35" s="145" t="s">
        <v>15</v>
      </c>
      <c r="D35" s="143"/>
    </row>
    <row r="36" spans="1:4" ht="12.75">
      <c r="A36" s="129" t="s">
        <v>74</v>
      </c>
      <c r="B36" s="145">
        <v>-170387606</v>
      </c>
      <c r="C36" s="145">
        <v>-745547540</v>
      </c>
      <c r="D36" s="143"/>
    </row>
    <row r="37" spans="1:4" ht="12.75">
      <c r="A37" s="129" t="s">
        <v>75</v>
      </c>
      <c r="B37" s="145">
        <v>181501678</v>
      </c>
      <c r="C37" s="145">
        <v>692980163</v>
      </c>
      <c r="D37" s="143"/>
    </row>
    <row r="38" spans="1:4" ht="12.75">
      <c r="A38" s="129" t="s">
        <v>110</v>
      </c>
      <c r="B38" s="145">
        <v>-264285</v>
      </c>
      <c r="C38" s="145">
        <v>-285358</v>
      </c>
      <c r="D38" s="143"/>
    </row>
    <row r="39" spans="1:4" s="146" customFormat="1" ht="25.5">
      <c r="A39" s="130" t="s">
        <v>78</v>
      </c>
      <c r="B39" s="148">
        <f>SUM(B36:B38)</f>
        <v>10849787</v>
      </c>
      <c r="C39" s="148">
        <f>SUM(C36:C38)</f>
        <v>-52852735</v>
      </c>
      <c r="D39" s="143"/>
    </row>
    <row r="40" spans="1:4" ht="12.75">
      <c r="A40" s="130"/>
      <c r="B40" s="148" t="s">
        <v>15</v>
      </c>
      <c r="C40" s="149"/>
      <c r="D40" s="143"/>
    </row>
    <row r="41" spans="1:4" ht="12.75">
      <c r="A41" s="130" t="s">
        <v>79</v>
      </c>
      <c r="B41" s="149"/>
      <c r="C41" s="144" t="s">
        <v>15</v>
      </c>
      <c r="D41" s="143"/>
    </row>
    <row r="42" spans="1:4" ht="12.75">
      <c r="A42" s="129" t="s">
        <v>147</v>
      </c>
      <c r="B42" s="149">
        <v>4282753</v>
      </c>
      <c r="C42" s="145">
        <v>0</v>
      </c>
      <c r="D42" s="143"/>
    </row>
    <row r="43" spans="1:4" ht="12.75">
      <c r="A43" s="129" t="s">
        <v>81</v>
      </c>
      <c r="B43" s="145">
        <v>0</v>
      </c>
      <c r="C43" s="145">
        <v>-20806780</v>
      </c>
      <c r="D43" s="143"/>
    </row>
    <row r="44" spans="1:3" s="150" customFormat="1" ht="12.75">
      <c r="A44" s="130" t="s">
        <v>84</v>
      </c>
      <c r="B44" s="148">
        <f>SUM(B42:B43)</f>
        <v>4282753</v>
      </c>
      <c r="C44" s="148">
        <f>SUM(C42:C43)</f>
        <v>-20806780</v>
      </c>
    </row>
    <row r="45" spans="1:3" s="6" customFormat="1" ht="12.75">
      <c r="A45" s="130"/>
      <c r="B45" s="145" t="s">
        <v>15</v>
      </c>
      <c r="C45" s="144"/>
    </row>
    <row r="46" spans="1:3" s="27" customFormat="1" ht="12.75">
      <c r="A46" s="130" t="s">
        <v>85</v>
      </c>
      <c r="B46" s="148">
        <f>SUM(B34+B39+B44)</f>
        <v>-11234050</v>
      </c>
      <c r="C46" s="148">
        <f>SUM(C34+C39+C44)</f>
        <v>22755676</v>
      </c>
    </row>
    <row r="47" spans="1:5" s="27" customFormat="1" ht="12.75">
      <c r="A47" s="129" t="s">
        <v>86</v>
      </c>
      <c r="B47" s="145">
        <v>-899875</v>
      </c>
      <c r="C47" s="145">
        <v>-400471</v>
      </c>
      <c r="E47" s="159" t="s">
        <v>15</v>
      </c>
    </row>
    <row r="48" spans="1:3" s="27" customFormat="1" ht="12.75">
      <c r="A48" s="129" t="s">
        <v>87</v>
      </c>
      <c r="B48" s="148">
        <f>SUM('Ф-1 '!C11)</f>
        <v>64138983</v>
      </c>
      <c r="C48" s="144">
        <v>38170479</v>
      </c>
    </row>
    <row r="49" spans="1:3" s="47" customFormat="1" ht="12.75">
      <c r="A49" s="130" t="s">
        <v>88</v>
      </c>
      <c r="B49" s="148">
        <f>SUM('Ф-1 '!B11)</f>
        <v>52005058</v>
      </c>
      <c r="C49" s="147">
        <v>60525684</v>
      </c>
    </row>
    <row r="50" spans="1:5" s="47" customFormat="1" ht="14.25">
      <c r="A50" s="28"/>
      <c r="B50" s="190" t="s">
        <v>15</v>
      </c>
      <c r="C50" s="190" t="s">
        <v>15</v>
      </c>
      <c r="E50" s="44"/>
    </row>
    <row r="51" spans="1:5" s="47" customFormat="1" ht="14.25">
      <c r="A51" s="28"/>
      <c r="B51" s="151" t="s">
        <v>15</v>
      </c>
      <c r="C51" s="151" t="s">
        <v>15</v>
      </c>
      <c r="E51" s="44"/>
    </row>
    <row r="52" spans="1:5" s="27" customFormat="1" ht="15.75" customHeight="1">
      <c r="A52" s="206" t="s">
        <v>129</v>
      </c>
      <c r="B52" s="206"/>
      <c r="C52" s="206"/>
      <c r="E52" s="31"/>
    </row>
    <row r="53" spans="1:5" s="27" customFormat="1" ht="15.75">
      <c r="A53" s="18"/>
      <c r="B53" s="18"/>
      <c r="C53" s="18"/>
      <c r="E53" s="31"/>
    </row>
    <row r="54" spans="1:5" s="27" customFormat="1" ht="15.75">
      <c r="A54" s="19"/>
      <c r="B54" s="20"/>
      <c r="C54" s="20"/>
      <c r="E54" s="31"/>
    </row>
    <row r="55" spans="1:5" s="27" customFormat="1" ht="15.75" customHeight="1">
      <c r="A55" s="206" t="s">
        <v>162</v>
      </c>
      <c r="B55" s="206"/>
      <c r="C55" s="206"/>
      <c r="E55" s="31"/>
    </row>
    <row r="56" spans="1:3" ht="15.75">
      <c r="A56" s="18"/>
      <c r="B56" s="36"/>
      <c r="C56" s="18"/>
    </row>
    <row r="57" spans="1:3" ht="14.25">
      <c r="A57" s="28"/>
      <c r="B57" s="29"/>
      <c r="C57" s="29"/>
    </row>
    <row r="58" spans="1:3" ht="14.25">
      <c r="A58" s="28"/>
      <c r="B58" s="41"/>
      <c r="C58" s="41"/>
    </row>
  </sheetData>
  <sheetProtection/>
  <mergeCells count="5">
    <mergeCell ref="A4:C4"/>
    <mergeCell ref="A5:C5"/>
    <mergeCell ref="A52:C52"/>
    <mergeCell ref="A55:C55"/>
    <mergeCell ref="A7:C7"/>
  </mergeCells>
  <printOptions/>
  <pageMargins left="0.7086614173228347" right="0.7086614173228347" top="0.4724409448818898" bottom="0.4330708661417323" header="0.1968503937007874" footer="0.1574803149606299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4:E64"/>
  <sheetViews>
    <sheetView view="pageBreakPreview" zoomScale="90" zoomScaleSheetLayoutView="90" zoomScalePageLayoutView="0" workbookViewId="0" topLeftCell="A1">
      <selection activeCell="A24" sqref="A24"/>
    </sheetView>
  </sheetViews>
  <sheetFormatPr defaultColWidth="9.25390625" defaultRowHeight="12.75"/>
  <cols>
    <col min="1" max="1" width="67.75390625" style="10" customWidth="1"/>
    <col min="2" max="2" width="18.625" style="13" customWidth="1"/>
    <col min="3" max="3" width="19.125" style="13" customWidth="1"/>
    <col min="4" max="16384" width="9.25390625" style="2" customWidth="1"/>
  </cols>
  <sheetData>
    <row r="1" ht="14.25" customHeight="1"/>
    <row r="2" ht="13.5" customHeight="1"/>
    <row r="4" spans="1:3" ht="18.75">
      <c r="A4" s="211" t="s">
        <v>10</v>
      </c>
      <c r="B4" s="211"/>
      <c r="C4" s="211"/>
    </row>
    <row r="5" spans="1:3" s="1" customFormat="1" ht="30.75" customHeight="1">
      <c r="A5" s="208" t="s">
        <v>108</v>
      </c>
      <c r="B5" s="208"/>
      <c r="C5" s="208"/>
    </row>
    <row r="6" spans="1:3" s="12" customFormat="1" ht="14.25">
      <c r="A6" s="37"/>
      <c r="B6" s="38"/>
      <c r="C6" s="35"/>
    </row>
    <row r="7" spans="1:3" s="1" customFormat="1" ht="12.75">
      <c r="A7" s="128" t="s">
        <v>9</v>
      </c>
      <c r="B7" s="39"/>
      <c r="C7" s="40" t="s">
        <v>15</v>
      </c>
    </row>
    <row r="8" spans="1:3" ht="67.5" customHeight="1">
      <c r="A8" s="64"/>
      <c r="B8" s="63" t="s">
        <v>106</v>
      </c>
      <c r="C8" s="63" t="s">
        <v>107</v>
      </c>
    </row>
    <row r="9" spans="1:4" ht="31.5" customHeight="1">
      <c r="A9" s="64" t="s">
        <v>58</v>
      </c>
      <c r="B9" s="65"/>
      <c r="C9" s="65"/>
      <c r="D9" s="7"/>
    </row>
    <row r="10" spans="1:4" ht="12.75">
      <c r="A10" s="62" t="s">
        <v>59</v>
      </c>
      <c r="B10" s="134">
        <v>2419166</v>
      </c>
      <c r="C10" s="134">
        <v>19191817</v>
      </c>
      <c r="D10" s="7"/>
    </row>
    <row r="11" spans="1:4" s="3" customFormat="1" ht="12.75">
      <c r="A11" s="129" t="s">
        <v>60</v>
      </c>
      <c r="B11" s="135">
        <v>-8572245</v>
      </c>
      <c r="C11" s="135">
        <v>-8449111</v>
      </c>
      <c r="D11" s="7"/>
    </row>
    <row r="12" spans="1:4" s="3" customFormat="1" ht="12.75">
      <c r="A12" s="129" t="s">
        <v>61</v>
      </c>
      <c r="B12" s="134">
        <v>2360173</v>
      </c>
      <c r="C12" s="134">
        <v>2119801</v>
      </c>
      <c r="D12" s="7"/>
    </row>
    <row r="13" spans="1:4" s="3" customFormat="1" ht="12.75">
      <c r="A13" s="129" t="s">
        <v>62</v>
      </c>
      <c r="B13" s="135">
        <v>-398908</v>
      </c>
      <c r="C13" s="135">
        <v>-414668</v>
      </c>
      <c r="D13" s="7"/>
    </row>
    <row r="14" spans="1:4" ht="37.5" customHeight="1">
      <c r="A14" s="129" t="s">
        <v>63</v>
      </c>
      <c r="B14" s="135">
        <v>0</v>
      </c>
      <c r="C14" s="135">
        <v>-4828959</v>
      </c>
      <c r="D14" s="7"/>
    </row>
    <row r="15" spans="1:4" ht="12.75">
      <c r="A15" s="129" t="s">
        <v>64</v>
      </c>
      <c r="B15" s="134">
        <v>568279</v>
      </c>
      <c r="C15" s="134">
        <v>263829</v>
      </c>
      <c r="D15" s="7"/>
    </row>
    <row r="16" spans="1:4" ht="12.75">
      <c r="A16" s="129" t="s">
        <v>65</v>
      </c>
      <c r="B16" s="135">
        <v>-2239983</v>
      </c>
      <c r="C16" s="135">
        <v>0</v>
      </c>
      <c r="D16" s="7"/>
    </row>
    <row r="17" spans="1:4" ht="12.75">
      <c r="A17" s="129" t="s">
        <v>66</v>
      </c>
      <c r="B17" s="135">
        <v>-3421271</v>
      </c>
      <c r="C17" s="135">
        <v>111729</v>
      </c>
      <c r="D17" s="7"/>
    </row>
    <row r="18" spans="1:4" ht="16.5" customHeight="1">
      <c r="A18" s="129" t="s">
        <v>67</v>
      </c>
      <c r="B18" s="135">
        <v>0</v>
      </c>
      <c r="C18" s="135">
        <v>0</v>
      </c>
      <c r="D18" s="7"/>
    </row>
    <row r="19" spans="1:4" s="3" customFormat="1" ht="16.5" customHeight="1">
      <c r="A19" s="130"/>
      <c r="B19" s="134"/>
      <c r="C19" s="134"/>
      <c r="D19" s="7"/>
    </row>
    <row r="20" spans="1:4" s="3" customFormat="1" ht="16.5" customHeight="1">
      <c r="A20" s="130" t="s">
        <v>68</v>
      </c>
      <c r="B20" s="136"/>
      <c r="C20" s="136"/>
      <c r="D20" s="7"/>
    </row>
    <row r="21" spans="1:4" ht="25.5">
      <c r="A21" s="129" t="s">
        <v>18</v>
      </c>
      <c r="B21" s="135">
        <v>-193119</v>
      </c>
      <c r="C21" s="135">
        <v>529061</v>
      </c>
      <c r="D21" s="7"/>
    </row>
    <row r="22" spans="1:4" ht="16.5" customHeight="1">
      <c r="A22" s="129" t="s">
        <v>20</v>
      </c>
      <c r="B22" s="135">
        <v>49294</v>
      </c>
      <c r="C22" s="135">
        <v>-1153547</v>
      </c>
      <c r="D22" s="7"/>
    </row>
    <row r="23" spans="1:4" ht="16.5" customHeight="1">
      <c r="A23" s="129" t="s">
        <v>21</v>
      </c>
      <c r="B23" s="135">
        <v>4439929</v>
      </c>
      <c r="C23" s="135">
        <v>-8786912</v>
      </c>
      <c r="D23" s="7"/>
    </row>
    <row r="24" spans="1:4" ht="16.5" customHeight="1">
      <c r="A24" s="129" t="s">
        <v>0</v>
      </c>
      <c r="B24" s="135">
        <v>-26401514</v>
      </c>
      <c r="C24" s="135">
        <v>-2561308</v>
      </c>
      <c r="D24" s="7"/>
    </row>
    <row r="25" spans="1:4" ht="16.5" customHeight="1">
      <c r="A25" s="130"/>
      <c r="B25" s="134"/>
      <c r="C25" s="134"/>
      <c r="D25" s="7"/>
    </row>
    <row r="26" spans="1:4" ht="16.5" customHeight="1">
      <c r="A26" s="130" t="s">
        <v>69</v>
      </c>
      <c r="B26" s="136"/>
      <c r="C26" s="136"/>
      <c r="D26" s="7"/>
    </row>
    <row r="27" spans="1:4" ht="12.75">
      <c r="A27" s="129" t="s">
        <v>12</v>
      </c>
      <c r="B27" s="135">
        <v>-285139</v>
      </c>
      <c r="C27" s="135">
        <v>-2154745</v>
      </c>
      <c r="D27" s="7"/>
    </row>
    <row r="28" spans="1:4" ht="16.5" customHeight="1">
      <c r="A28" s="131" t="s">
        <v>26</v>
      </c>
      <c r="B28" s="135">
        <v>7266668</v>
      </c>
      <c r="C28" s="135">
        <v>-275250</v>
      </c>
      <c r="D28" s="7"/>
    </row>
    <row r="29" spans="1:4" ht="12.75">
      <c r="A29" s="131" t="s">
        <v>27</v>
      </c>
      <c r="B29" s="134">
        <v>14232049</v>
      </c>
      <c r="C29" s="134">
        <v>9817369</v>
      </c>
      <c r="D29" s="7"/>
    </row>
    <row r="30" spans="1:4" ht="16.5" customHeight="1">
      <c r="A30" s="129" t="s">
        <v>1</v>
      </c>
      <c r="B30" s="134">
        <v>7851727</v>
      </c>
      <c r="C30" s="134">
        <v>1370518</v>
      </c>
      <c r="D30" s="7"/>
    </row>
    <row r="31" spans="1:4" ht="25.5">
      <c r="A31" s="130" t="s">
        <v>70</v>
      </c>
      <c r="B31" s="137">
        <f>SUM(B10:B30)</f>
        <v>-2324894</v>
      </c>
      <c r="C31" s="137">
        <f>SUM(C10:C30)</f>
        <v>4779624</v>
      </c>
      <c r="D31" s="7"/>
    </row>
    <row r="32" spans="1:4" ht="12.75">
      <c r="A32" s="129" t="s">
        <v>71</v>
      </c>
      <c r="B32" s="135">
        <v>0</v>
      </c>
      <c r="C32" s="135">
        <v>0</v>
      </c>
      <c r="D32" s="7"/>
    </row>
    <row r="33" spans="1:4" ht="25.5">
      <c r="A33" s="130" t="s">
        <v>72</v>
      </c>
      <c r="B33" s="137">
        <f>SUM(B31:B32)</f>
        <v>-2324894</v>
      </c>
      <c r="C33" s="137">
        <f>SUM(C31:C32)</f>
        <v>4779624</v>
      </c>
      <c r="D33" s="7"/>
    </row>
    <row r="34" spans="1:4" ht="16.5" customHeight="1">
      <c r="A34" s="132"/>
      <c r="B34" s="138"/>
      <c r="C34" s="138"/>
      <c r="D34" s="7"/>
    </row>
    <row r="35" spans="1:4" ht="29.25" customHeight="1">
      <c r="A35" s="130" t="s">
        <v>73</v>
      </c>
      <c r="B35" s="134"/>
      <c r="C35" s="134"/>
      <c r="D35" s="7"/>
    </row>
    <row r="36" spans="1:4" ht="12.75">
      <c r="A36" s="129" t="s">
        <v>74</v>
      </c>
      <c r="B36" s="135">
        <v>-2213485</v>
      </c>
      <c r="C36" s="135">
        <v>-14434178</v>
      </c>
      <c r="D36" s="7"/>
    </row>
    <row r="37" spans="1:4" ht="12.75">
      <c r="A37" s="129" t="s">
        <v>75</v>
      </c>
      <c r="B37" s="134">
        <v>4150033</v>
      </c>
      <c r="C37" s="134">
        <v>6874672</v>
      </c>
      <c r="D37" s="7"/>
    </row>
    <row r="38" spans="1:4" ht="12.75">
      <c r="A38" s="129" t="s">
        <v>76</v>
      </c>
      <c r="B38" s="135">
        <v>-110000</v>
      </c>
      <c r="C38" s="135">
        <v>-49764</v>
      </c>
      <c r="D38" s="7"/>
    </row>
    <row r="39" spans="1:4" ht="12.75">
      <c r="A39" s="131" t="s">
        <v>77</v>
      </c>
      <c r="B39" s="135">
        <v>1840</v>
      </c>
      <c r="C39" s="135">
        <v>0</v>
      </c>
      <c r="D39" s="7"/>
    </row>
    <row r="40" spans="1:4" s="3" customFormat="1" ht="25.5">
      <c r="A40" s="130" t="s">
        <v>78</v>
      </c>
      <c r="B40" s="136">
        <f>SUM(B36:B39)</f>
        <v>1828388</v>
      </c>
      <c r="C40" s="136">
        <f>SUM(C36:C39)</f>
        <v>-7609270</v>
      </c>
      <c r="D40" s="7"/>
    </row>
    <row r="41" spans="1:4" ht="12.75">
      <c r="A41" s="130"/>
      <c r="B41" s="138"/>
      <c r="C41" s="138"/>
      <c r="D41" s="7"/>
    </row>
    <row r="42" spans="1:4" ht="12.75">
      <c r="A42" s="130" t="s">
        <v>79</v>
      </c>
      <c r="B42" s="134"/>
      <c r="C42" s="134"/>
      <c r="D42" s="7"/>
    </row>
    <row r="43" spans="1:4" ht="12.75">
      <c r="A43" s="129" t="s">
        <v>4</v>
      </c>
      <c r="B43" s="135">
        <v>0</v>
      </c>
      <c r="C43" s="135">
        <v>0</v>
      </c>
      <c r="D43" s="7"/>
    </row>
    <row r="44" spans="1:4" s="3" customFormat="1" ht="16.5" customHeight="1">
      <c r="A44" s="129" t="s">
        <v>80</v>
      </c>
      <c r="B44" s="135">
        <v>0</v>
      </c>
      <c r="C44" s="135">
        <v>18075758</v>
      </c>
      <c r="D44" s="7"/>
    </row>
    <row r="45" spans="1:4" ht="16.5" customHeight="1">
      <c r="A45" s="129" t="s">
        <v>81</v>
      </c>
      <c r="B45" s="135">
        <v>0</v>
      </c>
      <c r="C45" s="135">
        <v>-4818346</v>
      </c>
      <c r="D45" s="7"/>
    </row>
    <row r="46" spans="1:4" ht="12.75">
      <c r="A46" s="129" t="s">
        <v>82</v>
      </c>
      <c r="B46" s="135">
        <v>0</v>
      </c>
      <c r="C46" s="135">
        <v>0</v>
      </c>
      <c r="D46" s="7"/>
    </row>
    <row r="47" spans="1:3" s="5" customFormat="1" ht="12.75">
      <c r="A47" s="129" t="s">
        <v>83</v>
      </c>
      <c r="B47" s="135">
        <v>-6870</v>
      </c>
      <c r="C47" s="135">
        <v>0</v>
      </c>
    </row>
    <row r="48" spans="1:3" s="4" customFormat="1" ht="25.5">
      <c r="A48" s="130" t="s">
        <v>84</v>
      </c>
      <c r="B48" s="137">
        <f>SUM(B43:B47)</f>
        <v>-6870</v>
      </c>
      <c r="C48" s="137">
        <f>SUM(C43:C47)</f>
        <v>13257412</v>
      </c>
    </row>
    <row r="49" spans="1:3" s="6" customFormat="1" ht="12.75">
      <c r="A49" s="130"/>
      <c r="B49" s="134"/>
      <c r="C49" s="134"/>
    </row>
    <row r="50" spans="1:3" s="27" customFormat="1" ht="12.75">
      <c r="A50" s="130" t="s">
        <v>85</v>
      </c>
      <c r="B50" s="137">
        <f>SUM(B33+B40+B48)</f>
        <v>-503376</v>
      </c>
      <c r="C50" s="137">
        <f>SUM(C33+C40+C48)</f>
        <v>10427766</v>
      </c>
    </row>
    <row r="51" spans="1:3" s="27" customFormat="1" ht="25.5">
      <c r="A51" s="129" t="s">
        <v>86</v>
      </c>
      <c r="B51" s="134">
        <v>3334950</v>
      </c>
      <c r="C51" s="134">
        <v>395776</v>
      </c>
    </row>
    <row r="52" spans="1:3" s="27" customFormat="1" ht="12.75">
      <c r="A52" s="129" t="s">
        <v>87</v>
      </c>
      <c r="B52" s="136">
        <v>28273494</v>
      </c>
      <c r="C52" s="136">
        <v>23156087</v>
      </c>
    </row>
    <row r="53" spans="1:3" s="27" customFormat="1" ht="12.75">
      <c r="A53" s="133" t="s">
        <v>88</v>
      </c>
      <c r="B53" s="139">
        <v>31105068</v>
      </c>
      <c r="C53" s="139">
        <v>33979629</v>
      </c>
    </row>
    <row r="54" spans="1:5" s="76" customFormat="1" ht="14.25">
      <c r="A54" s="78"/>
      <c r="B54" s="79" t="s">
        <v>15</v>
      </c>
      <c r="C54" s="79" t="s">
        <v>15</v>
      </c>
      <c r="E54" s="77"/>
    </row>
    <row r="55" spans="1:5" s="47" customFormat="1" ht="14.25">
      <c r="A55" s="28"/>
      <c r="B55" s="80" t="s">
        <v>15</v>
      </c>
      <c r="C55" s="80"/>
      <c r="E55" s="44"/>
    </row>
    <row r="56" spans="1:5" s="27" customFormat="1" ht="15.75">
      <c r="A56" s="206" t="s">
        <v>14</v>
      </c>
      <c r="B56" s="206"/>
      <c r="C56" s="206"/>
      <c r="E56" s="31"/>
    </row>
    <row r="57" spans="1:5" s="27" customFormat="1" ht="15.75">
      <c r="A57" s="18"/>
      <c r="B57" s="18"/>
      <c r="C57" s="18"/>
      <c r="E57" s="31"/>
    </row>
    <row r="58" spans="1:5" s="27" customFormat="1" ht="15.75">
      <c r="A58" s="19"/>
      <c r="B58" s="20"/>
      <c r="C58" s="20"/>
      <c r="E58" s="31"/>
    </row>
    <row r="59" spans="1:5" s="27" customFormat="1" ht="15.75">
      <c r="A59" s="206" t="s">
        <v>39</v>
      </c>
      <c r="B59" s="206"/>
      <c r="C59" s="206"/>
      <c r="E59" s="31"/>
    </row>
    <row r="60" spans="1:5" s="27" customFormat="1" ht="15.75">
      <c r="A60" s="67"/>
      <c r="B60" s="68"/>
      <c r="C60" s="67"/>
      <c r="E60" s="31"/>
    </row>
    <row r="61" spans="1:5" s="32" customFormat="1" ht="19.5" customHeight="1">
      <c r="A61" s="210" t="s">
        <v>15</v>
      </c>
      <c r="B61" s="210"/>
      <c r="C61" s="210"/>
      <c r="E61" s="33"/>
    </row>
    <row r="62" spans="1:3" ht="14.25">
      <c r="A62" s="21"/>
      <c r="B62" s="22"/>
      <c r="C62" s="22"/>
    </row>
    <row r="63" spans="1:3" ht="14.25">
      <c r="A63" s="21"/>
      <c r="B63" s="22"/>
      <c r="C63" s="22"/>
    </row>
    <row r="64" spans="1:3" ht="14.25">
      <c r="A64" s="21"/>
      <c r="B64" s="11"/>
      <c r="C64" s="11"/>
    </row>
  </sheetData>
  <sheetProtection/>
  <mergeCells count="5">
    <mergeCell ref="A59:C59"/>
    <mergeCell ref="A56:C56"/>
    <mergeCell ref="A61:C61"/>
    <mergeCell ref="A5:C5"/>
    <mergeCell ref="A4:C4"/>
  </mergeCells>
  <printOptions/>
  <pageMargins left="0.7480314960629921" right="0.7480314960629921" top="0.6692913385826772" bottom="0.4724409448818898" header="0.35433070866141736" footer="0.2362204724409449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40"/>
  <sheetViews>
    <sheetView view="pageBreakPreview" zoomScaleNormal="80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44.25390625" style="8" customWidth="1"/>
    <col min="2" max="2" width="13.375" style="8" customWidth="1"/>
    <col min="3" max="3" width="14.625" style="8" customWidth="1"/>
    <col min="4" max="4" width="13.375" style="8" customWidth="1"/>
    <col min="5" max="5" width="19.125" style="8" customWidth="1"/>
    <col min="6" max="6" width="14.125" style="8" customWidth="1"/>
    <col min="7" max="7" width="10.75390625" style="26" customWidth="1"/>
    <col min="8" max="8" width="12.25390625" style="26" customWidth="1"/>
    <col min="9" max="16384" width="9.125" style="8" customWidth="1"/>
  </cols>
  <sheetData>
    <row r="1" spans="1:8" ht="15.75">
      <c r="A1" s="23"/>
      <c r="B1" s="23"/>
      <c r="C1" s="23"/>
      <c r="D1" s="23"/>
      <c r="E1" s="23"/>
      <c r="F1" s="23"/>
      <c r="G1" s="25"/>
      <c r="H1" s="25"/>
    </row>
    <row r="2" spans="1:8" ht="15.75">
      <c r="A2" s="23"/>
      <c r="B2" s="23"/>
      <c r="C2" s="23"/>
      <c r="D2" s="23"/>
      <c r="E2" s="23"/>
      <c r="F2" s="23"/>
      <c r="G2" s="25"/>
      <c r="H2" s="25"/>
    </row>
    <row r="3" spans="1:8" ht="15.75">
      <c r="A3" s="23"/>
      <c r="B3" s="23"/>
      <c r="C3" s="23"/>
      <c r="D3" s="23"/>
      <c r="E3" s="23"/>
      <c r="F3" s="23"/>
      <c r="G3" s="25"/>
      <c r="H3" s="25"/>
    </row>
    <row r="4" spans="1:8" ht="15.75">
      <c r="A4" s="23"/>
      <c r="B4" s="23"/>
      <c r="C4" s="23"/>
      <c r="D4" s="23"/>
      <c r="E4" s="23"/>
      <c r="F4" s="23"/>
      <c r="G4" s="25"/>
      <c r="H4" s="25"/>
    </row>
    <row r="5" spans="1:8" ht="15.75">
      <c r="A5" s="212" t="s">
        <v>2</v>
      </c>
      <c r="B5" s="212"/>
      <c r="C5" s="212"/>
      <c r="D5" s="212"/>
      <c r="E5" s="212"/>
      <c r="F5" s="212"/>
      <c r="G5" s="212"/>
      <c r="H5" s="212"/>
    </row>
    <row r="6" spans="1:9" ht="35.25" customHeight="1">
      <c r="A6" s="213" t="s">
        <v>109</v>
      </c>
      <c r="B6" s="213"/>
      <c r="C6" s="213"/>
      <c r="D6" s="213"/>
      <c r="E6" s="213"/>
      <c r="F6" s="213"/>
      <c r="G6" s="213"/>
      <c r="H6" s="213"/>
      <c r="I6" s="213"/>
    </row>
    <row r="7" spans="1:8" ht="15.75">
      <c r="A7" s="61"/>
      <c r="B7" s="61"/>
      <c r="C7" s="61"/>
      <c r="D7" s="61"/>
      <c r="E7" s="61"/>
      <c r="F7" s="61"/>
      <c r="G7" s="61"/>
      <c r="H7" s="61"/>
    </row>
    <row r="8" spans="1:8" ht="15.75">
      <c r="A8" s="122" t="s">
        <v>9</v>
      </c>
      <c r="B8" s="24"/>
      <c r="C8" s="24"/>
      <c r="D8" s="24"/>
      <c r="E8" s="24"/>
      <c r="F8" s="24"/>
      <c r="G8" s="24"/>
      <c r="H8" s="40" t="s">
        <v>15</v>
      </c>
    </row>
    <row r="9" spans="1:9" ht="48">
      <c r="A9" s="70" t="s">
        <v>16</v>
      </c>
      <c r="B9" s="70" t="s">
        <v>32</v>
      </c>
      <c r="C9" s="70" t="s">
        <v>13</v>
      </c>
      <c r="D9" s="70" t="s">
        <v>3</v>
      </c>
      <c r="E9" s="70" t="s">
        <v>100</v>
      </c>
      <c r="F9" s="70" t="s">
        <v>101</v>
      </c>
      <c r="G9" s="71" t="s">
        <v>33</v>
      </c>
      <c r="H9" s="72" t="s">
        <v>36</v>
      </c>
      <c r="I9" s="70" t="s">
        <v>37</v>
      </c>
    </row>
    <row r="10" spans="1:9" ht="12.75">
      <c r="A10" s="73" t="s">
        <v>89</v>
      </c>
      <c r="B10" s="82">
        <v>127611241</v>
      </c>
      <c r="C10" s="87">
        <v>-11883</v>
      </c>
      <c r="D10" s="82">
        <v>100</v>
      </c>
      <c r="E10" s="87">
        <v>-767988</v>
      </c>
      <c r="F10" s="84">
        <v>970879</v>
      </c>
      <c r="G10" s="82">
        <v>4380918</v>
      </c>
      <c r="H10" s="87">
        <v>-94772741</v>
      </c>
      <c r="I10" s="82">
        <f>SUM(B10:H10)</f>
        <v>37410526</v>
      </c>
    </row>
    <row r="11" spans="1:9" ht="15.75" customHeight="1">
      <c r="A11" s="70" t="s">
        <v>90</v>
      </c>
      <c r="B11" s="82"/>
      <c r="C11" s="83"/>
      <c r="D11" s="82"/>
      <c r="E11" s="82"/>
      <c r="F11" s="84"/>
      <c r="G11" s="82"/>
      <c r="H11" s="82"/>
      <c r="I11" s="82">
        <f aca="true" t="shared" si="0" ref="I11:I26">SUM(B11:H11)</f>
        <v>0</v>
      </c>
    </row>
    <row r="12" spans="1:9" ht="12.75">
      <c r="A12" s="73" t="s">
        <v>91</v>
      </c>
      <c r="B12" s="123">
        <v>0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1936695</v>
      </c>
      <c r="I12" s="125">
        <f t="shared" si="0"/>
        <v>1936695</v>
      </c>
    </row>
    <row r="13" spans="1:9" ht="12.75">
      <c r="A13" s="73" t="s">
        <v>104</v>
      </c>
      <c r="B13" s="123">
        <v>0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-232429</v>
      </c>
      <c r="I13" s="125">
        <f t="shared" si="0"/>
        <v>-232429</v>
      </c>
    </row>
    <row r="14" spans="1:9" ht="12.75">
      <c r="A14" s="70" t="s">
        <v>92</v>
      </c>
      <c r="B14" s="123">
        <v>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5">
        <f t="shared" si="0"/>
        <v>0</v>
      </c>
    </row>
    <row r="15" spans="1:9" ht="36">
      <c r="A15" s="74" t="s">
        <v>54</v>
      </c>
      <c r="B15" s="124">
        <v>0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6">
        <f t="shared" si="0"/>
        <v>0</v>
      </c>
    </row>
    <row r="16" spans="1:9" ht="24">
      <c r="A16" s="73" t="s">
        <v>93</v>
      </c>
      <c r="B16" s="123">
        <v>0</v>
      </c>
      <c r="C16" s="123">
        <v>0</v>
      </c>
      <c r="D16" s="123">
        <v>0</v>
      </c>
      <c r="E16" s="123">
        <f>204826-34202</f>
        <v>170624</v>
      </c>
      <c r="F16" s="123">
        <v>0</v>
      </c>
      <c r="G16" s="123">
        <v>0</v>
      </c>
      <c r="H16" s="123">
        <v>0</v>
      </c>
      <c r="I16" s="125">
        <f t="shared" si="0"/>
        <v>170624</v>
      </c>
    </row>
    <row r="17" spans="1:9" ht="36">
      <c r="A17" s="73" t="s">
        <v>94</v>
      </c>
      <c r="B17" s="123">
        <v>0</v>
      </c>
      <c r="C17" s="123">
        <v>0</v>
      </c>
      <c r="D17" s="123">
        <v>0</v>
      </c>
      <c r="E17" s="123">
        <f>-141288</f>
        <v>-141288</v>
      </c>
      <c r="F17" s="123">
        <v>0</v>
      </c>
      <c r="G17" s="123">
        <v>0</v>
      </c>
      <c r="H17" s="123">
        <v>0</v>
      </c>
      <c r="I17" s="125">
        <f t="shared" si="0"/>
        <v>-141288</v>
      </c>
    </row>
    <row r="18" spans="1:9" ht="24">
      <c r="A18" s="73" t="s">
        <v>55</v>
      </c>
      <c r="B18" s="123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5">
        <f t="shared" si="0"/>
        <v>0</v>
      </c>
    </row>
    <row r="19" spans="1:9" s="9" customFormat="1" ht="36">
      <c r="A19" s="74" t="s">
        <v>56</v>
      </c>
      <c r="B19" s="124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6">
        <f t="shared" si="0"/>
        <v>0</v>
      </c>
    </row>
    <row r="20" spans="1:9" s="26" customFormat="1" ht="12.75">
      <c r="A20" s="73" t="s">
        <v>105</v>
      </c>
      <c r="B20" s="123">
        <v>0</v>
      </c>
      <c r="C20" s="123"/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5">
        <f t="shared" si="0"/>
        <v>0</v>
      </c>
    </row>
    <row r="21" spans="1:9" s="26" customFormat="1" ht="12.75">
      <c r="A21" s="70" t="s">
        <v>95</v>
      </c>
      <c r="B21" s="123">
        <f>SUM(B12:B20)</f>
        <v>0</v>
      </c>
      <c r="C21" s="123">
        <f aca="true" t="shared" si="1" ref="C21:I21">SUM(C12:C20)</f>
        <v>0</v>
      </c>
      <c r="D21" s="123">
        <f t="shared" si="1"/>
        <v>0</v>
      </c>
      <c r="E21" s="123">
        <f t="shared" si="1"/>
        <v>29336</v>
      </c>
      <c r="F21" s="123">
        <v>0</v>
      </c>
      <c r="G21" s="123">
        <v>0</v>
      </c>
      <c r="H21" s="123">
        <f t="shared" si="1"/>
        <v>1704266</v>
      </c>
      <c r="I21" s="125">
        <f t="shared" si="1"/>
        <v>1733602</v>
      </c>
    </row>
    <row r="22" spans="1:9" ht="12.75">
      <c r="A22" s="70" t="s">
        <v>96</v>
      </c>
      <c r="B22" s="81"/>
      <c r="C22" s="123"/>
      <c r="D22" s="123" t="s">
        <v>15</v>
      </c>
      <c r="E22" s="81"/>
      <c r="F22" s="123" t="s">
        <v>15</v>
      </c>
      <c r="G22" s="123"/>
      <c r="H22" s="123"/>
      <c r="I22" s="125">
        <f t="shared" si="0"/>
        <v>0</v>
      </c>
    </row>
    <row r="23" spans="1:9" s="27" customFormat="1" ht="12.75">
      <c r="A23" s="73" t="s">
        <v>97</v>
      </c>
      <c r="B23" s="123">
        <v>0</v>
      </c>
      <c r="C23" s="124">
        <v>0</v>
      </c>
      <c r="D23" s="124">
        <v>0</v>
      </c>
      <c r="E23" s="123">
        <v>0</v>
      </c>
      <c r="F23" s="123">
        <v>0</v>
      </c>
      <c r="G23" s="123">
        <v>0</v>
      </c>
      <c r="H23" s="123">
        <v>0</v>
      </c>
      <c r="I23" s="125">
        <f t="shared" si="0"/>
        <v>0</v>
      </c>
    </row>
    <row r="24" spans="1:9" s="27" customFormat="1" ht="12.75">
      <c r="A24" s="73" t="s">
        <v>98</v>
      </c>
      <c r="B24" s="123">
        <v>0</v>
      </c>
      <c r="C24" s="123">
        <v>0</v>
      </c>
      <c r="D24" s="123">
        <v>0</v>
      </c>
      <c r="E24" s="123">
        <v>0</v>
      </c>
      <c r="F24" s="123">
        <v>-11745</v>
      </c>
      <c r="G24" s="123">
        <v>0</v>
      </c>
      <c r="H24" s="123">
        <v>0</v>
      </c>
      <c r="I24" s="125">
        <f t="shared" si="0"/>
        <v>-11745</v>
      </c>
    </row>
    <row r="25" spans="1:9" s="27" customFormat="1" ht="12.75">
      <c r="A25" s="73" t="s">
        <v>99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5">
        <f t="shared" si="0"/>
        <v>0</v>
      </c>
    </row>
    <row r="26" spans="1:9" s="27" customFormat="1" ht="13.5" thickBot="1">
      <c r="A26" s="119" t="s">
        <v>102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5">
        <f t="shared" si="0"/>
        <v>0</v>
      </c>
    </row>
    <row r="27" spans="1:9" s="27" customFormat="1" ht="18.75" customHeight="1" thickBot="1">
      <c r="A27" s="120" t="s">
        <v>103</v>
      </c>
      <c r="B27" s="121">
        <f aca="true" t="shared" si="2" ref="B27:I27">SUM(B10+B21+B23+B24+B25+B26)</f>
        <v>127611241</v>
      </c>
      <c r="C27" s="121">
        <f t="shared" si="2"/>
        <v>-11883</v>
      </c>
      <c r="D27" s="121">
        <f t="shared" si="2"/>
        <v>100</v>
      </c>
      <c r="E27" s="127">
        <f t="shared" si="2"/>
        <v>-738652</v>
      </c>
      <c r="F27" s="121">
        <f t="shared" si="2"/>
        <v>959134</v>
      </c>
      <c r="G27" s="121">
        <f t="shared" si="2"/>
        <v>4380918</v>
      </c>
      <c r="H27" s="127">
        <f t="shared" si="2"/>
        <v>-93068475</v>
      </c>
      <c r="I27" s="121">
        <f t="shared" si="2"/>
        <v>39132383</v>
      </c>
    </row>
    <row r="28" spans="1:9" s="27" customFormat="1" ht="13.5" thickTop="1">
      <c r="A28" s="69"/>
      <c r="B28" s="85" t="s">
        <v>15</v>
      </c>
      <c r="C28" s="86" t="s">
        <v>15</v>
      </c>
      <c r="D28" s="85" t="s">
        <v>15</v>
      </c>
      <c r="E28" s="86" t="s">
        <v>15</v>
      </c>
      <c r="F28" s="85" t="s">
        <v>15</v>
      </c>
      <c r="G28" s="85" t="s">
        <v>15</v>
      </c>
      <c r="H28" s="85" t="s">
        <v>15</v>
      </c>
      <c r="I28" s="85" t="s">
        <v>15</v>
      </c>
    </row>
    <row r="29" spans="1:9" s="27" customFormat="1" ht="12.75">
      <c r="A29" s="69"/>
      <c r="B29" s="85" t="s">
        <v>15</v>
      </c>
      <c r="C29" s="85" t="s">
        <v>15</v>
      </c>
      <c r="D29" s="85" t="s">
        <v>15</v>
      </c>
      <c r="E29" s="85" t="s">
        <v>15</v>
      </c>
      <c r="F29" s="85" t="s">
        <v>15</v>
      </c>
      <c r="G29" s="85" t="s">
        <v>15</v>
      </c>
      <c r="H29" s="85" t="s">
        <v>15</v>
      </c>
      <c r="I29" s="85" t="s">
        <v>15</v>
      </c>
    </row>
    <row r="30" spans="1:9" s="27" customFormat="1" ht="12.75">
      <c r="A30" s="69"/>
      <c r="B30" s="85"/>
      <c r="C30" s="85"/>
      <c r="D30" s="85"/>
      <c r="E30" s="85"/>
      <c r="F30" s="85"/>
      <c r="G30" s="85"/>
      <c r="H30" s="85"/>
      <c r="I30" s="85"/>
    </row>
    <row r="31" spans="1:9" s="27" customFormat="1" ht="15.75" customHeight="1">
      <c r="A31" s="206" t="s">
        <v>14</v>
      </c>
      <c r="B31" s="206"/>
      <c r="C31" s="206"/>
      <c r="D31" s="206"/>
      <c r="E31" s="206"/>
      <c r="F31" s="206"/>
      <c r="G31" s="75"/>
      <c r="H31" s="75"/>
      <c r="I31" s="75"/>
    </row>
    <row r="32" spans="1:9" s="27" customFormat="1" ht="15.75">
      <c r="A32" s="18"/>
      <c r="B32" s="18"/>
      <c r="C32" s="18"/>
      <c r="D32" s="75"/>
      <c r="E32" s="85"/>
      <c r="F32" s="75"/>
      <c r="G32" s="75"/>
      <c r="H32" s="75"/>
      <c r="I32" s="75"/>
    </row>
    <row r="33" spans="1:9" s="27" customFormat="1" ht="15.75" customHeight="1">
      <c r="A33" s="206" t="s">
        <v>39</v>
      </c>
      <c r="B33" s="206"/>
      <c r="C33" s="206"/>
      <c r="D33" s="206"/>
      <c r="E33" s="206"/>
      <c r="F33" s="75"/>
      <c r="G33" s="75"/>
      <c r="H33" s="75"/>
      <c r="I33" s="75"/>
    </row>
    <row r="34" spans="1:9" s="27" customFormat="1" ht="15.75">
      <c r="A34" s="67"/>
      <c r="B34" s="68"/>
      <c r="C34" s="67"/>
      <c r="D34" s="75"/>
      <c r="E34" s="75"/>
      <c r="F34" s="75"/>
      <c r="G34" s="75"/>
      <c r="H34" s="75"/>
      <c r="I34" s="75"/>
    </row>
    <row r="35" spans="1:9" s="27" customFormat="1" ht="12.75">
      <c r="A35" s="69"/>
      <c r="B35" s="75"/>
      <c r="C35" s="75"/>
      <c r="D35" s="75"/>
      <c r="E35" s="75"/>
      <c r="F35" s="75"/>
      <c r="G35" s="75"/>
      <c r="H35" s="75"/>
      <c r="I35" s="75"/>
    </row>
    <row r="36" spans="1:9" s="27" customFormat="1" ht="12.75">
      <c r="A36" s="69"/>
      <c r="B36" s="75"/>
      <c r="C36" s="75"/>
      <c r="D36" s="75"/>
      <c r="E36" s="75"/>
      <c r="F36" s="75"/>
      <c r="G36" s="75"/>
      <c r="H36" s="75"/>
      <c r="I36" s="75"/>
    </row>
    <row r="37" spans="1:9" s="27" customFormat="1" ht="12.75">
      <c r="A37" s="69"/>
      <c r="B37" s="75"/>
      <c r="C37" s="75"/>
      <c r="D37" s="75"/>
      <c r="E37" s="75"/>
      <c r="F37" s="75"/>
      <c r="G37" s="75"/>
      <c r="H37" s="75"/>
      <c r="I37" s="75"/>
    </row>
    <row r="38" spans="1:9" s="27" customFormat="1" ht="12.75">
      <c r="A38" s="69"/>
      <c r="B38" s="75"/>
      <c r="C38" s="75"/>
      <c r="D38" s="75"/>
      <c r="E38" s="75"/>
      <c r="F38" s="75"/>
      <c r="G38" s="75"/>
      <c r="H38" s="75"/>
      <c r="I38" s="75"/>
    </row>
    <row r="39" spans="1:5" s="27" customFormat="1" ht="14.25">
      <c r="A39" s="28"/>
      <c r="B39" s="29"/>
      <c r="C39" s="30"/>
      <c r="E39" s="31"/>
    </row>
    <row r="40" spans="1:5" s="32" customFormat="1" ht="19.5" customHeight="1">
      <c r="A40" s="202" t="s">
        <v>15</v>
      </c>
      <c r="B40" s="202"/>
      <c r="C40" s="202"/>
      <c r="E40" s="33"/>
    </row>
  </sheetData>
  <sheetProtection/>
  <mergeCells count="5">
    <mergeCell ref="A5:H5"/>
    <mergeCell ref="A31:F31"/>
    <mergeCell ref="A33:E33"/>
    <mergeCell ref="A40:C40"/>
    <mergeCell ref="A6:I6"/>
  </mergeCells>
  <printOptions/>
  <pageMargins left="0.7480314960629921" right="0.7480314960629921" top="0.15748031496062992" bottom="0.1968503937007874" header="0.15748031496062992" footer="0.1968503937007874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B7">
      <selection activeCell="L29" sqref="L29"/>
    </sheetView>
  </sheetViews>
  <sheetFormatPr defaultColWidth="20.75390625" defaultRowHeight="12.75"/>
  <cols>
    <col min="1" max="1" width="47.75390625" style="8" customWidth="1"/>
    <col min="2" max="2" width="13.625" style="8" customWidth="1"/>
    <col min="3" max="4" width="13.125" style="8" customWidth="1"/>
    <col min="5" max="5" width="20.125" style="8" customWidth="1"/>
    <col min="6" max="6" width="18.25390625" style="8" customWidth="1"/>
    <col min="7" max="7" width="15.875" style="8" customWidth="1"/>
    <col min="8" max="8" width="13.375" style="26" customWidth="1"/>
    <col min="9" max="9" width="15.375" style="26" customWidth="1"/>
    <col min="10" max="10" width="13.875" style="8" customWidth="1"/>
    <col min="11" max="11" width="16.00390625" style="8" customWidth="1"/>
    <col min="12" max="16384" width="20.75390625" style="8" customWidth="1"/>
  </cols>
  <sheetData>
    <row r="1" spans="1:9" ht="15.75">
      <c r="A1" s="23"/>
      <c r="B1" s="23"/>
      <c r="C1" s="23"/>
      <c r="D1" s="23"/>
      <c r="E1" s="23"/>
      <c r="F1" s="23"/>
      <c r="G1" s="23"/>
      <c r="H1" s="25"/>
      <c r="I1" s="25"/>
    </row>
    <row r="2" spans="1:9" ht="15.75">
      <c r="A2" s="23"/>
      <c r="B2" s="23"/>
      <c r="C2" s="23"/>
      <c r="D2" s="23"/>
      <c r="E2" s="23"/>
      <c r="F2" s="23"/>
      <c r="G2" s="23"/>
      <c r="H2" s="25"/>
      <c r="I2" s="25"/>
    </row>
    <row r="3" spans="1:9" ht="15.75">
      <c r="A3" s="23"/>
      <c r="B3" s="23"/>
      <c r="C3" s="23"/>
      <c r="D3" s="23"/>
      <c r="E3" s="23"/>
      <c r="F3" s="23"/>
      <c r="G3" s="23"/>
      <c r="H3" s="25"/>
      <c r="I3" s="25"/>
    </row>
    <row r="4" spans="1:9" ht="15.75">
      <c r="A4" s="23"/>
      <c r="B4" s="23"/>
      <c r="C4" s="23"/>
      <c r="D4" s="23"/>
      <c r="E4" s="23"/>
      <c r="F4" s="23"/>
      <c r="G4" s="23"/>
      <c r="H4" s="25"/>
      <c r="I4" s="25"/>
    </row>
    <row r="5" spans="1:9" ht="15.75">
      <c r="A5" s="212" t="s">
        <v>2</v>
      </c>
      <c r="B5" s="212"/>
      <c r="C5" s="212"/>
      <c r="D5" s="212"/>
      <c r="E5" s="212"/>
      <c r="F5" s="212"/>
      <c r="G5" s="212"/>
      <c r="H5" s="212"/>
      <c r="I5" s="212"/>
    </row>
    <row r="6" spans="1:10" ht="35.25" customHeight="1">
      <c r="A6" s="213" t="s">
        <v>161</v>
      </c>
      <c r="B6" s="213"/>
      <c r="C6" s="213"/>
      <c r="D6" s="213"/>
      <c r="E6" s="213"/>
      <c r="F6" s="213"/>
      <c r="G6" s="213"/>
      <c r="H6" s="213"/>
      <c r="I6" s="213"/>
      <c r="J6" s="213"/>
    </row>
    <row r="7" spans="1:9" ht="15.75">
      <c r="A7" s="61"/>
      <c r="B7" s="61"/>
      <c r="C7" s="61"/>
      <c r="D7" s="61"/>
      <c r="E7" s="61"/>
      <c r="F7" s="61"/>
      <c r="G7" s="61"/>
      <c r="H7" s="61"/>
      <c r="I7" s="61"/>
    </row>
    <row r="8" spans="1:9" ht="15.75">
      <c r="A8" s="205" t="s">
        <v>122</v>
      </c>
      <c r="B8" s="205"/>
      <c r="C8" s="205"/>
      <c r="D8" s="197"/>
      <c r="E8" s="24"/>
      <c r="F8" s="24"/>
      <c r="G8" s="24"/>
      <c r="H8" s="24"/>
      <c r="I8" s="40" t="s">
        <v>15</v>
      </c>
    </row>
    <row r="9" spans="1:11" ht="57.75" customHeight="1">
      <c r="A9" s="70" t="s">
        <v>120</v>
      </c>
      <c r="B9" s="71" t="s">
        <v>32</v>
      </c>
      <c r="C9" s="71" t="s">
        <v>13</v>
      </c>
      <c r="D9" s="71" t="s">
        <v>145</v>
      </c>
      <c r="E9" s="71" t="s">
        <v>34</v>
      </c>
      <c r="F9" s="170" t="s">
        <v>101</v>
      </c>
      <c r="G9" s="71" t="s">
        <v>33</v>
      </c>
      <c r="H9" s="155" t="s">
        <v>36</v>
      </c>
      <c r="I9" s="71" t="s">
        <v>121</v>
      </c>
      <c r="J9" s="155" t="s">
        <v>158</v>
      </c>
      <c r="K9" s="71" t="s">
        <v>37</v>
      </c>
    </row>
    <row r="10" spans="1:11" ht="12.75">
      <c r="A10" s="70" t="s">
        <v>138</v>
      </c>
      <c r="B10" s="182">
        <v>127611241</v>
      </c>
      <c r="C10" s="183">
        <v>-280212</v>
      </c>
      <c r="D10" s="183">
        <v>100</v>
      </c>
      <c r="E10" s="183">
        <v>-1753210</v>
      </c>
      <c r="F10" s="184">
        <v>3160521</v>
      </c>
      <c r="G10" s="182">
        <v>4380918</v>
      </c>
      <c r="H10" s="183">
        <v>-92175410</v>
      </c>
      <c r="I10" s="179">
        <f>SUM(B10:H10)</f>
        <v>40943948</v>
      </c>
      <c r="J10" s="183">
        <v>0</v>
      </c>
      <c r="K10" s="179">
        <f>SUM(I10:J10)</f>
        <v>40943948</v>
      </c>
    </row>
    <row r="11" spans="1:11" ht="15.75" customHeight="1">
      <c r="A11" s="70" t="s">
        <v>90</v>
      </c>
      <c r="B11" s="182"/>
      <c r="C11" s="185"/>
      <c r="D11" s="185"/>
      <c r="E11" s="182"/>
      <c r="F11" s="184"/>
      <c r="G11" s="182"/>
      <c r="H11" s="182"/>
      <c r="I11" s="179" t="s">
        <v>15</v>
      </c>
      <c r="J11" s="182"/>
      <c r="K11" s="179" t="s">
        <v>15</v>
      </c>
    </row>
    <row r="12" spans="1:11" ht="12.75">
      <c r="A12" s="73" t="s">
        <v>124</v>
      </c>
      <c r="B12" s="176">
        <v>0</v>
      </c>
      <c r="C12" s="176">
        <v>0</v>
      </c>
      <c r="D12" s="176"/>
      <c r="E12" s="176">
        <v>0</v>
      </c>
      <c r="F12" s="186">
        <v>0</v>
      </c>
      <c r="G12" s="176">
        <v>0</v>
      </c>
      <c r="H12" s="186">
        <f>SUM('ф.2'!B31)</f>
        <v>2655538</v>
      </c>
      <c r="I12" s="179">
        <f>SUM(B12:H12)</f>
        <v>2655538</v>
      </c>
      <c r="J12" s="186">
        <v>37</v>
      </c>
      <c r="K12" s="179">
        <f aca="true" t="shared" si="0" ref="K12:K24">SUM(I12:J12)</f>
        <v>2655575</v>
      </c>
    </row>
    <row r="13" spans="1:11" ht="12.75">
      <c r="A13" s="70" t="s">
        <v>92</v>
      </c>
      <c r="B13" s="176"/>
      <c r="C13" s="176"/>
      <c r="D13" s="176"/>
      <c r="E13" s="176"/>
      <c r="F13" s="186"/>
      <c r="G13" s="176"/>
      <c r="H13" s="186"/>
      <c r="I13" s="179" t="s">
        <v>15</v>
      </c>
      <c r="J13" s="186"/>
      <c r="K13" s="179" t="s">
        <v>15</v>
      </c>
    </row>
    <row r="14" spans="1:11" ht="36">
      <c r="A14" s="74" t="s">
        <v>54</v>
      </c>
      <c r="B14" s="177" t="s">
        <v>15</v>
      </c>
      <c r="C14" s="177" t="s">
        <v>15</v>
      </c>
      <c r="D14" s="177"/>
      <c r="E14" s="177" t="s">
        <v>15</v>
      </c>
      <c r="F14" s="187" t="s">
        <v>15</v>
      </c>
      <c r="G14" s="177" t="s">
        <v>15</v>
      </c>
      <c r="H14" s="187" t="s">
        <v>15</v>
      </c>
      <c r="I14" s="179" t="s">
        <v>15</v>
      </c>
      <c r="J14" s="187"/>
      <c r="K14" s="179" t="s">
        <v>15</v>
      </c>
    </row>
    <row r="15" spans="1:11" ht="24">
      <c r="A15" s="73" t="s">
        <v>93</v>
      </c>
      <c r="B15" s="176">
        <v>0</v>
      </c>
      <c r="C15" s="176">
        <v>0</v>
      </c>
      <c r="D15" s="176"/>
      <c r="E15" s="176">
        <v>1350096</v>
      </c>
      <c r="F15" s="186">
        <v>0</v>
      </c>
      <c r="G15" s="176">
        <v>0</v>
      </c>
      <c r="H15" s="186">
        <v>0</v>
      </c>
      <c r="I15" s="179">
        <f>SUM(B15:H15)</f>
        <v>1350096</v>
      </c>
      <c r="J15" s="186"/>
      <c r="K15" s="179">
        <f t="shared" si="0"/>
        <v>1350096</v>
      </c>
    </row>
    <row r="16" spans="1:11" ht="36">
      <c r="A16" s="73" t="s">
        <v>94</v>
      </c>
      <c r="B16" s="176">
        <v>0</v>
      </c>
      <c r="C16" s="176">
        <v>0</v>
      </c>
      <c r="D16" s="176"/>
      <c r="E16" s="176">
        <v>-61501</v>
      </c>
      <c r="F16" s="186">
        <v>0</v>
      </c>
      <c r="G16" s="176">
        <v>0</v>
      </c>
      <c r="H16" s="186">
        <v>0</v>
      </c>
      <c r="I16" s="179">
        <f>SUM(B16:H16)</f>
        <v>-61501</v>
      </c>
      <c r="J16" s="186"/>
      <c r="K16" s="179">
        <f t="shared" si="0"/>
        <v>-61501</v>
      </c>
    </row>
    <row r="17" spans="1:11" ht="24">
      <c r="A17" s="73" t="s">
        <v>55</v>
      </c>
      <c r="B17" s="176">
        <v>0</v>
      </c>
      <c r="C17" s="176">
        <v>0</v>
      </c>
      <c r="D17" s="176"/>
      <c r="E17" s="176">
        <v>0</v>
      </c>
      <c r="F17" s="186">
        <v>0</v>
      </c>
      <c r="G17" s="176">
        <v>0</v>
      </c>
      <c r="H17" s="186">
        <v>0</v>
      </c>
      <c r="I17" s="179">
        <f>SUM(B17:H17)</f>
        <v>0</v>
      </c>
      <c r="J17" s="186"/>
      <c r="K17" s="179">
        <f t="shared" si="0"/>
        <v>0</v>
      </c>
    </row>
    <row r="18" spans="1:11" s="9" customFormat="1" ht="36">
      <c r="A18" s="74" t="s">
        <v>56</v>
      </c>
      <c r="B18" s="178">
        <f aca="true" t="shared" si="1" ref="B18:H18">SUM(B14:B17)</f>
        <v>0</v>
      </c>
      <c r="C18" s="178">
        <f t="shared" si="1"/>
        <v>0</v>
      </c>
      <c r="D18" s="178"/>
      <c r="E18" s="178">
        <f t="shared" si="1"/>
        <v>1288595</v>
      </c>
      <c r="F18" s="188">
        <f t="shared" si="1"/>
        <v>0</v>
      </c>
      <c r="G18" s="178">
        <f t="shared" si="1"/>
        <v>0</v>
      </c>
      <c r="H18" s="178">
        <f t="shared" si="1"/>
        <v>0</v>
      </c>
      <c r="I18" s="179">
        <f>SUM(B18:H18)</f>
        <v>1288595</v>
      </c>
      <c r="J18" s="178"/>
      <c r="K18" s="179">
        <f t="shared" si="0"/>
        <v>1288595</v>
      </c>
    </row>
    <row r="19" spans="1:11" s="26" customFormat="1" ht="12.75">
      <c r="A19" s="70" t="s">
        <v>127</v>
      </c>
      <c r="B19" s="179">
        <f>SUM(B12+B18)</f>
        <v>0</v>
      </c>
      <c r="C19" s="179">
        <f aca="true" t="shared" si="2" ref="C19:K19">SUM(C12+C18)</f>
        <v>0</v>
      </c>
      <c r="D19" s="179"/>
      <c r="E19" s="179">
        <f t="shared" si="2"/>
        <v>1288595</v>
      </c>
      <c r="F19" s="179">
        <f t="shared" si="2"/>
        <v>0</v>
      </c>
      <c r="G19" s="179">
        <f t="shared" si="2"/>
        <v>0</v>
      </c>
      <c r="H19" s="179">
        <f t="shared" si="2"/>
        <v>2655538</v>
      </c>
      <c r="I19" s="179">
        <f t="shared" si="2"/>
        <v>3944133</v>
      </c>
      <c r="J19" s="179">
        <f t="shared" si="2"/>
        <v>37</v>
      </c>
      <c r="K19" s="179">
        <f t="shared" si="2"/>
        <v>3944170</v>
      </c>
    </row>
    <row r="20" spans="1:11" ht="12.75">
      <c r="A20" s="70" t="s">
        <v>96</v>
      </c>
      <c r="B20" s="180"/>
      <c r="C20" s="176"/>
      <c r="D20" s="176"/>
      <c r="E20" s="180"/>
      <c r="F20" s="186" t="s">
        <v>15</v>
      </c>
      <c r="G20" s="176"/>
      <c r="H20" s="176"/>
      <c r="I20" s="179" t="s">
        <v>15</v>
      </c>
      <c r="J20" s="176"/>
      <c r="K20" s="179" t="s">
        <v>15</v>
      </c>
    </row>
    <row r="21" spans="1:11" ht="24">
      <c r="A21" s="73" t="s">
        <v>159</v>
      </c>
      <c r="B21" s="176">
        <v>0</v>
      </c>
      <c r="C21" s="176">
        <v>0</v>
      </c>
      <c r="D21" s="176">
        <v>0</v>
      </c>
      <c r="E21" s="176">
        <v>0</v>
      </c>
      <c r="F21" s="186">
        <v>0</v>
      </c>
      <c r="G21" s="176">
        <v>0</v>
      </c>
      <c r="H21" s="193">
        <v>0</v>
      </c>
      <c r="I21" s="179">
        <v>0</v>
      </c>
      <c r="J21" s="176">
        <v>-1215</v>
      </c>
      <c r="K21" s="179">
        <f>SUM(I21:J21)</f>
        <v>-1215</v>
      </c>
    </row>
    <row r="22" spans="1:11" ht="12.75">
      <c r="A22" s="73" t="s">
        <v>146</v>
      </c>
      <c r="B22" s="180">
        <v>100</v>
      </c>
      <c r="C22" s="176">
        <v>0</v>
      </c>
      <c r="D22" s="176">
        <v>-100</v>
      </c>
      <c r="E22" s="179">
        <v>0</v>
      </c>
      <c r="F22" s="186">
        <v>0</v>
      </c>
      <c r="G22" s="176">
        <v>0</v>
      </c>
      <c r="H22" s="176">
        <v>0</v>
      </c>
      <c r="I22" s="179">
        <f>SUM(B22:H22)</f>
        <v>0</v>
      </c>
      <c r="J22" s="176"/>
      <c r="K22" s="179">
        <f t="shared" si="0"/>
        <v>0</v>
      </c>
    </row>
    <row r="23" spans="1:11" s="27" customFormat="1" ht="24">
      <c r="A23" s="73" t="s">
        <v>125</v>
      </c>
      <c r="B23" s="176">
        <v>0</v>
      </c>
      <c r="C23" s="176">
        <v>0</v>
      </c>
      <c r="D23" s="176"/>
      <c r="E23" s="176">
        <v>0</v>
      </c>
      <c r="F23" s="186">
        <v>-23263</v>
      </c>
      <c r="G23" s="176">
        <v>0</v>
      </c>
      <c r="H23" s="186">
        <v>23263</v>
      </c>
      <c r="I23" s="179">
        <f>SUM(B23:H23)</f>
        <v>0</v>
      </c>
      <c r="J23" s="193"/>
      <c r="K23" s="179">
        <f t="shared" si="0"/>
        <v>0</v>
      </c>
    </row>
    <row r="24" spans="1:11" ht="13.5" thickBot="1">
      <c r="A24" s="119" t="s">
        <v>104</v>
      </c>
      <c r="B24" s="177">
        <v>0</v>
      </c>
      <c r="C24" s="177">
        <v>0</v>
      </c>
      <c r="D24" s="177"/>
      <c r="E24" s="177">
        <v>0</v>
      </c>
      <c r="F24" s="187">
        <v>0</v>
      </c>
      <c r="G24" s="177">
        <v>0</v>
      </c>
      <c r="H24" s="194">
        <f>-555211</f>
        <v>-555211</v>
      </c>
      <c r="I24" s="179">
        <f>SUM(B24:H24)</f>
        <v>-555211</v>
      </c>
      <c r="J24" s="194"/>
      <c r="K24" s="179">
        <f t="shared" si="0"/>
        <v>-555211</v>
      </c>
    </row>
    <row r="25" spans="1:11" s="27" customFormat="1" ht="18.75" customHeight="1" thickBot="1">
      <c r="A25" s="156" t="s">
        <v>156</v>
      </c>
      <c r="B25" s="181">
        <f>SUM(B10,B19,B21:B24)</f>
        <v>127611341</v>
      </c>
      <c r="C25" s="181">
        <f aca="true" t="shared" si="3" ref="C25:K25">SUM(C10,C19,C21:C24)</f>
        <v>-280212</v>
      </c>
      <c r="D25" s="181">
        <f t="shared" si="3"/>
        <v>0</v>
      </c>
      <c r="E25" s="181">
        <f t="shared" si="3"/>
        <v>-464615</v>
      </c>
      <c r="F25" s="181">
        <f t="shared" si="3"/>
        <v>3137258</v>
      </c>
      <c r="G25" s="181">
        <f t="shared" si="3"/>
        <v>4380918</v>
      </c>
      <c r="H25" s="181">
        <f t="shared" si="3"/>
        <v>-90051820</v>
      </c>
      <c r="I25" s="181">
        <f t="shared" si="3"/>
        <v>44332870</v>
      </c>
      <c r="J25" s="181">
        <f t="shared" si="3"/>
        <v>-1178</v>
      </c>
      <c r="K25" s="181">
        <f t="shared" si="3"/>
        <v>44331692</v>
      </c>
    </row>
    <row r="26" spans="1:11" s="27" customFormat="1" ht="16.5" thickTop="1">
      <c r="A26" s="69"/>
      <c r="B26" s="157"/>
      <c r="C26" s="158"/>
      <c r="D26" s="158"/>
      <c r="E26" s="157" t="s">
        <v>15</v>
      </c>
      <c r="F26" s="158" t="s">
        <v>15</v>
      </c>
      <c r="G26" s="171"/>
      <c r="H26" s="157" t="s">
        <v>15</v>
      </c>
      <c r="I26" s="158" t="s">
        <v>15</v>
      </c>
      <c r="J26" s="85" t="s">
        <v>15</v>
      </c>
      <c r="K26" s="41" t="s">
        <v>15</v>
      </c>
    </row>
    <row r="27" spans="1:11" s="27" customFormat="1" ht="12.75">
      <c r="A27" s="69"/>
      <c r="B27" s="85"/>
      <c r="C27" s="85"/>
      <c r="D27" s="85"/>
      <c r="E27" s="85"/>
      <c r="F27" s="85"/>
      <c r="G27" s="172"/>
      <c r="H27" s="85"/>
      <c r="I27" s="85"/>
      <c r="J27" s="85"/>
      <c r="K27" s="41" t="s">
        <v>15</v>
      </c>
    </row>
    <row r="28" spans="1:11" s="27" customFormat="1" ht="15.75" customHeight="1">
      <c r="A28" s="206" t="s">
        <v>129</v>
      </c>
      <c r="B28" s="206"/>
      <c r="C28" s="206"/>
      <c r="D28" s="206"/>
      <c r="E28" s="206"/>
      <c r="F28" s="206"/>
      <c r="G28" s="206"/>
      <c r="H28" s="169"/>
      <c r="I28" s="85"/>
      <c r="J28" s="85"/>
      <c r="K28" s="41"/>
    </row>
    <row r="29" spans="1:11" s="27" customFormat="1" ht="15.75" customHeight="1">
      <c r="A29" s="18"/>
      <c r="B29" s="18"/>
      <c r="C29" s="18"/>
      <c r="D29" s="18"/>
      <c r="E29" s="18"/>
      <c r="F29" s="18"/>
      <c r="G29" s="18"/>
      <c r="H29" s="75"/>
      <c r="I29" s="75"/>
      <c r="J29" s="75"/>
      <c r="K29" s="41"/>
    </row>
    <row r="30" spans="1:10" s="27" customFormat="1" ht="15.75">
      <c r="A30" s="19"/>
      <c r="B30" s="20"/>
      <c r="C30" s="20"/>
      <c r="D30" s="20"/>
      <c r="E30" s="19"/>
      <c r="F30" s="20"/>
      <c r="G30" s="20"/>
      <c r="H30" s="75"/>
      <c r="I30" s="75"/>
      <c r="J30" s="75"/>
    </row>
    <row r="31" spans="1:10" s="27" customFormat="1" ht="15.75" customHeight="1">
      <c r="A31" s="206" t="s">
        <v>162</v>
      </c>
      <c r="B31" s="206"/>
      <c r="C31" s="206"/>
      <c r="D31" s="206"/>
      <c r="E31" s="206"/>
      <c r="F31" s="206"/>
      <c r="G31" s="206"/>
      <c r="H31" s="75"/>
      <c r="I31" s="75"/>
      <c r="J31" s="75"/>
    </row>
    <row r="32" spans="1:10" s="27" customFormat="1" ht="15.75">
      <c r="A32" s="18"/>
      <c r="B32" s="36"/>
      <c r="C32" s="18"/>
      <c r="D32" s="18"/>
      <c r="E32" s="206" t="s">
        <v>15</v>
      </c>
      <c r="F32" s="206"/>
      <c r="G32" s="206"/>
      <c r="H32" s="75"/>
      <c r="I32" s="75"/>
      <c r="J32" s="75"/>
    </row>
    <row r="33" spans="1:10" s="27" customFormat="1" ht="12.75">
      <c r="A33" s="69"/>
      <c r="B33" s="75"/>
      <c r="C33" s="75"/>
      <c r="D33" s="75"/>
      <c r="E33" s="75"/>
      <c r="F33" s="75"/>
      <c r="G33" s="173"/>
      <c r="H33" s="75"/>
      <c r="I33" s="75"/>
      <c r="J33" s="75"/>
    </row>
    <row r="34" spans="1:10" s="27" customFormat="1" ht="12.75">
      <c r="A34" s="69"/>
      <c r="B34" s="75"/>
      <c r="C34" s="75"/>
      <c r="D34" s="75"/>
      <c r="E34" s="75"/>
      <c r="F34" s="75"/>
      <c r="G34" s="173"/>
      <c r="H34" s="75"/>
      <c r="I34" s="75"/>
      <c r="J34" s="75"/>
    </row>
    <row r="35" spans="1:10" s="27" customFormat="1" ht="12.75">
      <c r="A35" s="69"/>
      <c r="B35" s="75"/>
      <c r="C35" s="75"/>
      <c r="D35" s="75"/>
      <c r="E35" s="75"/>
      <c r="F35" s="75"/>
      <c r="G35" s="173"/>
      <c r="H35" s="75"/>
      <c r="I35" s="75"/>
      <c r="J35" s="75"/>
    </row>
    <row r="36" spans="1:10" s="27" customFormat="1" ht="12.75">
      <c r="A36" s="69"/>
      <c r="B36" s="75"/>
      <c r="C36" s="75"/>
      <c r="D36" s="75"/>
      <c r="E36" s="75"/>
      <c r="F36" s="75"/>
      <c r="G36" s="173"/>
      <c r="H36" s="75"/>
      <c r="I36" s="75"/>
      <c r="J36" s="75"/>
    </row>
    <row r="37" spans="1:6" s="27" customFormat="1" ht="14.25">
      <c r="A37" s="28"/>
      <c r="B37" s="29"/>
      <c r="C37" s="30"/>
      <c r="D37" s="30"/>
      <c r="F37" s="31"/>
    </row>
    <row r="38" spans="1:6" s="32" customFormat="1" ht="19.5" customHeight="1">
      <c r="A38" s="202" t="s">
        <v>15</v>
      </c>
      <c r="B38" s="202"/>
      <c r="C38" s="202"/>
      <c r="D38" s="196"/>
      <c r="F38" s="33"/>
    </row>
  </sheetData>
  <sheetProtection/>
  <mergeCells count="7">
    <mergeCell ref="A31:G31"/>
    <mergeCell ref="A5:I5"/>
    <mergeCell ref="A6:J6"/>
    <mergeCell ref="A38:C38"/>
    <mergeCell ref="A8:C8"/>
    <mergeCell ref="E32:G32"/>
    <mergeCell ref="A28:G28"/>
  </mergeCells>
  <printOptions/>
  <pageMargins left="0.5905511811023623" right="0.7086614173228347" top="0.35433070866141736" bottom="0.7480314960629921" header="0.15748031496062992" footer="0.31496062992125984"/>
  <pageSetup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B9"/>
  <sheetViews>
    <sheetView zoomScalePageLayoutView="0" workbookViewId="0" topLeftCell="A1">
      <selection activeCell="B6" sqref="B6"/>
    </sheetView>
  </sheetViews>
  <sheetFormatPr defaultColWidth="9.00390625" defaultRowHeight="12.75"/>
  <cols>
    <col min="2" max="2" width="25.00390625" style="0" customWidth="1"/>
  </cols>
  <sheetData>
    <row r="6" ht="56.25" customHeight="1">
      <c r="B6" s="200" t="s">
        <v>160</v>
      </c>
    </row>
    <row r="9" ht="12.75">
      <c r="B9" s="20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Макакова Жаннат Бодановна</cp:lastModifiedBy>
  <cp:lastPrinted>2017-10-26T09:01:27Z</cp:lastPrinted>
  <dcterms:created xsi:type="dcterms:W3CDTF">2009-05-05T06:44:20Z</dcterms:created>
  <dcterms:modified xsi:type="dcterms:W3CDTF">2017-10-26T09:50:32Z</dcterms:modified>
  <cp:category/>
  <cp:version/>
  <cp:contentType/>
  <cp:contentStatus/>
</cp:coreProperties>
</file>