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10" activeTab="3"/>
  </bookViews>
  <sheets>
    <sheet name="Ф-1 " sheetId="1" r:id="rId1"/>
    <sheet name="ф.2" sheetId="2" r:id="rId2"/>
    <sheet name="ф 3" sheetId="3" r:id="rId3"/>
    <sheet name="ф4" sheetId="4" r:id="rId4"/>
    <sheet name="ф4 (2)" sheetId="5" state="hidden" r:id="rId5"/>
    <sheet name="Лист1" sheetId="6" state="hidden" r:id="rId6"/>
  </sheets>
  <externalReferences>
    <externalReference r:id="rId9"/>
    <externalReference r:id="rId10"/>
  </externalReferences>
  <definedNames>
    <definedName name="_xlfn.BAHTTEXT" hidden="1">#NAME?</definedName>
    <definedName name="nToch">'[1]Параметры'!$E$8</definedName>
  </definedNames>
  <calcPr fullCalcOnLoad="1"/>
</workbook>
</file>

<file path=xl/comments2.xml><?xml version="1.0" encoding="utf-8"?>
<comments xmlns="http://schemas.openxmlformats.org/spreadsheetml/2006/main">
  <authors>
    <author>Макакова Жаннат Бодановна</author>
  </authors>
  <commentList>
    <comment ref="C44" authorId="0">
      <text>
        <r>
          <rPr>
            <b/>
            <sz val="9"/>
            <rFont val="Tahoma"/>
            <family val="2"/>
          </rPr>
          <t>Макакова Жаннат Бодановна:</t>
        </r>
        <r>
          <rPr>
            <sz val="9"/>
            <rFont val="Tahoma"/>
            <family val="2"/>
          </rPr>
          <t xml:space="preserve">
449829-334422
на 010123-449829
</t>
        </r>
      </text>
    </comment>
  </commentList>
</comments>
</file>

<file path=xl/sharedStrings.xml><?xml version="1.0" encoding="utf-8"?>
<sst xmlns="http://schemas.openxmlformats.org/spreadsheetml/2006/main" count="274" uniqueCount="166">
  <si>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</si>
  <si>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</si>
  <si>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</si>
  <si>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</si>
  <si>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</si>
  <si>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</si>
  <si>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</si>
  <si>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</si>
  <si>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</si>
  <si>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</si>
  <si>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</si>
  <si>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</si>
  <si>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</si>
  <si>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</si>
  <si>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</si>
  <si>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</si>
  <si>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</si>
  <si>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</si>
  <si>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</si>
  <si>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</si>
  <si>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</si>
  <si>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</si>
  <si>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</si>
  <si>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</si>
  <si>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</si>
  <si>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</si>
  <si>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</si>
  <si>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</si>
  <si>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</si>
  <si>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</si>
  <si>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</si>
  <si>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</si>
  <si>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</si>
  <si>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</si>
  <si>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</si>
  <si>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</si>
  <si>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</si>
  <si>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</si>
  <si>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</si>
  <si>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</si>
  <si>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</si>
  <si>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</si>
  <si>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</si>
  <si>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</si>
  <si>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</si>
  <si>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</si>
  <si>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</si>
  <si>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</si>
  <si>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</si>
  <si>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</si>
  <si>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</si>
  <si>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</si>
  <si>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</si>
  <si>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</si>
  <si>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</si>
  <si>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</si>
  <si>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</si>
  <si>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</si>
  <si>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</si>
  <si>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</si>
  <si>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</si>
  <si>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</si>
  <si>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</si>
  <si>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</si>
  <si>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</si>
  <si>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</si>
  <si>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</si>
  <si>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</si>
  <si>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</si>
  <si>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</si>
  <si>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</si>
  <si>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</si>
  <si>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</si>
  <si>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</si>
  <si>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</si>
  <si>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</si>
  <si>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</si>
  <si>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</si>
  <si>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</si>
  <si>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</si>
  <si>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</si>
  <si>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</si>
  <si>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</si>
  <si>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</si>
  <si>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</si>
  <si>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</si>
  <si>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</si>
  <si>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</si>
  <si>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</si>
  <si>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</si>
  <si>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</si>
  <si>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</si>
  <si>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</si>
  <si>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</si>
  <si>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</si>
  <si>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</si>
  <si>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</si>
  <si>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</si>
  <si>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</si>
  <si>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</si>
  <si>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</si>
  <si>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</si>
  <si>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</si>
  <si>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</si>
  <si>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</si>
  <si>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</si>
  <si>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</si>
  <si>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</si>
  <si>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</si>
  <si>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</si>
  <si>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</si>
  <si>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(неаудированный)</t>
  </si>
  <si>
    <t xml:space="preserve">(неаудированный)             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</si>
  <si>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</si>
  <si>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</si>
  <si>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</si>
  <si>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</si>
  <si>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</si>
  <si>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</si>
  <si>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</si>
  <si>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</si>
  <si>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</si>
  <si>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</si>
  <si>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</si>
  <si>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</si>
  <si>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>Всего совокупного прибыли/убытка за период</t>
  </si>
  <si>
    <t>Всего прочих изменений в собственном капитале</t>
  </si>
  <si>
    <t>Обязательство по аренде</t>
  </si>
  <si>
    <t>Базовая прибыль   за период, приходящаяся на акционеров (в тенге)</t>
  </si>
  <si>
    <t>Председатель  Правления                                                                 Мусатаева Г.А.</t>
  </si>
  <si>
    <t>Председатель  Правления                                                                         Мусатаева Г.А.</t>
  </si>
  <si>
    <t>Председатель  Правления                                                                        Мусатаева Г.А.</t>
  </si>
  <si>
    <t>Остаток по состоянию на 1 января  2022 года</t>
  </si>
  <si>
    <t>Обязательства по аренде</t>
  </si>
  <si>
    <t>Председатель Правления                                                                       Мусатаева Г.А.</t>
  </si>
  <si>
    <t xml:space="preserve">Консолидированный   отчет о финансовом положении </t>
  </si>
  <si>
    <t>Главный   бухгалтер                                                                          Ибраева Е.С.</t>
  </si>
  <si>
    <t>Главный  бухгалтер                                                                                   Ибраева Е.С.</t>
  </si>
  <si>
    <t>Консолидированный    отчет об изменениях в  капитале  
по состоянию на 01 апреля  2022 года</t>
  </si>
  <si>
    <t>Остаток по состоянию на 1 января 2021 года</t>
  </si>
  <si>
    <t>Остаток по состоянию на 1 апреля  2022 года</t>
  </si>
  <si>
    <t>Главный бухгалтер                                                                                   Ибраева Е.С.</t>
  </si>
  <si>
    <t>Главный  бухгалтер                                                                                 Ибраева Е.С.</t>
  </si>
  <si>
    <t>Финансовые активы, учитываемые по амортизированной стоимости</t>
  </si>
  <si>
    <t>Остаток по состоянию на 1 января 2020 года</t>
  </si>
  <si>
    <t>Переводы</t>
  </si>
  <si>
    <t>Выпуск простых акций</t>
  </si>
  <si>
    <t>Остаток по состоянию на 1 января  2021 года</t>
  </si>
  <si>
    <t>Остаток по состоянию на 1 октября  2021 года</t>
  </si>
  <si>
    <t>Остаток по состоянию на 1 января  2023 года</t>
  </si>
  <si>
    <t>2022 г.</t>
  </si>
  <si>
    <t>Остаток по состоянию на 1 января 2022 года</t>
  </si>
  <si>
    <t>Финансовые обязательства, оцениваемые по справедливой стоимости через прибыль или убыток</t>
  </si>
  <si>
    <t xml:space="preserve">               по состоянию на 01 июля 2023 года</t>
  </si>
  <si>
    <t>Консолидированный    отчет о прибыли или убытке 
и прочем совокупном доходе по состоянию
на 01 июля 2023 года</t>
  </si>
  <si>
    <t>Консолидированный    отчет об изменениях в  капитале  
по состоянию на 01 июля 2023 года</t>
  </si>
  <si>
    <t>Остаток по состоянию на 1 июля  2023 года</t>
  </si>
  <si>
    <t xml:space="preserve">Консолидированный    отчет о движении денежных средств
по состоянию на 01 июля  2023 года  </t>
  </si>
  <si>
    <t>Приобретение  доли неконтролирующих акционеров</t>
  </si>
  <si>
    <t>Погашение/ Поступление от  выпуска долговых ценных бумаг выпущенных</t>
  </si>
  <si>
    <t>за шесть месяцев, закончившихся 
30 июня 2022 года 
тыс.тенге</t>
  </si>
  <si>
    <t>Остаток по состоянию на  01.01.2022 года</t>
  </si>
  <si>
    <t>Остаток по состоянию на 30.06.2022 года</t>
  </si>
  <si>
    <t>за шесть месяцев, закончившихся 
30 июня 2023 года 
тыс.тенге</t>
  </si>
  <si>
    <t>Прим.</t>
  </si>
  <si>
    <t>прим.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</si>
</sst>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6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176" fontId="20" fillId="0" borderId="15" xfId="0" applyNumberFormat="1" applyFont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73" applyFont="1" applyFill="1" applyBorder="1" applyAlignment="1">
      <alignment horizontal="center" vertical="top" wrapText="1"/>
      <protection/>
    </xf>
    <xf numFmtId="0" fontId="17" fillId="0" borderId="0" xfId="73" applyFont="1" applyFill="1" applyAlignment="1">
      <alignment horizontal="center" vertical="top" wrapText="1"/>
      <protection/>
    </xf>
    <xf numFmtId="0" fontId="9" fillId="0" borderId="0" xfId="0" applyFont="1" applyFill="1" applyAlignment="1">
      <alignment horizontal="center" vertical="top" wrapText="1"/>
    </xf>
    <xf numFmtId="0" fontId="8" fillId="0" borderId="0" xfId="7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makakova\Downloads\nrbnfm3_2021_cons_ru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-1 "/>
      <sheetName val="ф.2"/>
      <sheetName val="ф 3"/>
      <sheetName val="ф4"/>
      <sheetName val="Лист1"/>
    </sheetNames>
    <sheetDataSet>
      <sheetData sheetId="1">
        <row r="38">
          <cell r="C38">
            <v>1751254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5"/>
  <sheetViews>
    <sheetView zoomScaleSheetLayoutView="75" zoomScalePageLayoutView="0" workbookViewId="0" topLeftCell="A25">
      <selection activeCell="B1" sqref="B1:B16384"/>
    </sheetView>
  </sheetViews>
  <sheetFormatPr defaultColWidth="9.00390625" defaultRowHeight="12.75"/>
  <cols>
    <col min="1" max="1" width="64.875" style="17" customWidth="1"/>
    <col min="2" max="2" width="11.375" style="22" customWidth="1"/>
    <col min="3" max="3" width="18.625" style="26" customWidth="1"/>
    <col min="4" max="4" width="19.375" style="20" customWidth="1"/>
    <col min="5" max="5" width="10.375" style="17" customWidth="1"/>
    <col min="6" max="6" width="36.75390625" style="17" customWidth="1"/>
    <col min="7" max="7" width="18.625" style="17" customWidth="1"/>
    <col min="8" max="16384" width="9.125" style="17" customWidth="1"/>
  </cols>
  <sheetData>
    <row r="1" ht="21.75" customHeight="1"/>
    <row r="2" ht="14.25" customHeight="1"/>
    <row r="3" spans="1:4" ht="21" customHeight="1">
      <c r="A3" s="66" t="s">
        <v>7</v>
      </c>
      <c r="B3" s="66"/>
      <c r="C3" s="55"/>
      <c r="D3" s="145"/>
    </row>
    <row r="4" spans="1:4" ht="15.75" customHeight="1">
      <c r="A4" s="150" t="s">
        <v>135</v>
      </c>
      <c r="B4" s="150"/>
      <c r="C4" s="150"/>
      <c r="D4" s="150"/>
    </row>
    <row r="5" spans="1:4" s="27" customFormat="1" ht="15.75">
      <c r="A5" s="153" t="s">
        <v>153</v>
      </c>
      <c r="B5" s="153"/>
      <c r="C5" s="153"/>
      <c r="D5" s="146"/>
    </row>
    <row r="6" spans="1:4" s="27" customFormat="1" ht="15.75">
      <c r="A6" s="56"/>
      <c r="B6" s="56"/>
      <c r="C6" s="56"/>
      <c r="D6" s="146"/>
    </row>
    <row r="7" spans="1:4" ht="14.25" customHeight="1">
      <c r="A7" s="154" t="s">
        <v>112</v>
      </c>
      <c r="B7" s="154"/>
      <c r="C7" s="154"/>
      <c r="D7" s="154"/>
    </row>
    <row r="8" spans="1:4" ht="27" customHeight="1">
      <c r="A8" s="152"/>
      <c r="B8" s="161" t="s">
        <v>164</v>
      </c>
      <c r="C8" s="140">
        <v>45107</v>
      </c>
      <c r="D8" s="118" t="s">
        <v>150</v>
      </c>
    </row>
    <row r="9" spans="1:4" s="28" customFormat="1" ht="15.75">
      <c r="A9" s="152"/>
      <c r="B9" s="161"/>
      <c r="C9" s="118" t="s">
        <v>11</v>
      </c>
      <c r="D9" s="118" t="s">
        <v>11</v>
      </c>
    </row>
    <row r="10" spans="1:8" ht="24.75" customHeight="1">
      <c r="A10" s="57" t="s">
        <v>12</v>
      </c>
      <c r="B10" s="162"/>
      <c r="C10" s="119"/>
      <c r="D10" s="147"/>
      <c r="E10" s="29"/>
      <c r="F10" s="30"/>
      <c r="G10" s="31"/>
      <c r="H10" s="32"/>
    </row>
    <row r="11" spans="1:8" ht="15.75">
      <c r="A11" s="62" t="s">
        <v>5</v>
      </c>
      <c r="B11" s="163">
        <v>8</v>
      </c>
      <c r="C11" s="64">
        <v>55816997</v>
      </c>
      <c r="D11" s="64">
        <v>43804414</v>
      </c>
      <c r="E11" s="29"/>
      <c r="F11" s="30"/>
      <c r="G11" s="31"/>
      <c r="H11" s="32"/>
    </row>
    <row r="12" spans="1:8" ht="31.5">
      <c r="A12" s="62" t="s">
        <v>106</v>
      </c>
      <c r="B12" s="163">
        <v>9</v>
      </c>
      <c r="C12" s="64">
        <v>11080</v>
      </c>
      <c r="D12" s="64">
        <v>10132</v>
      </c>
      <c r="E12" s="29"/>
      <c r="F12" s="30"/>
      <c r="G12" s="31"/>
      <c r="H12" s="32"/>
    </row>
    <row r="13" spans="1:8" ht="31.5">
      <c r="A13" s="62" t="s">
        <v>82</v>
      </c>
      <c r="B13" s="163">
        <v>10</v>
      </c>
      <c r="C13" s="64">
        <v>82886604</v>
      </c>
      <c r="D13" s="64">
        <v>104046854</v>
      </c>
      <c r="E13" s="29"/>
      <c r="F13" s="33"/>
      <c r="G13" s="31"/>
      <c r="H13" s="32"/>
    </row>
    <row r="14" spans="1:8" ht="31.5">
      <c r="A14" s="62" t="s">
        <v>143</v>
      </c>
      <c r="B14" s="163">
        <v>11</v>
      </c>
      <c r="C14" s="64">
        <v>36214097</v>
      </c>
      <c r="D14" s="64">
        <v>36937055</v>
      </c>
      <c r="E14" s="29"/>
      <c r="F14" s="33"/>
      <c r="G14" s="31"/>
      <c r="H14" s="32"/>
    </row>
    <row r="15" spans="1:8" ht="15.75">
      <c r="A15" s="62" t="s">
        <v>86</v>
      </c>
      <c r="B15" s="163">
        <v>12</v>
      </c>
      <c r="C15" s="64">
        <v>3992363</v>
      </c>
      <c r="D15" s="64">
        <v>3685369</v>
      </c>
      <c r="E15" s="29"/>
      <c r="F15" s="33"/>
      <c r="G15" s="31"/>
      <c r="H15" s="32"/>
    </row>
    <row r="16" spans="1:8" ht="21" customHeight="1">
      <c r="A16" s="62" t="s">
        <v>13</v>
      </c>
      <c r="B16" s="163">
        <v>13</v>
      </c>
      <c r="C16" s="64">
        <v>233528746</v>
      </c>
      <c r="D16" s="64">
        <v>242159857</v>
      </c>
      <c r="E16" s="29"/>
      <c r="F16" s="33"/>
      <c r="G16" s="31"/>
      <c r="H16" s="32"/>
    </row>
    <row r="17" spans="1:8" ht="15.75">
      <c r="A17" s="62" t="s">
        <v>14</v>
      </c>
      <c r="B17" s="163">
        <v>14</v>
      </c>
      <c r="C17" s="64">
        <v>9417928</v>
      </c>
      <c r="D17" s="64">
        <v>9660443</v>
      </c>
      <c r="E17" s="34"/>
      <c r="F17" s="35"/>
      <c r="G17" s="31"/>
      <c r="H17" s="32"/>
    </row>
    <row r="18" spans="1:8" ht="15.75">
      <c r="A18" s="62" t="s">
        <v>115</v>
      </c>
      <c r="B18" s="163">
        <v>15</v>
      </c>
      <c r="C18" s="64">
        <v>11058466</v>
      </c>
      <c r="D18" s="64">
        <v>11565769</v>
      </c>
      <c r="E18" s="34"/>
      <c r="F18" s="35"/>
      <c r="G18" s="31"/>
      <c r="H18" s="32"/>
    </row>
    <row r="19" spans="1:8" ht="15.75">
      <c r="A19" s="62" t="s">
        <v>15</v>
      </c>
      <c r="B19" s="163"/>
      <c r="C19" s="64">
        <v>784</v>
      </c>
      <c r="D19" s="64">
        <v>784</v>
      </c>
      <c r="E19" s="29"/>
      <c r="F19" s="35"/>
      <c r="G19" s="31"/>
      <c r="H19" s="32"/>
    </row>
    <row r="20" spans="1:8" ht="15.75">
      <c r="A20" s="62" t="s">
        <v>0</v>
      </c>
      <c r="B20" s="163">
        <v>16</v>
      </c>
      <c r="C20" s="64">
        <v>10674117</v>
      </c>
      <c r="D20" s="64">
        <v>13328161</v>
      </c>
      <c r="E20" s="29"/>
      <c r="F20" s="30"/>
      <c r="G20" s="31"/>
      <c r="H20" s="32"/>
    </row>
    <row r="21" spans="1:8" ht="17.25" customHeight="1">
      <c r="A21" s="63" t="s">
        <v>16</v>
      </c>
      <c r="B21" s="164"/>
      <c r="C21" s="65">
        <f>SUM(C11:C20)</f>
        <v>443601182</v>
      </c>
      <c r="D21" s="65">
        <f>SUM(D11:D20)</f>
        <v>465198838</v>
      </c>
      <c r="E21" s="29"/>
      <c r="F21" s="30"/>
      <c r="G21" s="31"/>
      <c r="H21" s="32"/>
    </row>
    <row r="22" spans="1:8" s="28" customFormat="1" ht="24" customHeight="1">
      <c r="A22" s="63" t="s">
        <v>17</v>
      </c>
      <c r="B22" s="164"/>
      <c r="C22" s="64"/>
      <c r="D22" s="64"/>
      <c r="E22" s="29"/>
      <c r="F22" s="30"/>
      <c r="G22" s="31"/>
      <c r="H22" s="36"/>
    </row>
    <row r="23" spans="1:8" ht="15.75">
      <c r="A23" s="137" t="s">
        <v>8</v>
      </c>
      <c r="B23" s="165">
        <v>17</v>
      </c>
      <c r="C23" s="64">
        <v>5969951</v>
      </c>
      <c r="D23" s="64">
        <v>6384023</v>
      </c>
      <c r="E23" s="29"/>
      <c r="F23" s="30"/>
      <c r="G23" s="31"/>
      <c r="H23" s="32"/>
    </row>
    <row r="24" spans="1:8" s="28" customFormat="1" ht="15.75">
      <c r="A24" s="137" t="s">
        <v>87</v>
      </c>
      <c r="B24" s="165"/>
      <c r="C24" s="64">
        <v>13977</v>
      </c>
      <c r="D24" s="64">
        <v>20210</v>
      </c>
      <c r="E24" s="29"/>
      <c r="F24" s="30"/>
      <c r="G24" s="31"/>
      <c r="H24" s="36"/>
    </row>
    <row r="25" spans="1:8" s="28" customFormat="1" ht="15.75">
      <c r="A25" s="137" t="s">
        <v>88</v>
      </c>
      <c r="B25" s="165">
        <v>18</v>
      </c>
      <c r="C25" s="64">
        <v>326014385</v>
      </c>
      <c r="D25" s="64">
        <v>338589029</v>
      </c>
      <c r="E25" s="29"/>
      <c r="F25" s="30"/>
      <c r="G25" s="31"/>
      <c r="H25" s="36"/>
    </row>
    <row r="26" spans="1:8" s="28" customFormat="1" ht="31.5">
      <c r="A26" s="137" t="s">
        <v>152</v>
      </c>
      <c r="B26" s="165">
        <v>19</v>
      </c>
      <c r="C26" s="64">
        <v>31544</v>
      </c>
      <c r="D26" s="104">
        <v>0</v>
      </c>
      <c r="E26" s="29"/>
      <c r="F26" s="30"/>
      <c r="G26" s="31"/>
      <c r="H26" s="36"/>
    </row>
    <row r="27" spans="1:8" ht="18.75" customHeight="1">
      <c r="A27" s="137" t="s">
        <v>18</v>
      </c>
      <c r="B27" s="165">
        <v>20</v>
      </c>
      <c r="C27" s="64">
        <v>10374125</v>
      </c>
      <c r="D27" s="64">
        <v>25351013</v>
      </c>
      <c r="E27" s="29"/>
      <c r="F27" s="37"/>
      <c r="G27" s="38"/>
      <c r="H27" s="32"/>
    </row>
    <row r="28" spans="1:8" ht="18" customHeight="1">
      <c r="A28" s="137" t="s">
        <v>19</v>
      </c>
      <c r="B28" s="165">
        <v>21</v>
      </c>
      <c r="C28" s="64">
        <v>29935480</v>
      </c>
      <c r="D28" s="64">
        <v>30538659</v>
      </c>
      <c r="E28" s="29"/>
      <c r="F28" s="39"/>
      <c r="G28" s="40"/>
      <c r="H28" s="32"/>
    </row>
    <row r="29" spans="1:8" ht="18" customHeight="1" hidden="1">
      <c r="A29" s="62" t="s">
        <v>65</v>
      </c>
      <c r="B29" s="163"/>
      <c r="C29" s="120">
        <v>0</v>
      </c>
      <c r="D29" s="120">
        <v>0</v>
      </c>
      <c r="E29" s="29"/>
      <c r="F29" s="39"/>
      <c r="G29" s="40"/>
      <c r="H29" s="32"/>
    </row>
    <row r="30" spans="1:8" ht="18" customHeight="1">
      <c r="A30" s="62" t="s">
        <v>78</v>
      </c>
      <c r="B30" s="163"/>
      <c r="C30" s="64">
        <v>5729987</v>
      </c>
      <c r="D30" s="64">
        <v>5814702</v>
      </c>
      <c r="E30" s="29"/>
      <c r="F30" s="39"/>
      <c r="G30" s="40"/>
      <c r="H30" s="32"/>
    </row>
    <row r="31" spans="1:8" ht="18" customHeight="1">
      <c r="A31" s="62" t="s">
        <v>127</v>
      </c>
      <c r="B31" s="163"/>
      <c r="C31" s="64">
        <v>667673</v>
      </c>
      <c r="D31" s="64">
        <v>764275</v>
      </c>
      <c r="E31" s="29"/>
      <c r="F31" s="39"/>
      <c r="G31" s="40"/>
      <c r="H31" s="32"/>
    </row>
    <row r="32" spans="1:8" ht="19.5" customHeight="1">
      <c r="A32" s="62" t="s">
        <v>1</v>
      </c>
      <c r="B32" s="163">
        <v>22</v>
      </c>
      <c r="C32" s="64">
        <f>12485040+1</f>
        <v>12485041</v>
      </c>
      <c r="D32" s="64">
        <v>10557020</v>
      </c>
      <c r="E32" s="29"/>
      <c r="F32" s="33"/>
      <c r="G32" s="41"/>
      <c r="H32" s="32"/>
    </row>
    <row r="33" spans="1:8" ht="18" customHeight="1">
      <c r="A33" s="63" t="s">
        <v>20</v>
      </c>
      <c r="B33" s="164"/>
      <c r="C33" s="65">
        <f>SUM(C23:C32)</f>
        <v>391222163</v>
      </c>
      <c r="D33" s="65">
        <f>SUM(D23:D32)</f>
        <v>418018931</v>
      </c>
      <c r="E33" s="29"/>
      <c r="F33" s="33"/>
      <c r="G33" s="42"/>
      <c r="H33" s="32"/>
    </row>
    <row r="34" spans="1:8" ht="15.75">
      <c r="A34" s="63" t="s">
        <v>21</v>
      </c>
      <c r="B34" s="164"/>
      <c r="C34" s="65"/>
      <c r="D34" s="65"/>
      <c r="E34" s="29"/>
      <c r="F34" s="43"/>
      <c r="G34" s="31"/>
      <c r="H34" s="32"/>
    </row>
    <row r="35" spans="1:8" ht="15.75">
      <c r="A35" s="62" t="s">
        <v>22</v>
      </c>
      <c r="B35" s="163"/>
      <c r="C35" s="64">
        <v>147649693</v>
      </c>
      <c r="D35" s="64">
        <v>147649693</v>
      </c>
      <c r="E35" s="29"/>
      <c r="F35" s="30"/>
      <c r="G35" s="31"/>
      <c r="H35" s="32"/>
    </row>
    <row r="36" spans="1:8" s="28" customFormat="1" ht="15.75">
      <c r="A36" s="62" t="s">
        <v>9</v>
      </c>
      <c r="B36" s="163"/>
      <c r="C36" s="120">
        <v>-280236</v>
      </c>
      <c r="D36" s="120">
        <v>-280212</v>
      </c>
      <c r="E36" s="29"/>
      <c r="F36" s="30"/>
      <c r="G36" s="31"/>
      <c r="H36" s="36"/>
    </row>
    <row r="37" spans="1:8" ht="15.75">
      <c r="A37" s="62" t="s">
        <v>90</v>
      </c>
      <c r="B37" s="163"/>
      <c r="C37" s="120">
        <v>61246</v>
      </c>
      <c r="D37" s="120">
        <v>-881313</v>
      </c>
      <c r="E37" s="29"/>
      <c r="F37" s="30"/>
      <c r="G37" s="31"/>
      <c r="H37" s="32"/>
    </row>
    <row r="38" spans="1:8" ht="23.25" customHeight="1">
      <c r="A38" s="62" t="s">
        <v>89</v>
      </c>
      <c r="B38" s="163"/>
      <c r="C38" s="64">
        <v>5125836</v>
      </c>
      <c r="D38" s="64">
        <v>5158978</v>
      </c>
      <c r="E38" s="29"/>
      <c r="F38" s="30"/>
      <c r="G38" s="31"/>
      <c r="H38" s="32"/>
    </row>
    <row r="39" spans="1:8" ht="18.75" customHeight="1">
      <c r="A39" s="62" t="s">
        <v>23</v>
      </c>
      <c r="B39" s="163"/>
      <c r="C39" s="120">
        <v>-100177520</v>
      </c>
      <c r="D39" s="120">
        <v>-104467239</v>
      </c>
      <c r="E39" s="29"/>
      <c r="F39" s="39"/>
      <c r="G39" s="40"/>
      <c r="H39" s="32"/>
    </row>
    <row r="40" spans="1:8" ht="18.75" customHeight="1">
      <c r="A40" s="63" t="s">
        <v>77</v>
      </c>
      <c r="B40" s="164"/>
      <c r="C40" s="121">
        <f>SUM(C35:C39)</f>
        <v>52379019</v>
      </c>
      <c r="D40" s="121">
        <f>SUM(D35:D39)</f>
        <v>47179907</v>
      </c>
      <c r="E40" s="29"/>
      <c r="F40" s="44"/>
      <c r="G40" s="31"/>
      <c r="H40" s="32"/>
    </row>
    <row r="41" spans="1:8" ht="18.75" customHeight="1">
      <c r="A41" s="63" t="s">
        <v>25</v>
      </c>
      <c r="B41" s="164"/>
      <c r="C41" s="65">
        <f>SUM(C40+C33)</f>
        <v>443601182</v>
      </c>
      <c r="D41" s="65">
        <f>SUM(D40+D33)</f>
        <v>465198838</v>
      </c>
      <c r="E41" s="29"/>
      <c r="F41" s="44"/>
      <c r="G41" s="31"/>
      <c r="H41" s="32"/>
    </row>
    <row r="42" spans="1:8" s="28" customFormat="1" ht="15.75">
      <c r="A42" s="58"/>
      <c r="B42" s="166"/>
      <c r="C42" s="59"/>
      <c r="D42" s="148">
        <v>0</v>
      </c>
      <c r="E42" s="36"/>
      <c r="F42" s="45"/>
      <c r="G42" s="31"/>
      <c r="H42" s="36"/>
    </row>
    <row r="43" spans="1:8" s="28" customFormat="1" ht="15.75">
      <c r="A43" s="60"/>
      <c r="B43" s="167"/>
      <c r="C43" s="61"/>
      <c r="D43" s="148"/>
      <c r="E43" s="36"/>
      <c r="F43" s="37"/>
      <c r="G43" s="38"/>
      <c r="H43" s="36"/>
    </row>
    <row r="44" spans="1:8" ht="15.75">
      <c r="A44" s="155" t="s">
        <v>130</v>
      </c>
      <c r="B44" s="155"/>
      <c r="C44" s="155"/>
      <c r="D44" s="155"/>
      <c r="E44" s="32"/>
      <c r="F44" s="30"/>
      <c r="G44" s="31"/>
      <c r="H44" s="32"/>
    </row>
    <row r="45" spans="1:8" ht="15.75">
      <c r="A45" s="10"/>
      <c r="B45" s="168"/>
      <c r="C45" s="10"/>
      <c r="D45" s="10"/>
      <c r="E45" s="32"/>
      <c r="F45" s="30"/>
      <c r="G45" s="31"/>
      <c r="H45" s="32"/>
    </row>
    <row r="46" spans="1:8" ht="15.75">
      <c r="A46" s="11"/>
      <c r="B46" s="11"/>
      <c r="C46" s="12"/>
      <c r="D46" s="12"/>
      <c r="E46" s="32"/>
      <c r="F46" s="39"/>
      <c r="G46" s="40"/>
      <c r="H46" s="32"/>
    </row>
    <row r="47" spans="1:8" ht="15.75">
      <c r="A47" s="155" t="s">
        <v>141</v>
      </c>
      <c r="B47" s="155"/>
      <c r="C47" s="155"/>
      <c r="D47" s="155"/>
      <c r="E47" s="32"/>
      <c r="F47" s="37"/>
      <c r="G47" s="38"/>
      <c r="H47" s="32"/>
    </row>
    <row r="48" spans="1:8" ht="15.75">
      <c r="A48" s="10"/>
      <c r="B48" s="168"/>
      <c r="C48" s="24"/>
      <c r="D48" s="10"/>
      <c r="E48" s="32"/>
      <c r="F48" s="32"/>
      <c r="G48" s="32"/>
      <c r="H48" s="32"/>
    </row>
    <row r="49" spans="1:8" ht="15.75">
      <c r="A49" s="10"/>
      <c r="B49" s="168"/>
      <c r="C49" s="24"/>
      <c r="D49" s="10"/>
      <c r="E49" s="32"/>
      <c r="F49" s="32"/>
      <c r="G49" s="32"/>
      <c r="H49" s="32"/>
    </row>
    <row r="50" spans="1:4" ht="15.75">
      <c r="A50" s="151" t="s">
        <v>10</v>
      </c>
      <c r="B50" s="151"/>
      <c r="C50" s="151"/>
      <c r="D50" s="151"/>
    </row>
    <row r="51" spans="1:3" ht="14.25">
      <c r="A51" s="18"/>
      <c r="B51" s="169"/>
      <c r="C51" s="19"/>
    </row>
    <row r="52" spans="1:3" ht="14.25">
      <c r="A52" s="18"/>
      <c r="B52" s="169"/>
      <c r="C52" s="19"/>
    </row>
    <row r="53" spans="1:3" ht="14.25">
      <c r="A53" s="18"/>
      <c r="B53" s="169"/>
      <c r="C53" s="19"/>
    </row>
    <row r="54" spans="1:8" s="20" customFormat="1" ht="14.25">
      <c r="A54" s="18"/>
      <c r="B54" s="169"/>
      <c r="C54" s="19"/>
      <c r="E54" s="17"/>
      <c r="F54" s="17"/>
      <c r="G54" s="17"/>
      <c r="H54" s="17"/>
    </row>
    <row r="55" spans="1:8" s="20" customFormat="1" ht="14.25">
      <c r="A55" s="18"/>
      <c r="B55" s="169"/>
      <c r="C55" s="19"/>
      <c r="E55" s="17"/>
      <c r="F55" s="17"/>
      <c r="G55" s="17"/>
      <c r="H55" s="17"/>
    </row>
  </sheetData>
  <sheetProtection/>
  <mergeCells count="7">
    <mergeCell ref="A4:D4"/>
    <mergeCell ref="A50:D50"/>
    <mergeCell ref="A8:A9"/>
    <mergeCell ref="A5:C5"/>
    <mergeCell ref="A7:D7"/>
    <mergeCell ref="A44:D44"/>
    <mergeCell ref="A47:D47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F69"/>
  <sheetViews>
    <sheetView view="pageBreakPreview" zoomScaleSheetLayoutView="100" zoomScalePageLayoutView="0" workbookViewId="0" topLeftCell="A4">
      <selection activeCell="B1" sqref="B1:B16384"/>
    </sheetView>
  </sheetViews>
  <sheetFormatPr defaultColWidth="9.25390625" defaultRowHeight="12.75"/>
  <cols>
    <col min="1" max="1" width="81.75390625" style="3" customWidth="1"/>
    <col min="2" max="2" width="7.875" style="5" customWidth="1"/>
    <col min="3" max="3" width="21.00390625" style="5" customWidth="1"/>
    <col min="4" max="4" width="22.00390625" style="5" customWidth="1"/>
    <col min="5" max="16384" width="9.25390625" style="5" customWidth="1"/>
  </cols>
  <sheetData>
    <row r="1" ht="12.75"/>
    <row r="2" ht="12.75"/>
    <row r="3" ht="12.75"/>
    <row r="4" spans="1:4" ht="21.75" customHeight="1">
      <c r="A4" s="156" t="s">
        <v>33</v>
      </c>
      <c r="B4" s="156"/>
      <c r="C4" s="156"/>
      <c r="D4" s="156"/>
    </row>
    <row r="5" spans="1:4" s="4" customFormat="1" ht="63.75" customHeight="1">
      <c r="A5" s="157" t="s">
        <v>154</v>
      </c>
      <c r="B5" s="157"/>
      <c r="C5" s="157"/>
      <c r="D5" s="157"/>
    </row>
    <row r="6" spans="1:4" s="4" customFormat="1" ht="14.25">
      <c r="A6" s="6"/>
      <c r="B6" s="6"/>
      <c r="C6" s="113"/>
      <c r="D6" s="134"/>
    </row>
    <row r="7" spans="1:4" s="4" customFormat="1" ht="15.75">
      <c r="A7" s="154" t="s">
        <v>111</v>
      </c>
      <c r="B7" s="154"/>
      <c r="C7" s="154"/>
      <c r="D7" s="154"/>
    </row>
    <row r="8" spans="1:4" ht="71.25">
      <c r="A8" s="49"/>
      <c r="B8" s="170" t="s">
        <v>165</v>
      </c>
      <c r="C8" s="112" t="s">
        <v>163</v>
      </c>
      <c r="D8" s="112" t="s">
        <v>160</v>
      </c>
    </row>
    <row r="9" spans="1:5" ht="15.75">
      <c r="A9" s="69" t="s">
        <v>74</v>
      </c>
      <c r="B9" s="171"/>
      <c r="C9" s="101"/>
      <c r="D9" s="101"/>
      <c r="E9" s="8"/>
    </row>
    <row r="10" spans="1:5" ht="31.5">
      <c r="A10" s="70" t="s">
        <v>91</v>
      </c>
      <c r="B10" s="172">
        <v>1</v>
      </c>
      <c r="C10" s="64">
        <f>16591090+6620602+1395644+568935+314</f>
        <v>25176585</v>
      </c>
      <c r="D10" s="64">
        <v>19009124</v>
      </c>
      <c r="E10" s="8"/>
    </row>
    <row r="11" spans="1:5" ht="15.75">
      <c r="A11" s="70" t="s">
        <v>92</v>
      </c>
      <c r="B11" s="172">
        <v>1</v>
      </c>
      <c r="C11" s="73">
        <v>1588</v>
      </c>
      <c r="D11" s="73">
        <v>0</v>
      </c>
      <c r="E11" s="8"/>
    </row>
    <row r="12" spans="1:5" s="7" customFormat="1" ht="15.75">
      <c r="A12" s="70" t="s">
        <v>3</v>
      </c>
      <c r="B12" s="172">
        <v>1</v>
      </c>
      <c r="C12" s="73">
        <f>-27081-10277315-1095612-1436343-39329-76601-51342</f>
        <v>-13003623</v>
      </c>
      <c r="D12" s="73">
        <v>-10830555</v>
      </c>
      <c r="E12" s="8"/>
    </row>
    <row r="13" spans="1:5" s="7" customFormat="1" ht="15.75">
      <c r="A13" s="69" t="s">
        <v>4</v>
      </c>
      <c r="B13" s="171"/>
      <c r="C13" s="74">
        <f>SUM(C10:C12)</f>
        <v>12174550</v>
      </c>
      <c r="D13" s="65">
        <f>SUM(D10:D12)</f>
        <v>8178569</v>
      </c>
      <c r="E13" s="8"/>
    </row>
    <row r="14" spans="1:5" s="7" customFormat="1" ht="15.75">
      <c r="A14" s="70" t="s">
        <v>117</v>
      </c>
      <c r="B14" s="172"/>
      <c r="C14" s="73">
        <f>-2892966-69629-2346720</f>
        <v>-5309315</v>
      </c>
      <c r="D14" s="73">
        <v>-7167673</v>
      </c>
      <c r="E14" s="8"/>
    </row>
    <row r="15" spans="1:5" s="7" customFormat="1" ht="31.5">
      <c r="A15" s="69" t="s">
        <v>118</v>
      </c>
      <c r="B15" s="171"/>
      <c r="C15" s="74">
        <f>SUM(C13:C14)</f>
        <v>6865235</v>
      </c>
      <c r="D15" s="74">
        <f>SUM(D13:D14)</f>
        <v>1010896</v>
      </c>
      <c r="E15" s="8"/>
    </row>
    <row r="16" spans="1:5" s="7" customFormat="1" ht="15.75">
      <c r="A16" s="70" t="s">
        <v>26</v>
      </c>
      <c r="B16" s="172">
        <v>2</v>
      </c>
      <c r="C16" s="64">
        <v>6067946</v>
      </c>
      <c r="D16" s="64">
        <v>6401872</v>
      </c>
      <c r="E16" s="8"/>
    </row>
    <row r="17" spans="1:5" ht="15.75">
      <c r="A17" s="70" t="s">
        <v>27</v>
      </c>
      <c r="B17" s="172">
        <v>2</v>
      </c>
      <c r="C17" s="73">
        <v>-3787973</v>
      </c>
      <c r="D17" s="73">
        <v>-4112891</v>
      </c>
      <c r="E17" s="8"/>
    </row>
    <row r="18" spans="1:5" ht="15.75">
      <c r="A18" s="69" t="s">
        <v>28</v>
      </c>
      <c r="B18" s="171"/>
      <c r="C18" s="65">
        <f>SUM(C16:C17)</f>
        <v>2279973</v>
      </c>
      <c r="D18" s="65">
        <f>SUM(D16:D17)</f>
        <v>2288981</v>
      </c>
      <c r="E18" s="8"/>
    </row>
    <row r="19" spans="1:5" ht="39.75" customHeight="1">
      <c r="A19" s="70" t="s">
        <v>119</v>
      </c>
      <c r="B19" s="172">
        <v>3</v>
      </c>
      <c r="C19" s="73">
        <v>972631</v>
      </c>
      <c r="D19" s="73">
        <v>2742336</v>
      </c>
      <c r="E19" s="8"/>
    </row>
    <row r="20" spans="1:5" ht="15.75">
      <c r="A20" s="71" t="s">
        <v>120</v>
      </c>
      <c r="B20" s="173">
        <v>4</v>
      </c>
      <c r="C20" s="73">
        <f>2183325-883061</f>
        <v>1300264</v>
      </c>
      <c r="D20" s="73">
        <v>1731799</v>
      </c>
      <c r="E20" s="8"/>
    </row>
    <row r="21" spans="1:5" s="7" customFormat="1" ht="47.25">
      <c r="A21" s="70" t="s">
        <v>107</v>
      </c>
      <c r="B21" s="172"/>
      <c r="C21" s="73">
        <v>0</v>
      </c>
      <c r="D21" s="73">
        <v>202318</v>
      </c>
      <c r="E21" s="8"/>
    </row>
    <row r="22" spans="1:5" s="7" customFormat="1" ht="31.5" hidden="1">
      <c r="A22" s="70" t="s">
        <v>116</v>
      </c>
      <c r="B22" s="172"/>
      <c r="C22" s="73">
        <v>0</v>
      </c>
      <c r="D22" s="73">
        <v>0</v>
      </c>
      <c r="E22" s="8"/>
    </row>
    <row r="23" spans="1:5" s="7" customFormat="1" ht="15.75">
      <c r="A23" s="70" t="s">
        <v>29</v>
      </c>
      <c r="B23" s="172">
        <v>5</v>
      </c>
      <c r="C23" s="73">
        <v>290319</v>
      </c>
      <c r="D23" s="73">
        <v>367615</v>
      </c>
      <c r="E23" s="8"/>
    </row>
    <row r="24" spans="1:5" ht="15.75">
      <c r="A24" s="69" t="s">
        <v>93</v>
      </c>
      <c r="B24" s="171"/>
      <c r="C24" s="74">
        <f>SUM(C15,C18,C19:C23)</f>
        <v>11708422</v>
      </c>
      <c r="D24" s="74">
        <f>SUM(D15,D18,D19:D23)</f>
        <v>8343945</v>
      </c>
      <c r="E24" s="8"/>
    </row>
    <row r="25" spans="1:5" ht="15.75">
      <c r="A25" s="70" t="s">
        <v>30</v>
      </c>
      <c r="B25" s="172">
        <v>6</v>
      </c>
      <c r="C25" s="73">
        <v>-4237757</v>
      </c>
      <c r="D25" s="73">
        <v>-3613014</v>
      </c>
      <c r="E25" s="8"/>
    </row>
    <row r="26" spans="1:5" ht="15.75">
      <c r="A26" s="70" t="s">
        <v>121</v>
      </c>
      <c r="B26" s="172"/>
      <c r="C26" s="73">
        <v>-46450</v>
      </c>
      <c r="D26" s="73">
        <v>394809</v>
      </c>
      <c r="E26" s="8"/>
    </row>
    <row r="27" spans="1:5" ht="15.75">
      <c r="A27" s="70" t="s">
        <v>31</v>
      </c>
      <c r="B27" s="172">
        <v>7</v>
      </c>
      <c r="C27" s="73">
        <f>-320947-684089-2245292</f>
        <v>-3250328</v>
      </c>
      <c r="D27" s="73">
        <v>-2503141</v>
      </c>
      <c r="E27" s="8"/>
    </row>
    <row r="28" spans="1:5" ht="15.75">
      <c r="A28" s="69" t="s">
        <v>32</v>
      </c>
      <c r="B28" s="171"/>
      <c r="C28" s="74">
        <f>SUM(C24,C25:C27)</f>
        <v>4173887</v>
      </c>
      <c r="D28" s="74">
        <f>SUM(D24,D25:D27)</f>
        <v>2622599</v>
      </c>
      <c r="E28" s="8"/>
    </row>
    <row r="29" spans="1:5" ht="15.75">
      <c r="A29" s="70" t="s">
        <v>108</v>
      </c>
      <c r="B29" s="172"/>
      <c r="C29" s="73">
        <v>82690</v>
      </c>
      <c r="D29" s="73">
        <v>71270</v>
      </c>
      <c r="E29" s="8"/>
    </row>
    <row r="30" spans="1:5" ht="15.75">
      <c r="A30" s="72" t="s">
        <v>75</v>
      </c>
      <c r="B30" s="174"/>
      <c r="C30" s="74">
        <f>SUM(C28:C29)</f>
        <v>4256577</v>
      </c>
      <c r="D30" s="74">
        <f>SUM(D28:D29)</f>
        <v>2693869</v>
      </c>
      <c r="E30" s="8"/>
    </row>
    <row r="31" spans="1:5" ht="15.75">
      <c r="A31" s="72"/>
      <c r="B31" s="174"/>
      <c r="C31" s="65"/>
      <c r="D31" s="65"/>
      <c r="E31" s="8"/>
    </row>
    <row r="32" spans="1:5" ht="15.75">
      <c r="A32" s="72" t="s">
        <v>83</v>
      </c>
      <c r="B32" s="174"/>
      <c r="C32" s="65"/>
      <c r="D32" s="65"/>
      <c r="E32" s="8"/>
    </row>
    <row r="33" spans="1:5" ht="15.75">
      <c r="A33" s="124" t="s">
        <v>84</v>
      </c>
      <c r="B33" s="175"/>
      <c r="C33" s="73">
        <v>0</v>
      </c>
      <c r="D33" s="73">
        <v>0</v>
      </c>
      <c r="E33" s="8"/>
    </row>
    <row r="34" spans="1:5" ht="15.75">
      <c r="A34" s="72" t="s">
        <v>85</v>
      </c>
      <c r="B34" s="174"/>
      <c r="C34" s="74">
        <f>SUM(C30:C33)</f>
        <v>4256577</v>
      </c>
      <c r="D34" s="74">
        <f>SUM(D30:D33)</f>
        <v>2693869</v>
      </c>
      <c r="E34" s="8"/>
    </row>
    <row r="35" spans="1:5" ht="15.75">
      <c r="A35" s="72"/>
      <c r="B35" s="174"/>
      <c r="C35" s="65"/>
      <c r="D35" s="65"/>
      <c r="E35" s="8"/>
    </row>
    <row r="36" spans="1:5" s="22" customFormat="1" ht="15.75" customHeight="1">
      <c r="A36" s="72" t="s">
        <v>59</v>
      </c>
      <c r="B36" s="174"/>
      <c r="C36" s="65"/>
      <c r="D36" s="65"/>
      <c r="E36" s="90"/>
    </row>
    <row r="37" spans="1:5" s="22" customFormat="1" ht="15.75" customHeight="1">
      <c r="A37" s="91" t="s">
        <v>60</v>
      </c>
      <c r="B37" s="176"/>
      <c r="C37" s="73">
        <f>SUM(C34)</f>
        <v>4256577</v>
      </c>
      <c r="D37" s="73">
        <f>SUM(D34)</f>
        <v>2693869</v>
      </c>
      <c r="E37" s="90"/>
    </row>
    <row r="38" spans="1:5" s="22" customFormat="1" ht="15.75" customHeight="1">
      <c r="A38" s="91" t="s">
        <v>61</v>
      </c>
      <c r="B38" s="176"/>
      <c r="C38" s="73">
        <v>0</v>
      </c>
      <c r="D38" s="73">
        <v>0</v>
      </c>
      <c r="E38" s="90"/>
    </row>
    <row r="39" spans="1:5" s="22" customFormat="1" ht="15.75" customHeight="1">
      <c r="A39" s="72"/>
      <c r="B39" s="174"/>
      <c r="C39" s="74">
        <f>SUM(C37:C38)</f>
        <v>4256577</v>
      </c>
      <c r="D39" s="74">
        <f>SUM(D37:D38)</f>
        <v>2693869</v>
      </c>
      <c r="E39" s="90"/>
    </row>
    <row r="40" spans="1:5" s="22" customFormat="1" ht="15.75">
      <c r="A40" s="72"/>
      <c r="B40" s="174"/>
      <c r="C40" s="65"/>
      <c r="D40" s="65"/>
      <c r="E40" s="90"/>
    </row>
    <row r="41" spans="1:5" s="92" customFormat="1" ht="15.75">
      <c r="A41" s="57" t="s">
        <v>62</v>
      </c>
      <c r="B41" s="162"/>
      <c r="C41" s="65"/>
      <c r="D41" s="65"/>
      <c r="E41" s="90"/>
    </row>
    <row r="42" spans="1:5" s="92" customFormat="1" ht="31.5">
      <c r="A42" s="95" t="s">
        <v>34</v>
      </c>
      <c r="B42" s="177"/>
      <c r="C42" s="65"/>
      <c r="D42" s="65"/>
      <c r="E42" s="90"/>
    </row>
    <row r="43" spans="1:5" s="92" customFormat="1" ht="40.5" customHeight="1">
      <c r="A43" s="97" t="s">
        <v>94</v>
      </c>
      <c r="B43" s="178"/>
      <c r="C43" s="73">
        <v>1080643</v>
      </c>
      <c r="D43" s="73">
        <v>-2979643</v>
      </c>
      <c r="E43" s="90"/>
    </row>
    <row r="44" spans="1:5" s="92" customFormat="1" ht="47.25">
      <c r="A44" s="97" t="s">
        <v>95</v>
      </c>
      <c r="B44" s="178"/>
      <c r="C44" s="73">
        <v>-138084</v>
      </c>
      <c r="D44" s="73">
        <v>154315</v>
      </c>
      <c r="E44" s="90"/>
    </row>
    <row r="45" spans="1:5" s="92" customFormat="1" ht="47.25">
      <c r="A45" s="97" t="s">
        <v>96</v>
      </c>
      <c r="B45" s="178"/>
      <c r="C45" s="73">
        <v>0</v>
      </c>
      <c r="D45" s="73">
        <v>-324807</v>
      </c>
      <c r="E45" s="90"/>
    </row>
    <row r="46" spans="1:5" s="92" customFormat="1" ht="31.5">
      <c r="A46" s="95" t="s">
        <v>35</v>
      </c>
      <c r="B46" s="177"/>
      <c r="C46" s="74">
        <f>SUM(C43:C45)</f>
        <v>942559</v>
      </c>
      <c r="D46" s="74">
        <f>SUM(D43:D45)</f>
        <v>-3150135</v>
      </c>
      <c r="E46" s="90"/>
    </row>
    <row r="47" spans="1:5" s="92" customFormat="1" ht="31.5" hidden="1">
      <c r="A47" s="95" t="s">
        <v>79</v>
      </c>
      <c r="B47" s="177"/>
      <c r="C47" s="122"/>
      <c r="D47" s="73"/>
      <c r="E47" s="90"/>
    </row>
    <row r="48" spans="1:5" s="92" customFormat="1" ht="15.75" hidden="1">
      <c r="A48" s="96" t="s">
        <v>80</v>
      </c>
      <c r="B48" s="178"/>
      <c r="C48" s="123">
        <f>SUM('ф4'!E32)</f>
        <v>0</v>
      </c>
      <c r="D48" s="73">
        <v>0</v>
      </c>
      <c r="E48" s="90"/>
    </row>
    <row r="49" spans="1:5" s="92" customFormat="1" ht="31.5" hidden="1">
      <c r="A49" s="95" t="s">
        <v>81</v>
      </c>
      <c r="B49" s="177"/>
      <c r="C49" s="122">
        <f>SUM(C48)</f>
        <v>0</v>
      </c>
      <c r="D49" s="73">
        <f>SUM(D48)</f>
        <v>0</v>
      </c>
      <c r="E49" s="90"/>
    </row>
    <row r="50" spans="1:5" s="92" customFormat="1" ht="15.75">
      <c r="A50" s="98" t="s">
        <v>71</v>
      </c>
      <c r="B50" s="118"/>
      <c r="C50" s="74">
        <f>SUM(C46+C49)</f>
        <v>942559</v>
      </c>
      <c r="D50" s="74">
        <f>SUM(D46+D49)</f>
        <v>-3150135</v>
      </c>
      <c r="E50" s="90"/>
    </row>
    <row r="51" spans="1:5" s="92" customFormat="1" ht="15.75">
      <c r="A51" s="98" t="s">
        <v>72</v>
      </c>
      <c r="B51" s="118"/>
      <c r="C51" s="74">
        <f>SUM(C34+C50)</f>
        <v>5199136</v>
      </c>
      <c r="D51" s="74">
        <f>SUM(D34+D50)</f>
        <v>-456266</v>
      </c>
      <c r="E51" s="90"/>
    </row>
    <row r="52" spans="1:5" s="22" customFormat="1" ht="15.75" customHeight="1">
      <c r="A52" s="98"/>
      <c r="B52" s="118"/>
      <c r="C52" s="65"/>
      <c r="D52" s="65"/>
      <c r="E52" s="90"/>
    </row>
    <row r="53" spans="1:5" s="22" customFormat="1" ht="15.75">
      <c r="A53" s="98" t="s">
        <v>63</v>
      </c>
      <c r="B53" s="118"/>
      <c r="C53" s="65"/>
      <c r="D53" s="65"/>
      <c r="E53" s="90"/>
    </row>
    <row r="54" spans="1:5" s="22" customFormat="1" ht="15.75" customHeight="1">
      <c r="A54" s="99" t="s">
        <v>60</v>
      </c>
      <c r="B54" s="178"/>
      <c r="C54" s="74">
        <f>SUM(C51-C55)</f>
        <v>5199136</v>
      </c>
      <c r="D54" s="74">
        <f>SUM(D51)</f>
        <v>-456266</v>
      </c>
      <c r="E54" s="90"/>
    </row>
    <row r="55" spans="1:5" s="22" customFormat="1" ht="15.75" customHeight="1">
      <c r="A55" s="99" t="s">
        <v>61</v>
      </c>
      <c r="B55" s="178"/>
      <c r="C55" s="73">
        <v>0</v>
      </c>
      <c r="D55" s="73">
        <v>0</v>
      </c>
      <c r="E55" s="90"/>
    </row>
    <row r="56" spans="1:5" s="92" customFormat="1" ht="15.75">
      <c r="A56" s="100" t="s">
        <v>73</v>
      </c>
      <c r="B56" s="179"/>
      <c r="C56" s="74">
        <f>SUM(C54:C55)</f>
        <v>5199136</v>
      </c>
      <c r="D56" s="74">
        <f>SUM(D54:D55)</f>
        <v>-456266</v>
      </c>
      <c r="E56" s="90"/>
    </row>
    <row r="57" spans="1:5" s="92" customFormat="1" ht="15.75">
      <c r="A57" s="100"/>
      <c r="B57" s="179"/>
      <c r="C57" s="74"/>
      <c r="D57" s="65"/>
      <c r="E57" s="90"/>
    </row>
    <row r="58" spans="1:5" s="92" customFormat="1" ht="15.75">
      <c r="A58" s="100" t="s">
        <v>97</v>
      </c>
      <c r="B58" s="179"/>
      <c r="C58" s="74"/>
      <c r="D58" s="65"/>
      <c r="E58" s="90"/>
    </row>
    <row r="59" spans="1:5" s="92" customFormat="1" ht="31.5" hidden="1">
      <c r="A59" s="128" t="s">
        <v>98</v>
      </c>
      <c r="B59" s="180"/>
      <c r="C59" s="125">
        <v>0</v>
      </c>
      <c r="D59" s="125">
        <v>141.58</v>
      </c>
      <c r="E59" s="90"/>
    </row>
    <row r="60" spans="1:5" s="92" customFormat="1" ht="15.75">
      <c r="A60" s="128" t="s">
        <v>128</v>
      </c>
      <c r="B60" s="180">
        <v>23</v>
      </c>
      <c r="C60" s="115">
        <f>SUM(C37/13494068)*1000</f>
        <v>315.4406069392862</v>
      </c>
      <c r="D60" s="141">
        <v>199.63</v>
      </c>
      <c r="E60" s="90"/>
    </row>
    <row r="61" spans="1:5" s="92" customFormat="1" ht="42" customHeight="1" hidden="1">
      <c r="A61" s="128" t="s">
        <v>113</v>
      </c>
      <c r="B61" s="180"/>
      <c r="C61" s="115">
        <f>SUM(C37/12388076)*1000</f>
        <v>343.602751549151</v>
      </c>
      <c r="D61" s="125">
        <f>SUM(D37/10526030)*1000</f>
        <v>255.92450335026595</v>
      </c>
      <c r="E61" s="90"/>
    </row>
    <row r="62" spans="1:4" s="3" customFormat="1" ht="15.75">
      <c r="A62" s="67"/>
      <c r="B62" s="181"/>
      <c r="C62" s="114"/>
      <c r="D62" s="135" t="s">
        <v>10</v>
      </c>
    </row>
    <row r="63" spans="1:4" s="9" customFormat="1" ht="15.75">
      <c r="A63" s="68"/>
      <c r="B63" s="182"/>
      <c r="C63" s="102"/>
      <c r="D63" s="102"/>
    </row>
    <row r="64" spans="1:4" s="17" customFormat="1" ht="15.75" customHeight="1">
      <c r="A64" s="155" t="s">
        <v>129</v>
      </c>
      <c r="B64" s="155"/>
      <c r="C64" s="155"/>
      <c r="D64" s="155"/>
    </row>
    <row r="65" spans="1:4" s="17" customFormat="1" ht="15.75">
      <c r="A65" s="10"/>
      <c r="B65" s="168"/>
      <c r="C65" s="10"/>
      <c r="D65" s="10"/>
    </row>
    <row r="66" spans="1:6" s="17" customFormat="1" ht="15.75" customHeight="1">
      <c r="A66" s="11"/>
      <c r="B66" s="11"/>
      <c r="C66" s="12"/>
      <c r="D66" s="12"/>
      <c r="F66" s="21"/>
    </row>
    <row r="67" spans="1:6" s="17" customFormat="1" ht="15.75" customHeight="1">
      <c r="A67" s="155" t="s">
        <v>136</v>
      </c>
      <c r="B67" s="155"/>
      <c r="C67" s="155"/>
      <c r="D67" s="155"/>
      <c r="F67" s="21"/>
    </row>
    <row r="68" spans="1:6" s="22" customFormat="1" ht="19.5" customHeight="1">
      <c r="A68" s="10"/>
      <c r="B68" s="168"/>
      <c r="C68" s="24"/>
      <c r="D68" s="10"/>
      <c r="F68" s="23"/>
    </row>
    <row r="69" spans="1:4" ht="15.75">
      <c r="A69" s="151" t="s">
        <v>10</v>
      </c>
      <c r="B69" s="151"/>
      <c r="C69" s="151"/>
      <c r="D69" s="151"/>
    </row>
  </sheetData>
  <sheetProtection/>
  <mergeCells count="6">
    <mergeCell ref="A69:D69"/>
    <mergeCell ref="A67:D67"/>
    <mergeCell ref="A64:D64"/>
    <mergeCell ref="A4:D4"/>
    <mergeCell ref="A5:D5"/>
    <mergeCell ref="A7:D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8"/>
  <sheetViews>
    <sheetView zoomScalePageLayoutView="0" workbookViewId="0" topLeftCell="A30">
      <selection activeCell="B9" sqref="B9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78" customWidth="1"/>
  </cols>
  <sheetData>
    <row r="1" ht="14.25" customHeight="1"/>
    <row r="2" ht="13.5" customHeight="1"/>
    <row r="4" spans="1:3" ht="18.75">
      <c r="A4" s="158" t="s">
        <v>6</v>
      </c>
      <c r="B4" s="158"/>
      <c r="C4" s="158"/>
    </row>
    <row r="5" spans="1:3" s="79" customFormat="1" ht="30.75" customHeight="1">
      <c r="A5" s="150" t="s">
        <v>157</v>
      </c>
      <c r="B5" s="150"/>
      <c r="C5" s="150"/>
    </row>
    <row r="6" spans="1:3" s="27" customFormat="1" ht="14.25">
      <c r="A6" s="25"/>
      <c r="B6" s="126"/>
      <c r="C6" s="136"/>
    </row>
    <row r="7" spans="1:3" s="79" customFormat="1" ht="15.75">
      <c r="A7" s="154" t="s">
        <v>111</v>
      </c>
      <c r="B7" s="154"/>
      <c r="C7" s="154"/>
    </row>
    <row r="8" spans="1:3" ht="85.5">
      <c r="A8" s="48"/>
      <c r="B8" s="112" t="s">
        <v>163</v>
      </c>
      <c r="C8" s="112" t="s">
        <v>160</v>
      </c>
    </row>
    <row r="9" spans="1:4" ht="18.75" customHeight="1">
      <c r="A9" s="48" t="s">
        <v>36</v>
      </c>
      <c r="B9" s="80"/>
      <c r="C9" s="80" t="s">
        <v>10</v>
      </c>
      <c r="D9" s="81"/>
    </row>
    <row r="10" spans="1:4" ht="12.75">
      <c r="A10" s="47" t="s">
        <v>37</v>
      </c>
      <c r="B10" s="82">
        <v>21413825</v>
      </c>
      <c r="C10" s="82">
        <v>21815235</v>
      </c>
      <c r="D10" s="81"/>
    </row>
    <row r="11" spans="1:4" s="84" customFormat="1" ht="12.75">
      <c r="A11" s="75" t="s">
        <v>38</v>
      </c>
      <c r="B11" s="83">
        <v>-12590174</v>
      </c>
      <c r="C11" s="83">
        <v>-9522116</v>
      </c>
      <c r="D11" s="81"/>
    </row>
    <row r="12" spans="1:4" s="84" customFormat="1" ht="12.75">
      <c r="A12" s="75" t="s">
        <v>39</v>
      </c>
      <c r="B12" s="82">
        <v>5172838</v>
      </c>
      <c r="C12" s="82">
        <v>5598519</v>
      </c>
      <c r="D12" s="81"/>
    </row>
    <row r="13" spans="1:4" s="84" customFormat="1" ht="12.75">
      <c r="A13" s="75" t="s">
        <v>40</v>
      </c>
      <c r="B13" s="83">
        <v>-3757120</v>
      </c>
      <c r="C13" s="83">
        <v>-3978191</v>
      </c>
      <c r="D13" s="81"/>
    </row>
    <row r="14" spans="1:4" ht="37.5" customHeight="1">
      <c r="A14" s="75" t="s">
        <v>99</v>
      </c>
      <c r="B14" s="83">
        <v>11061</v>
      </c>
      <c r="C14" s="83">
        <v>-606</v>
      </c>
      <c r="D14" s="81"/>
    </row>
    <row r="15" spans="1:4" ht="12.75">
      <c r="A15" s="75" t="s">
        <v>41</v>
      </c>
      <c r="B15" s="83">
        <v>2183325</v>
      </c>
      <c r="C15" s="83">
        <v>3909343</v>
      </c>
      <c r="D15" s="81"/>
    </row>
    <row r="16" spans="1:4" ht="12.75" hidden="1">
      <c r="A16" s="75" t="s">
        <v>76</v>
      </c>
      <c r="B16" s="83">
        <v>0</v>
      </c>
      <c r="C16" s="83">
        <v>0</v>
      </c>
      <c r="D16" s="81"/>
    </row>
    <row r="17" spans="1:4" ht="12.75" hidden="1">
      <c r="A17" s="75" t="s">
        <v>100</v>
      </c>
      <c r="B17" s="83">
        <v>0</v>
      </c>
      <c r="C17" s="83">
        <v>0</v>
      </c>
      <c r="D17" s="81"/>
    </row>
    <row r="18" spans="1:4" ht="12.75">
      <c r="A18" s="75" t="s">
        <v>42</v>
      </c>
      <c r="B18" s="83">
        <v>290310</v>
      </c>
      <c r="C18" s="83">
        <v>365524</v>
      </c>
      <c r="D18" s="81"/>
    </row>
    <row r="19" spans="1:4" ht="12.75">
      <c r="A19" s="75" t="s">
        <v>43</v>
      </c>
      <c r="B19" s="83">
        <v>-4147684</v>
      </c>
      <c r="C19" s="83">
        <v>-3529870</v>
      </c>
      <c r="D19" s="81"/>
    </row>
    <row r="20" spans="1:4" s="84" customFormat="1" ht="16.5" customHeight="1">
      <c r="A20" s="75" t="s">
        <v>109</v>
      </c>
      <c r="B20" s="83">
        <v>-2704970</v>
      </c>
      <c r="C20" s="83">
        <v>-1332953</v>
      </c>
      <c r="D20" s="81"/>
    </row>
    <row r="21" spans="1:4" s="84" customFormat="1" ht="33" customHeight="1">
      <c r="A21" s="76" t="s">
        <v>101</v>
      </c>
      <c r="B21" s="86">
        <f>SUM(B10:B20)</f>
        <v>5871411</v>
      </c>
      <c r="C21" s="86">
        <f>SUM(C10:C20)</f>
        <v>13324885</v>
      </c>
      <c r="D21" s="81"/>
    </row>
    <row r="22" spans="1:4" s="84" customFormat="1" ht="16.5" customHeight="1">
      <c r="A22" s="76" t="s">
        <v>44</v>
      </c>
      <c r="B22" s="85" t="s">
        <v>10</v>
      </c>
      <c r="C22" s="85" t="s">
        <v>10</v>
      </c>
      <c r="D22" s="81"/>
    </row>
    <row r="23" spans="1:4" ht="25.5">
      <c r="A23" s="75" t="s">
        <v>110</v>
      </c>
      <c r="B23" s="83">
        <v>992322</v>
      </c>
      <c r="C23" s="83">
        <v>2747611</v>
      </c>
      <c r="D23" s="81"/>
    </row>
    <row r="24" spans="1:4" ht="16.5" customHeight="1">
      <c r="A24" s="75" t="s">
        <v>86</v>
      </c>
      <c r="B24" s="83">
        <v>-387890</v>
      </c>
      <c r="C24" s="83">
        <v>-146639</v>
      </c>
      <c r="D24" s="81"/>
    </row>
    <row r="25" spans="1:4" ht="16.5" customHeight="1">
      <c r="A25" s="75" t="s">
        <v>13</v>
      </c>
      <c r="B25" s="83">
        <v>5144975</v>
      </c>
      <c r="C25" s="83">
        <v>-7090346</v>
      </c>
      <c r="D25" s="81"/>
    </row>
    <row r="26" spans="1:4" ht="16.5" customHeight="1">
      <c r="A26" s="75" t="s">
        <v>0</v>
      </c>
      <c r="B26" s="83">
        <f>3052799-1000000</f>
        <v>2052799</v>
      </c>
      <c r="C26" s="83">
        <v>1532310</v>
      </c>
      <c r="D26" s="81"/>
    </row>
    <row r="27" spans="1:4" ht="16.5" customHeight="1">
      <c r="A27" s="76"/>
      <c r="B27" s="82"/>
      <c r="C27" s="82" t="s">
        <v>10</v>
      </c>
      <c r="D27" s="81"/>
    </row>
    <row r="28" spans="1:4" ht="16.5" customHeight="1">
      <c r="A28" s="76" t="s">
        <v>45</v>
      </c>
      <c r="B28" s="85"/>
      <c r="C28" s="86" t="s">
        <v>10</v>
      </c>
      <c r="D28" s="81"/>
    </row>
    <row r="29" spans="1:4" ht="12.75">
      <c r="A29" s="75" t="s">
        <v>8</v>
      </c>
      <c r="B29" s="83">
        <v>-398515</v>
      </c>
      <c r="C29" s="83">
        <v>-1978731</v>
      </c>
      <c r="D29" s="81"/>
    </row>
    <row r="30" spans="1:4" ht="16.5" customHeight="1">
      <c r="A30" s="77" t="s">
        <v>102</v>
      </c>
      <c r="B30" s="83">
        <v>-5756</v>
      </c>
      <c r="C30" s="83">
        <v>-1248</v>
      </c>
      <c r="D30" s="81"/>
    </row>
    <row r="31" spans="1:9" ht="12.75">
      <c r="A31" s="77" t="s">
        <v>88</v>
      </c>
      <c r="B31" s="83">
        <v>-10452062</v>
      </c>
      <c r="C31" s="83">
        <v>-31703938</v>
      </c>
      <c r="D31" s="81"/>
      <c r="I31" s="78" t="s">
        <v>10</v>
      </c>
    </row>
    <row r="32" spans="1:4" ht="12.75" hidden="1">
      <c r="A32" s="77" t="s">
        <v>68</v>
      </c>
      <c r="B32" s="83">
        <v>0</v>
      </c>
      <c r="C32" s="83">
        <v>0</v>
      </c>
      <c r="D32" s="81"/>
    </row>
    <row r="33" spans="1:4" ht="12.75">
      <c r="A33" s="77" t="s">
        <v>133</v>
      </c>
      <c r="B33" s="83">
        <v>275236</v>
      </c>
      <c r="C33" s="83">
        <v>0</v>
      </c>
      <c r="D33" s="81"/>
    </row>
    <row r="34" spans="1:4" ht="16.5" customHeight="1">
      <c r="A34" s="75" t="s">
        <v>1</v>
      </c>
      <c r="B34" s="83">
        <f>-1615495+201+2+1000000</f>
        <v>-615292</v>
      </c>
      <c r="C34" s="83">
        <v>1758026</v>
      </c>
      <c r="D34" s="81"/>
    </row>
    <row r="35" spans="1:6" ht="25.5">
      <c r="A35" s="76" t="s">
        <v>46</v>
      </c>
      <c r="B35" s="86">
        <f>SUM(B21:B34)</f>
        <v>2477228</v>
      </c>
      <c r="C35" s="86">
        <f>SUM(C21:C34)</f>
        <v>-21558070</v>
      </c>
      <c r="D35" s="81"/>
      <c r="F35" s="22"/>
    </row>
    <row r="36" spans="1:6" ht="12.75">
      <c r="A36" s="75" t="s">
        <v>47</v>
      </c>
      <c r="B36" s="83">
        <v>-2025</v>
      </c>
      <c r="C36" s="83">
        <v>-2026</v>
      </c>
      <c r="D36" s="81"/>
      <c r="F36" s="22"/>
    </row>
    <row r="37" spans="1:4" ht="25.5">
      <c r="A37" s="76" t="s">
        <v>70</v>
      </c>
      <c r="B37" s="86">
        <f>SUM(B35:B36)</f>
        <v>2475203</v>
      </c>
      <c r="C37" s="86">
        <f>SUM(C35:C36)</f>
        <v>-21560096</v>
      </c>
      <c r="D37" s="81"/>
    </row>
    <row r="38" spans="1:4" ht="29.25" customHeight="1">
      <c r="A38" s="76" t="s">
        <v>48</v>
      </c>
      <c r="B38" s="87"/>
      <c r="C38" s="83" t="s">
        <v>10</v>
      </c>
      <c r="D38" s="81"/>
    </row>
    <row r="39" spans="1:4" ht="25.5">
      <c r="A39" s="75" t="s">
        <v>103</v>
      </c>
      <c r="B39" s="83">
        <f>-195159275-9051</f>
        <v>-195168326</v>
      </c>
      <c r="C39" s="83">
        <v>-151127432</v>
      </c>
      <c r="D39" s="81"/>
    </row>
    <row r="40" spans="1:4" ht="25.5">
      <c r="A40" s="75" t="s">
        <v>104</v>
      </c>
      <c r="B40" s="83">
        <v>221170566</v>
      </c>
      <c r="C40" s="83">
        <v>165498737</v>
      </c>
      <c r="D40" s="81"/>
    </row>
    <row r="41" spans="1:4" ht="12.75">
      <c r="A41" s="75" t="s">
        <v>58</v>
      </c>
      <c r="B41" s="83">
        <v>-330943</v>
      </c>
      <c r="C41" s="83">
        <v>-89635</v>
      </c>
      <c r="D41" s="81"/>
    </row>
    <row r="42" spans="1:4" ht="12.75" hidden="1">
      <c r="A42" s="75" t="s">
        <v>114</v>
      </c>
      <c r="B42" s="83">
        <v>0</v>
      </c>
      <c r="C42" s="83">
        <v>0</v>
      </c>
      <c r="D42" s="81"/>
    </row>
    <row r="43" spans="1:4" s="84" customFormat="1" ht="25.5">
      <c r="A43" s="76" t="s">
        <v>49</v>
      </c>
      <c r="B43" s="86">
        <f>SUM(B39:B42)</f>
        <v>25671297</v>
      </c>
      <c r="C43" s="86">
        <f>SUM(C39:C42)</f>
        <v>14281670</v>
      </c>
      <c r="D43" s="81"/>
    </row>
    <row r="44" spans="1:4" ht="12.75">
      <c r="A44" s="76"/>
      <c r="B44" s="86" t="s">
        <v>10</v>
      </c>
      <c r="C44" s="87"/>
      <c r="D44" s="81"/>
    </row>
    <row r="45" spans="1:4" ht="12.75">
      <c r="A45" s="76" t="s">
        <v>50</v>
      </c>
      <c r="B45" s="87"/>
      <c r="C45" s="82" t="s">
        <v>10</v>
      </c>
      <c r="D45" s="81"/>
    </row>
    <row r="46" spans="1:4" ht="12.75">
      <c r="A46" s="75" t="s">
        <v>159</v>
      </c>
      <c r="B46" s="83">
        <v>-15000000</v>
      </c>
      <c r="C46" s="83">
        <v>0</v>
      </c>
      <c r="D46" s="81"/>
    </row>
    <row r="47" spans="1:4" ht="12.75" hidden="1">
      <c r="A47" s="75" t="s">
        <v>122</v>
      </c>
      <c r="B47" s="83">
        <v>0</v>
      </c>
      <c r="C47" s="83">
        <v>0</v>
      </c>
      <c r="D47" s="81"/>
    </row>
    <row r="48" spans="1:4" ht="12.75">
      <c r="A48" s="75" t="s">
        <v>123</v>
      </c>
      <c r="B48" s="83">
        <v>-371701</v>
      </c>
      <c r="C48" s="83">
        <v>0</v>
      </c>
      <c r="D48" s="81"/>
    </row>
    <row r="49" spans="1:4" ht="12.75">
      <c r="A49" s="75" t="s">
        <v>158</v>
      </c>
      <c r="B49" s="83">
        <v>-24</v>
      </c>
      <c r="C49" s="83">
        <v>0</v>
      </c>
      <c r="D49" s="81"/>
    </row>
    <row r="50" spans="1:4" ht="12.75">
      <c r="A50" s="76" t="s">
        <v>51</v>
      </c>
      <c r="B50" s="86">
        <f>SUM(B46:B49)</f>
        <v>-15371725</v>
      </c>
      <c r="C50" s="86">
        <f>SUM(C46:C49)</f>
        <v>0</v>
      </c>
      <c r="D50" s="81"/>
    </row>
    <row r="51" spans="1:3" s="88" customFormat="1" ht="12.75">
      <c r="A51" s="76"/>
      <c r="B51" s="83" t="s">
        <v>10</v>
      </c>
      <c r="C51" s="82"/>
    </row>
    <row r="52" spans="1:4" s="1" customFormat="1" ht="12.75">
      <c r="A52" s="76" t="s">
        <v>52</v>
      </c>
      <c r="B52" s="86">
        <f>SUM(B37+B43+B50)</f>
        <v>12774775</v>
      </c>
      <c r="C52" s="86">
        <f>SUM(C37+C43+C50)</f>
        <v>-7278426</v>
      </c>
      <c r="D52" s="1" t="s">
        <v>10</v>
      </c>
    </row>
    <row r="53" spans="1:3" s="17" customFormat="1" ht="12.75">
      <c r="A53" s="75" t="s">
        <v>53</v>
      </c>
      <c r="B53" s="83">
        <v>-765098</v>
      </c>
      <c r="C53" s="83">
        <v>1931128</v>
      </c>
    </row>
    <row r="54" spans="1:3" s="17" customFormat="1" ht="12.75">
      <c r="A54" s="75" t="s">
        <v>124</v>
      </c>
      <c r="B54" s="83">
        <v>2906</v>
      </c>
      <c r="C54" s="83">
        <v>1081</v>
      </c>
    </row>
    <row r="55" spans="1:3" s="17" customFormat="1" ht="12.75">
      <c r="A55" s="76" t="s">
        <v>10</v>
      </c>
      <c r="B55" s="86">
        <f>SUM(B52:B54)</f>
        <v>12012583</v>
      </c>
      <c r="C55" s="86">
        <f>SUM(C52:C54)</f>
        <v>-5346217</v>
      </c>
    </row>
    <row r="56" spans="1:5" s="17" customFormat="1" ht="12.75">
      <c r="A56" s="75" t="s">
        <v>54</v>
      </c>
      <c r="B56" s="83">
        <f>SUM('Ф-1 '!D11)</f>
        <v>43804414</v>
      </c>
      <c r="C56" s="82">
        <v>88750354</v>
      </c>
      <c r="E56" s="94" t="s">
        <v>10</v>
      </c>
    </row>
    <row r="57" spans="1:3" s="17" customFormat="1" ht="12.75">
      <c r="A57" s="76" t="s">
        <v>55</v>
      </c>
      <c r="B57" s="86">
        <f>SUM('Ф-1 '!C11)</f>
        <v>55816997</v>
      </c>
      <c r="C57" s="85">
        <v>83404137</v>
      </c>
    </row>
    <row r="58" spans="1:3" s="32" customFormat="1" ht="14.25" hidden="1">
      <c r="A58" s="18"/>
      <c r="B58" s="127">
        <f>B56-B57</f>
        <v>-12012583</v>
      </c>
      <c r="C58" s="127">
        <f>C56-C57</f>
        <v>5346217</v>
      </c>
    </row>
    <row r="59" spans="1:3" s="32" customFormat="1" ht="14.25" hidden="1">
      <c r="A59" s="18"/>
      <c r="B59" s="127">
        <f>B55+B58</f>
        <v>0</v>
      </c>
      <c r="C59" s="127">
        <f>C55+C58</f>
        <v>0</v>
      </c>
    </row>
    <row r="60" spans="1:3" s="32" customFormat="1" ht="14.25">
      <c r="A60" s="18"/>
      <c r="B60" s="127" t="s">
        <v>10</v>
      </c>
      <c r="C60" s="127"/>
    </row>
    <row r="61" spans="1:5" s="32" customFormat="1" ht="14.25">
      <c r="A61" s="18"/>
      <c r="B61" s="89" t="s">
        <v>10</v>
      </c>
      <c r="C61" s="89" t="s">
        <v>10</v>
      </c>
      <c r="E61" s="29"/>
    </row>
    <row r="62" spans="1:5" s="32" customFormat="1" ht="15.75" customHeight="1">
      <c r="A62" s="155" t="s">
        <v>131</v>
      </c>
      <c r="B62" s="155"/>
      <c r="C62" s="155"/>
      <c r="E62" s="29"/>
    </row>
    <row r="63" spans="1:5" s="17" customFormat="1" ht="15.75" customHeight="1">
      <c r="A63" s="10"/>
      <c r="B63" s="10"/>
      <c r="C63" s="10"/>
      <c r="E63" s="21"/>
    </row>
    <row r="64" spans="1:5" s="17" customFormat="1" ht="15.75">
      <c r="A64" s="11"/>
      <c r="B64" s="12"/>
      <c r="C64" s="12"/>
      <c r="E64" s="21"/>
    </row>
    <row r="65" spans="1:5" s="17" customFormat="1" ht="15.75" customHeight="1">
      <c r="A65" s="155" t="s">
        <v>137</v>
      </c>
      <c r="B65" s="155"/>
      <c r="C65" s="155"/>
      <c r="E65" s="21"/>
    </row>
    <row r="66" spans="1:5" s="17" customFormat="1" ht="15.75" customHeight="1">
      <c r="A66" s="10"/>
      <c r="B66" s="24"/>
      <c r="C66" s="10"/>
      <c r="E66" s="21"/>
    </row>
    <row r="67" spans="1:3" ht="14.25">
      <c r="A67" s="18"/>
      <c r="B67" s="19"/>
      <c r="C67" s="19"/>
    </row>
    <row r="68" spans="1:3" ht="14.25">
      <c r="A68" s="18"/>
      <c r="B68" s="26"/>
      <c r="C68" s="26"/>
    </row>
  </sheetData>
  <sheetProtection/>
  <mergeCells count="5">
    <mergeCell ref="A4:C4"/>
    <mergeCell ref="A5:C5"/>
    <mergeCell ref="A62:C62"/>
    <mergeCell ref="A65:C65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28" sqref="A28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3"/>
      <c r="B4" s="13"/>
      <c r="C4" s="13"/>
      <c r="D4" s="13"/>
      <c r="E4" s="13"/>
      <c r="F4" s="15"/>
    </row>
    <row r="5" spans="1:6" ht="15.75">
      <c r="A5" s="159" t="s">
        <v>2</v>
      </c>
      <c r="B5" s="159"/>
      <c r="C5" s="159"/>
      <c r="D5" s="159"/>
      <c r="E5" s="159"/>
      <c r="F5" s="159"/>
    </row>
    <row r="6" spans="1:6" ht="35.25" customHeight="1">
      <c r="A6" s="160" t="s">
        <v>155</v>
      </c>
      <c r="B6" s="160"/>
      <c r="C6" s="160"/>
      <c r="D6" s="160"/>
      <c r="E6" s="160"/>
      <c r="F6" s="160"/>
    </row>
    <row r="7" spans="1:6" ht="15.75">
      <c r="A7" s="46"/>
      <c r="B7" s="46"/>
      <c r="C7" s="46"/>
      <c r="D7" s="46"/>
      <c r="E7" s="46"/>
      <c r="F7" s="46"/>
    </row>
    <row r="8" spans="1:6" ht="15.75">
      <c r="A8" s="149"/>
      <c r="B8" s="149"/>
      <c r="C8" s="149"/>
      <c r="D8" s="14"/>
      <c r="E8" s="14"/>
      <c r="F8" s="14"/>
    </row>
    <row r="9" spans="1:6" ht="15.75">
      <c r="A9" s="154" t="s">
        <v>111</v>
      </c>
      <c r="B9" s="154"/>
      <c r="C9" s="154"/>
      <c r="D9" s="14"/>
      <c r="E9" s="14"/>
      <c r="F9" s="14"/>
    </row>
    <row r="10" spans="1:7" s="28" customFormat="1" ht="36.75" thickBot="1">
      <c r="A10" s="51" t="s">
        <v>64</v>
      </c>
      <c r="B10" s="129" t="s">
        <v>22</v>
      </c>
      <c r="C10" s="129" t="s">
        <v>9</v>
      </c>
      <c r="D10" s="129" t="s">
        <v>90</v>
      </c>
      <c r="E10" s="130" t="s">
        <v>105</v>
      </c>
      <c r="F10" s="131" t="s">
        <v>23</v>
      </c>
      <c r="G10" s="129" t="s">
        <v>24</v>
      </c>
    </row>
    <row r="11" spans="1:7" s="17" customFormat="1" ht="18.75" customHeight="1" thickBot="1">
      <c r="A11" s="93" t="s">
        <v>161</v>
      </c>
      <c r="B11" s="106">
        <v>147649693</v>
      </c>
      <c r="C11" s="106">
        <v>-280212</v>
      </c>
      <c r="D11" s="106">
        <v>3086808</v>
      </c>
      <c r="E11" s="106">
        <v>2652533</v>
      </c>
      <c r="F11" s="106">
        <v>-110180889</v>
      </c>
      <c r="G11" s="106">
        <v>42927933</v>
      </c>
    </row>
    <row r="12" spans="1:7" ht="15.75" customHeight="1" thickTop="1">
      <c r="A12" s="51" t="s">
        <v>56</v>
      </c>
      <c r="B12" s="107"/>
      <c r="C12" s="110"/>
      <c r="D12" s="107"/>
      <c r="E12" s="109"/>
      <c r="F12" s="107"/>
      <c r="G12" s="105" t="s">
        <v>10</v>
      </c>
    </row>
    <row r="13" spans="1:7" ht="12.75">
      <c r="A13" s="52" t="s">
        <v>66</v>
      </c>
      <c r="B13" s="104">
        <v>0</v>
      </c>
      <c r="C13" s="104">
        <v>0</v>
      </c>
      <c r="D13" s="104">
        <v>0</v>
      </c>
      <c r="E13" s="111">
        <v>0</v>
      </c>
      <c r="F13" s="111">
        <v>2693869</v>
      </c>
      <c r="G13" s="105">
        <f>SUM(B13:F13)</f>
        <v>2693869</v>
      </c>
    </row>
    <row r="14" spans="1:7" ht="12.75">
      <c r="A14" s="52" t="s">
        <v>57</v>
      </c>
      <c r="B14" s="104">
        <v>0</v>
      </c>
      <c r="C14" s="104">
        <v>0</v>
      </c>
      <c r="D14" s="104">
        <v>-3150135</v>
      </c>
      <c r="E14" s="111">
        <v>0</v>
      </c>
      <c r="F14" s="111">
        <v>0</v>
      </c>
      <c r="G14" s="105">
        <f>SUM(B14:F14)</f>
        <v>-3150135</v>
      </c>
    </row>
    <row r="15" spans="1:7" s="16" customFormat="1" ht="12.75">
      <c r="A15" s="117" t="s">
        <v>125</v>
      </c>
      <c r="B15" s="105">
        <f>SUM(B13:B14)</f>
        <v>0</v>
      </c>
      <c r="C15" s="105">
        <f>SUM(C13:C14)</f>
        <v>0</v>
      </c>
      <c r="D15" s="105">
        <f>SUM(D13:D14)</f>
        <v>-3150135</v>
      </c>
      <c r="E15" s="105">
        <f>SUM(E13:E14)</f>
        <v>0</v>
      </c>
      <c r="F15" s="105">
        <f>SUM(F13:F14)</f>
        <v>2693869</v>
      </c>
      <c r="G15" s="105">
        <f>SUM(B15:F15)</f>
        <v>-456266</v>
      </c>
    </row>
    <row r="16" spans="1:7" s="17" customFormat="1" ht="24">
      <c r="A16" s="116" t="s">
        <v>67</v>
      </c>
      <c r="B16" s="104">
        <v>0</v>
      </c>
      <c r="C16" s="104">
        <v>0</v>
      </c>
      <c r="D16" s="104">
        <v>0</v>
      </c>
      <c r="E16" s="111">
        <f>-9141-9141</f>
        <v>-18282</v>
      </c>
      <c r="F16" s="111">
        <f>9141+9141</f>
        <v>18282</v>
      </c>
      <c r="G16" s="105">
        <f>SUM(B16:F16)</f>
        <v>0</v>
      </c>
    </row>
    <row r="17" spans="1:7" s="17" customFormat="1" ht="13.5" thickBot="1">
      <c r="A17" s="117" t="s">
        <v>126</v>
      </c>
      <c r="B17" s="104">
        <f aca="true" t="shared" si="0" ref="B17:G17">SUM(B16)</f>
        <v>0</v>
      </c>
      <c r="C17" s="104">
        <f t="shared" si="0"/>
        <v>0</v>
      </c>
      <c r="D17" s="104">
        <f t="shared" si="0"/>
        <v>0</v>
      </c>
      <c r="E17" s="104">
        <f t="shared" si="0"/>
        <v>-18282</v>
      </c>
      <c r="F17" s="104">
        <f t="shared" si="0"/>
        <v>18282</v>
      </c>
      <c r="G17" s="104">
        <f t="shared" si="0"/>
        <v>0</v>
      </c>
    </row>
    <row r="18" spans="1:7" s="17" customFormat="1" ht="18.75" customHeight="1" thickBot="1">
      <c r="A18" s="93" t="s">
        <v>162</v>
      </c>
      <c r="B18" s="106">
        <f aca="true" t="shared" si="1" ref="B18:G18">SUM(B11,B15,B17)</f>
        <v>147649693</v>
      </c>
      <c r="C18" s="106">
        <f t="shared" si="1"/>
        <v>-280212</v>
      </c>
      <c r="D18" s="106">
        <f t="shared" si="1"/>
        <v>-63327</v>
      </c>
      <c r="E18" s="106">
        <f t="shared" si="1"/>
        <v>2634251</v>
      </c>
      <c r="F18" s="106">
        <f t="shared" si="1"/>
        <v>-107468738</v>
      </c>
      <c r="G18" s="106">
        <f t="shared" si="1"/>
        <v>42471667</v>
      </c>
    </row>
    <row r="19" spans="1:6" ht="16.5" thickTop="1">
      <c r="A19" s="149"/>
      <c r="B19" s="149"/>
      <c r="C19" s="149"/>
      <c r="D19" s="14"/>
      <c r="E19" s="14"/>
      <c r="F19" s="14"/>
    </row>
    <row r="20" spans="1:6" ht="15.75">
      <c r="A20" s="149"/>
      <c r="B20" s="149"/>
      <c r="C20" s="149"/>
      <c r="D20" s="14"/>
      <c r="E20" s="14"/>
      <c r="F20" s="14"/>
    </row>
    <row r="21" spans="1:7" ht="36">
      <c r="A21" s="51" t="s">
        <v>64</v>
      </c>
      <c r="B21" s="129" t="s">
        <v>22</v>
      </c>
      <c r="C21" s="129" t="s">
        <v>9</v>
      </c>
      <c r="D21" s="129" t="s">
        <v>90</v>
      </c>
      <c r="E21" s="130" t="s">
        <v>105</v>
      </c>
      <c r="F21" s="131" t="s">
        <v>23</v>
      </c>
      <c r="G21" s="129" t="s">
        <v>24</v>
      </c>
    </row>
    <row r="22" spans="1:7" ht="18.75" customHeight="1">
      <c r="A22" s="51" t="s">
        <v>151</v>
      </c>
      <c r="B22" s="107">
        <v>147649693</v>
      </c>
      <c r="C22" s="108">
        <v>-280212</v>
      </c>
      <c r="D22" s="108">
        <v>3086808</v>
      </c>
      <c r="E22" s="107">
        <v>2652533</v>
      </c>
      <c r="F22" s="108">
        <v>-110180889</v>
      </c>
      <c r="G22" s="105">
        <f>SUM(B22:F22)</f>
        <v>42927933</v>
      </c>
    </row>
    <row r="23" spans="1:7" ht="15.75" customHeight="1">
      <c r="A23" s="51" t="s">
        <v>56</v>
      </c>
      <c r="B23" s="107"/>
      <c r="C23" s="110"/>
      <c r="D23" s="107"/>
      <c r="E23" s="109"/>
      <c r="F23" s="107"/>
      <c r="G23" s="105" t="s">
        <v>10</v>
      </c>
    </row>
    <row r="24" spans="1:7" ht="12.75">
      <c r="A24" s="52" t="s">
        <v>66</v>
      </c>
      <c r="B24" s="104">
        <v>0</v>
      </c>
      <c r="C24" s="104">
        <v>0</v>
      </c>
      <c r="D24" s="104">
        <v>0</v>
      </c>
      <c r="E24" s="111">
        <v>0</v>
      </c>
      <c r="F24" s="111">
        <v>5656645</v>
      </c>
      <c r="G24" s="105">
        <f>SUM(B24:F24)</f>
        <v>5656645</v>
      </c>
    </row>
    <row r="25" spans="1:7" ht="12.75">
      <c r="A25" s="52" t="s">
        <v>57</v>
      </c>
      <c r="B25" s="104">
        <v>0</v>
      </c>
      <c r="C25" s="104">
        <v>0</v>
      </c>
      <c r="D25" s="104">
        <v>-3968121</v>
      </c>
      <c r="E25" s="111">
        <v>2563450</v>
      </c>
      <c r="F25" s="111">
        <v>0</v>
      </c>
      <c r="G25" s="105">
        <f>SUM(B25:F25)</f>
        <v>-1404671</v>
      </c>
    </row>
    <row r="26" spans="1:7" s="16" customFormat="1" ht="12.75">
      <c r="A26" s="117" t="s">
        <v>69</v>
      </c>
      <c r="B26" s="105">
        <f aca="true" t="shared" si="2" ref="B26:G26">SUM(B24:B25)</f>
        <v>0</v>
      </c>
      <c r="C26" s="105">
        <f t="shared" si="2"/>
        <v>0</v>
      </c>
      <c r="D26" s="105">
        <f t="shared" si="2"/>
        <v>-3968121</v>
      </c>
      <c r="E26" s="105">
        <f t="shared" si="2"/>
        <v>2563450</v>
      </c>
      <c r="F26" s="105">
        <f t="shared" si="2"/>
        <v>5656645</v>
      </c>
      <c r="G26" s="105">
        <f t="shared" si="2"/>
        <v>4251974</v>
      </c>
    </row>
    <row r="27" spans="1:7" s="17" customFormat="1" ht="24">
      <c r="A27" s="116" t="s">
        <v>67</v>
      </c>
      <c r="B27" s="104">
        <v>0</v>
      </c>
      <c r="C27" s="104">
        <v>0</v>
      </c>
      <c r="D27" s="104">
        <v>0</v>
      </c>
      <c r="E27" s="111">
        <v>-57005</v>
      </c>
      <c r="F27" s="111">
        <v>57005</v>
      </c>
      <c r="G27" s="105">
        <f>SUM(B27:F27)</f>
        <v>0</v>
      </c>
    </row>
    <row r="28" spans="1:7" s="28" customFormat="1" ht="13.5" thickBot="1">
      <c r="A28" s="139" t="s">
        <v>126</v>
      </c>
      <c r="B28" s="138">
        <f>SUM(B27)</f>
        <v>0</v>
      </c>
      <c r="C28" s="138">
        <f>SUM(C27)</f>
        <v>0</v>
      </c>
      <c r="D28" s="138">
        <f>SUM(D27)</f>
        <v>0</v>
      </c>
      <c r="E28" s="138">
        <f>SUM(E27)</f>
        <v>-57005</v>
      </c>
      <c r="F28" s="138">
        <f>SUM(F27)</f>
        <v>57005</v>
      </c>
      <c r="G28" s="138">
        <f>SUM(B28:F28)</f>
        <v>0</v>
      </c>
    </row>
    <row r="29" spans="1:7" s="17" customFormat="1" ht="18.75" customHeight="1" thickBot="1">
      <c r="A29" s="93" t="s">
        <v>149</v>
      </c>
      <c r="B29" s="106">
        <f aca="true" t="shared" si="3" ref="B29:G29">SUM(B22,B26,B28)</f>
        <v>147649693</v>
      </c>
      <c r="C29" s="106">
        <f t="shared" si="3"/>
        <v>-280212</v>
      </c>
      <c r="D29" s="106">
        <f t="shared" si="3"/>
        <v>-881313</v>
      </c>
      <c r="E29" s="106">
        <f t="shared" si="3"/>
        <v>5158978</v>
      </c>
      <c r="F29" s="106">
        <f t="shared" si="3"/>
        <v>-104467239</v>
      </c>
      <c r="G29" s="106">
        <f t="shared" si="3"/>
        <v>47179907</v>
      </c>
    </row>
    <row r="30" spans="1:7" ht="15.75" customHeight="1" thickTop="1">
      <c r="A30" s="51" t="s">
        <v>56</v>
      </c>
      <c r="B30" s="107"/>
      <c r="C30" s="110"/>
      <c r="D30" s="107"/>
      <c r="E30" s="109"/>
      <c r="F30" s="107"/>
      <c r="G30" s="105" t="s">
        <v>10</v>
      </c>
    </row>
    <row r="31" spans="1:7" ht="12.75">
      <c r="A31" s="52" t="s">
        <v>66</v>
      </c>
      <c r="B31" s="104">
        <v>0</v>
      </c>
      <c r="C31" s="104">
        <v>0</v>
      </c>
      <c r="D31" s="104">
        <v>0</v>
      </c>
      <c r="E31" s="111">
        <v>0</v>
      </c>
      <c r="F31" s="111">
        <f>SUM('ф.2'!C34)</f>
        <v>4256577</v>
      </c>
      <c r="G31" s="105">
        <f>SUM(B31:F31)</f>
        <v>4256577</v>
      </c>
    </row>
    <row r="32" spans="1:7" ht="12.75">
      <c r="A32" s="52" t="s">
        <v>57</v>
      </c>
      <c r="B32" s="104">
        <v>0</v>
      </c>
      <c r="C32" s="104">
        <v>0</v>
      </c>
      <c r="D32" s="104">
        <v>942559</v>
      </c>
      <c r="E32" s="111">
        <v>0</v>
      </c>
      <c r="F32" s="111">
        <v>0</v>
      </c>
      <c r="G32" s="105">
        <f>SUM(B32:F32)</f>
        <v>942559</v>
      </c>
    </row>
    <row r="33" spans="1:7" s="16" customFormat="1" ht="12.75">
      <c r="A33" s="117" t="s">
        <v>125</v>
      </c>
      <c r="B33" s="105">
        <f>SUM(B31:B32)</f>
        <v>0</v>
      </c>
      <c r="C33" s="105">
        <f>SUM(C31:C32)</f>
        <v>0</v>
      </c>
      <c r="D33" s="105">
        <f>SUM(D31:D32)</f>
        <v>942559</v>
      </c>
      <c r="E33" s="105">
        <f>SUM(E31:E32)</f>
        <v>0</v>
      </c>
      <c r="F33" s="105">
        <f>SUM(F31:F32)</f>
        <v>4256577</v>
      </c>
      <c r="G33" s="105">
        <f>SUM(B33:F33)</f>
        <v>5199136</v>
      </c>
    </row>
    <row r="34" spans="1:7" s="16" customFormat="1" ht="12.75">
      <c r="A34" s="116" t="s">
        <v>158</v>
      </c>
      <c r="B34" s="105">
        <v>0</v>
      </c>
      <c r="C34" s="104">
        <v>-24</v>
      </c>
      <c r="D34" s="105">
        <v>0</v>
      </c>
      <c r="E34" s="105">
        <v>0</v>
      </c>
      <c r="F34" s="105">
        <v>0</v>
      </c>
      <c r="G34" s="105">
        <f>SUM(B34:F34)</f>
        <v>-24</v>
      </c>
    </row>
    <row r="35" spans="1:7" s="17" customFormat="1" ht="24">
      <c r="A35" s="116" t="s">
        <v>67</v>
      </c>
      <c r="B35" s="104">
        <v>0</v>
      </c>
      <c r="C35" s="104">
        <v>0</v>
      </c>
      <c r="D35" s="104">
        <v>0</v>
      </c>
      <c r="E35" s="111">
        <f>-16571-16571</f>
        <v>-33142</v>
      </c>
      <c r="F35" s="111">
        <f>16571+16571</f>
        <v>33142</v>
      </c>
      <c r="G35" s="105">
        <f>SUM(B35:F35)</f>
        <v>0</v>
      </c>
    </row>
    <row r="36" spans="1:7" s="17" customFormat="1" ht="13.5" thickBot="1">
      <c r="A36" s="117" t="s">
        <v>126</v>
      </c>
      <c r="B36" s="105">
        <f aca="true" t="shared" si="4" ref="B36:G36">SUM(B34:B35)</f>
        <v>0</v>
      </c>
      <c r="C36" s="105">
        <f t="shared" si="4"/>
        <v>-24</v>
      </c>
      <c r="D36" s="105">
        <f t="shared" si="4"/>
        <v>0</v>
      </c>
      <c r="E36" s="105">
        <f t="shared" si="4"/>
        <v>-33142</v>
      </c>
      <c r="F36" s="105">
        <f t="shared" si="4"/>
        <v>33142</v>
      </c>
      <c r="G36" s="105">
        <f t="shared" si="4"/>
        <v>-24</v>
      </c>
    </row>
    <row r="37" spans="1:7" s="17" customFormat="1" ht="18.75" customHeight="1" thickBot="1">
      <c r="A37" s="93" t="s">
        <v>156</v>
      </c>
      <c r="B37" s="106">
        <f aca="true" t="shared" si="5" ref="B37:G37">SUM(B29,B33,B36)</f>
        <v>147649693</v>
      </c>
      <c r="C37" s="106">
        <f t="shared" si="5"/>
        <v>-280236</v>
      </c>
      <c r="D37" s="106">
        <f t="shared" si="5"/>
        <v>61246</v>
      </c>
      <c r="E37" s="106">
        <f t="shared" si="5"/>
        <v>5125836</v>
      </c>
      <c r="F37" s="106">
        <f t="shared" si="5"/>
        <v>-100177520</v>
      </c>
      <c r="G37" s="106">
        <f t="shared" si="5"/>
        <v>52379019</v>
      </c>
    </row>
    <row r="38" spans="1:7" s="17" customFormat="1" ht="13.5" hidden="1" thickTop="1">
      <c r="A38" s="132"/>
      <c r="B38" s="133">
        <f>-SUM('Ф-1 '!C35)</f>
        <v>-147649693</v>
      </c>
      <c r="C38" s="133">
        <f>-SUM('Ф-1 '!C36)</f>
        <v>280236</v>
      </c>
      <c r="D38" s="133">
        <f>-SUM('Ф-1 '!C37)</f>
        <v>-61246</v>
      </c>
      <c r="E38" s="133">
        <f>-SUM('Ф-1 '!C38)</f>
        <v>-5125836</v>
      </c>
      <c r="F38" s="133">
        <f>-SUM('Ф-1 '!C39)</f>
        <v>100177520</v>
      </c>
      <c r="G38" s="133">
        <f>SUM(B38:F38)</f>
        <v>-52379019</v>
      </c>
    </row>
    <row r="39" spans="1:8" s="17" customFormat="1" ht="13.5" hidden="1" thickTop="1">
      <c r="A39" s="132"/>
      <c r="B39" s="133"/>
      <c r="C39" s="133"/>
      <c r="D39" s="133"/>
      <c r="E39" s="133"/>
      <c r="F39" s="133">
        <f>SUM(F37:F38)</f>
        <v>0</v>
      </c>
      <c r="G39" s="133" t="s">
        <v>10</v>
      </c>
      <c r="H39" s="94">
        <v>0</v>
      </c>
    </row>
    <row r="40" spans="1:7" s="17" customFormat="1" ht="18.75" customHeight="1" thickTop="1">
      <c r="A40" s="132"/>
      <c r="B40" s="133"/>
      <c r="C40" s="133"/>
      <c r="D40" s="133"/>
      <c r="E40" s="133"/>
      <c r="F40" s="133" t="s">
        <v>10</v>
      </c>
      <c r="G40" s="133"/>
    </row>
    <row r="41" spans="1:7" s="17" customFormat="1" ht="12.75">
      <c r="A41" s="50"/>
      <c r="B41" s="54"/>
      <c r="C41" s="54"/>
      <c r="D41" s="54"/>
      <c r="E41" s="54"/>
      <c r="F41" s="54" t="s">
        <v>10</v>
      </c>
      <c r="G41" s="26" t="s">
        <v>10</v>
      </c>
    </row>
    <row r="42" spans="1:7" s="17" customFormat="1" ht="15.75" customHeight="1">
      <c r="A42" s="155" t="s">
        <v>134</v>
      </c>
      <c r="B42" s="155"/>
      <c r="C42" s="155"/>
      <c r="D42" s="155"/>
      <c r="E42" s="155"/>
      <c r="F42" s="103"/>
      <c r="G42" s="26"/>
    </row>
    <row r="43" spans="1:7" s="17" customFormat="1" ht="15.75" customHeight="1">
      <c r="A43" s="10"/>
      <c r="B43" s="10"/>
      <c r="C43" s="10"/>
      <c r="D43" s="10"/>
      <c r="E43" s="10"/>
      <c r="F43" s="53"/>
      <c r="G43" s="26"/>
    </row>
    <row r="44" spans="1:6" s="17" customFormat="1" ht="15.75">
      <c r="A44" s="11"/>
      <c r="B44" s="12"/>
      <c r="C44" s="12"/>
      <c r="D44" s="11"/>
      <c r="E44" s="12"/>
      <c r="F44" s="53"/>
    </row>
    <row r="45" spans="1:6" s="17" customFormat="1" ht="15.75" customHeight="1">
      <c r="A45" s="155" t="s">
        <v>142</v>
      </c>
      <c r="B45" s="155"/>
      <c r="C45" s="155"/>
      <c r="D45" s="155"/>
      <c r="E45" s="155"/>
      <c r="F45" s="53"/>
    </row>
    <row r="46" spans="1:6" s="17" customFormat="1" ht="15.75">
      <c r="A46" s="10"/>
      <c r="B46" s="24"/>
      <c r="C46" s="10"/>
      <c r="D46" s="155" t="s">
        <v>10</v>
      </c>
      <c r="E46" s="155"/>
      <c r="F46" s="53"/>
    </row>
    <row r="47" spans="1:6" s="17" customFormat="1" ht="12.75">
      <c r="A47" s="50"/>
      <c r="B47" s="53"/>
      <c r="C47" s="53"/>
      <c r="D47" s="53"/>
      <c r="E47" s="53"/>
      <c r="F47" s="53"/>
    </row>
    <row r="48" spans="1:6" s="17" customFormat="1" ht="12.75">
      <c r="A48" s="50"/>
      <c r="B48" s="53"/>
      <c r="C48" s="53"/>
      <c r="D48" s="53"/>
      <c r="E48" s="53"/>
      <c r="F48" s="53"/>
    </row>
    <row r="49" spans="1:6" s="17" customFormat="1" ht="12.75">
      <c r="A49" s="50"/>
      <c r="B49" s="53"/>
      <c r="C49" s="53"/>
      <c r="D49" s="53"/>
      <c r="E49" s="53"/>
      <c r="F49" s="53"/>
    </row>
    <row r="50" spans="1:9" s="17" customFormat="1" ht="12.75" hidden="1">
      <c r="A50" s="51" t="s">
        <v>144</v>
      </c>
      <c r="B50" s="107">
        <v>127611241</v>
      </c>
      <c r="C50" s="108">
        <v>-280212</v>
      </c>
      <c r="D50" s="107">
        <v>100</v>
      </c>
      <c r="E50" s="108">
        <v>975897</v>
      </c>
      <c r="F50" s="107">
        <v>3464394</v>
      </c>
      <c r="G50" s="104">
        <v>0</v>
      </c>
      <c r="H50" s="108">
        <v>-84118960</v>
      </c>
      <c r="I50" s="105">
        <f>SUM(B50:H50)</f>
        <v>47652460</v>
      </c>
    </row>
    <row r="51" spans="1:9" s="17" customFormat="1" ht="12.75" hidden="1">
      <c r="A51" s="51" t="s">
        <v>56</v>
      </c>
      <c r="B51" s="107"/>
      <c r="C51" s="110"/>
      <c r="D51" s="110"/>
      <c r="E51" s="107"/>
      <c r="F51" s="109"/>
      <c r="G51" s="107"/>
      <c r="H51" s="107"/>
      <c r="I51" s="105" t="s">
        <v>10</v>
      </c>
    </row>
    <row r="52" spans="1:9" s="22" customFormat="1" ht="19.5" customHeight="1" hidden="1">
      <c r="A52" s="52" t="s">
        <v>66</v>
      </c>
      <c r="B52" s="104">
        <v>0</v>
      </c>
      <c r="C52" s="104">
        <v>0</v>
      </c>
      <c r="D52" s="104">
        <v>0</v>
      </c>
      <c r="E52" s="104">
        <v>0</v>
      </c>
      <c r="F52" s="111">
        <v>0</v>
      </c>
      <c r="G52" s="104">
        <v>0</v>
      </c>
      <c r="H52" s="111">
        <v>-28147225</v>
      </c>
      <c r="I52" s="105">
        <f>SUM(B52:H52)</f>
        <v>-28147225</v>
      </c>
    </row>
    <row r="53" spans="1:9" ht="12.75" hidden="1">
      <c r="A53" s="52" t="s">
        <v>57</v>
      </c>
      <c r="B53" s="104">
        <v>0</v>
      </c>
      <c r="C53" s="104">
        <v>0</v>
      </c>
      <c r="D53" s="104">
        <v>0</v>
      </c>
      <c r="E53" s="104">
        <v>1892457</v>
      </c>
      <c r="F53" s="111">
        <v>-741634</v>
      </c>
      <c r="G53" s="104">
        <v>0</v>
      </c>
      <c r="H53" s="111">
        <v>0</v>
      </c>
      <c r="I53" s="105">
        <f>SUM(B53:H53)</f>
        <v>1150823</v>
      </c>
    </row>
    <row r="54" spans="1:9" ht="12.75" hidden="1">
      <c r="A54" s="117" t="s">
        <v>69</v>
      </c>
      <c r="B54" s="105">
        <f>SUM(B52:B53)</f>
        <v>0</v>
      </c>
      <c r="C54" s="105">
        <f aca="true" t="shared" si="6" ref="C54:H54">SUM(C52:C53)</f>
        <v>0</v>
      </c>
      <c r="D54" s="105">
        <f t="shared" si="6"/>
        <v>0</v>
      </c>
      <c r="E54" s="105">
        <f t="shared" si="6"/>
        <v>1892457</v>
      </c>
      <c r="F54" s="105">
        <f t="shared" si="6"/>
        <v>-741634</v>
      </c>
      <c r="G54" s="105">
        <f t="shared" si="6"/>
        <v>0</v>
      </c>
      <c r="H54" s="105">
        <f t="shared" si="6"/>
        <v>-28147225</v>
      </c>
      <c r="I54" s="105">
        <f>SUM(I52:I53)</f>
        <v>-26996402</v>
      </c>
    </row>
    <row r="55" spans="1:9" ht="24" hidden="1">
      <c r="A55" s="116" t="s">
        <v>67</v>
      </c>
      <c r="B55" s="104">
        <v>0</v>
      </c>
      <c r="C55" s="104">
        <v>0</v>
      </c>
      <c r="D55" s="104">
        <v>0</v>
      </c>
      <c r="E55" s="104">
        <v>0</v>
      </c>
      <c r="F55" s="111">
        <v>-33239</v>
      </c>
      <c r="G55" s="104">
        <v>0</v>
      </c>
      <c r="H55" s="111">
        <v>33239</v>
      </c>
      <c r="I55" s="105">
        <f>SUM(B55:H55)</f>
        <v>0</v>
      </c>
    </row>
    <row r="56" spans="1:9" ht="12.75" hidden="1">
      <c r="A56" s="139" t="s">
        <v>126</v>
      </c>
      <c r="B56" s="138">
        <f aca="true" t="shared" si="7" ref="B56:H56">SUM(B55)</f>
        <v>0</v>
      </c>
      <c r="C56" s="138">
        <f t="shared" si="7"/>
        <v>0</v>
      </c>
      <c r="D56" s="138">
        <f t="shared" si="7"/>
        <v>0</v>
      </c>
      <c r="E56" s="138">
        <f t="shared" si="7"/>
        <v>0</v>
      </c>
      <c r="F56" s="138">
        <f t="shared" si="7"/>
        <v>-33239</v>
      </c>
      <c r="G56" s="138">
        <f t="shared" si="7"/>
        <v>0</v>
      </c>
      <c r="H56" s="138">
        <f t="shared" si="7"/>
        <v>33239</v>
      </c>
      <c r="I56" s="138">
        <f>SUM(B56:H56)</f>
        <v>0</v>
      </c>
    </row>
    <row r="57" spans="1:9" ht="12.75" hidden="1">
      <c r="A57" s="142" t="s">
        <v>145</v>
      </c>
      <c r="B57" s="143">
        <v>100</v>
      </c>
      <c r="C57" s="143">
        <v>0</v>
      </c>
      <c r="D57" s="143">
        <v>-100</v>
      </c>
      <c r="E57" s="143">
        <v>0</v>
      </c>
      <c r="F57" s="144">
        <v>0</v>
      </c>
      <c r="G57" s="143"/>
      <c r="H57" s="144">
        <v>0</v>
      </c>
      <c r="I57" s="138">
        <f>SUM(B57:H57)</f>
        <v>0</v>
      </c>
    </row>
    <row r="58" spans="1:9" ht="13.5" hidden="1" thickBot="1">
      <c r="A58" s="142" t="s">
        <v>146</v>
      </c>
      <c r="B58" s="143">
        <v>20038352</v>
      </c>
      <c r="C58" s="143">
        <v>0</v>
      </c>
      <c r="D58" s="143">
        <v>0</v>
      </c>
      <c r="E58" s="143">
        <v>0</v>
      </c>
      <c r="F58" s="144">
        <v>0</v>
      </c>
      <c r="G58" s="143"/>
      <c r="H58" s="144"/>
      <c r="I58" s="138">
        <f>SUM(B58:H58)</f>
        <v>20038352</v>
      </c>
    </row>
    <row r="59" spans="1:9" ht="13.5" hidden="1" thickBot="1">
      <c r="A59" s="93" t="s">
        <v>147</v>
      </c>
      <c r="B59" s="106">
        <f>SUM(B50,B54,B56,B57:B58)</f>
        <v>147649693</v>
      </c>
      <c r="C59" s="106">
        <f aca="true" t="shared" si="8" ref="C59:I59">SUM(C50,C54,C56,C57:C58)</f>
        <v>-280212</v>
      </c>
      <c r="D59" s="106">
        <f t="shared" si="8"/>
        <v>0</v>
      </c>
      <c r="E59" s="106">
        <f t="shared" si="8"/>
        <v>2868354</v>
      </c>
      <c r="F59" s="106">
        <f t="shared" si="8"/>
        <v>2689521</v>
      </c>
      <c r="G59" s="106">
        <f t="shared" si="8"/>
        <v>0</v>
      </c>
      <c r="H59" s="106">
        <f t="shared" si="8"/>
        <v>-112232946</v>
      </c>
      <c r="I59" s="106">
        <f t="shared" si="8"/>
        <v>40694410</v>
      </c>
    </row>
    <row r="60" spans="1:9" ht="13.5" hidden="1" thickTop="1">
      <c r="A60" s="51" t="s">
        <v>56</v>
      </c>
      <c r="B60" s="107"/>
      <c r="C60" s="110"/>
      <c r="D60" s="110"/>
      <c r="E60" s="107"/>
      <c r="F60" s="109"/>
      <c r="G60" s="107"/>
      <c r="H60" s="107"/>
      <c r="I60" s="105" t="s">
        <v>10</v>
      </c>
    </row>
    <row r="61" spans="1:9" ht="12.75" hidden="1">
      <c r="A61" s="52" t="s">
        <v>66</v>
      </c>
      <c r="B61" s="104">
        <v>0</v>
      </c>
      <c r="C61" s="104">
        <v>0</v>
      </c>
      <c r="D61" s="104">
        <v>0</v>
      </c>
      <c r="E61" s="104">
        <v>0</v>
      </c>
      <c r="F61" s="111">
        <v>0</v>
      </c>
      <c r="G61" s="104">
        <v>0</v>
      </c>
      <c r="H61" s="111">
        <f>SUM('[2]ф.2'!C38)</f>
        <v>1751254</v>
      </c>
      <c r="I61" s="105">
        <f>SUM(B61:H61)</f>
        <v>1751254</v>
      </c>
    </row>
    <row r="62" spans="1:9" ht="12.75" hidden="1">
      <c r="A62" s="52" t="s">
        <v>57</v>
      </c>
      <c r="B62" s="104">
        <v>0</v>
      </c>
      <c r="C62" s="104">
        <v>0</v>
      </c>
      <c r="D62" s="104">
        <v>0</v>
      </c>
      <c r="E62" s="104">
        <v>-115710</v>
      </c>
      <c r="F62" s="111">
        <v>0</v>
      </c>
      <c r="G62" s="104">
        <v>0</v>
      </c>
      <c r="H62" s="111">
        <v>0</v>
      </c>
      <c r="I62" s="105">
        <f>SUM(B62:H62)</f>
        <v>-115710</v>
      </c>
    </row>
    <row r="63" spans="1:9" ht="12.75" hidden="1">
      <c r="A63" s="117" t="s">
        <v>125</v>
      </c>
      <c r="B63" s="105">
        <f>SUM(B61:B62)</f>
        <v>0</v>
      </c>
      <c r="C63" s="105">
        <f aca="true" t="shared" si="9" ref="C63:H63">SUM(C61:C62)</f>
        <v>0</v>
      </c>
      <c r="D63" s="105">
        <f t="shared" si="9"/>
        <v>0</v>
      </c>
      <c r="E63" s="105">
        <f t="shared" si="9"/>
        <v>-115710</v>
      </c>
      <c r="F63" s="105">
        <f t="shared" si="9"/>
        <v>0</v>
      </c>
      <c r="G63" s="105">
        <f t="shared" si="9"/>
        <v>0</v>
      </c>
      <c r="H63" s="105">
        <f t="shared" si="9"/>
        <v>1751254</v>
      </c>
      <c r="I63" s="105">
        <f>SUM(B63:H63)</f>
        <v>1635544</v>
      </c>
    </row>
    <row r="64" spans="1:9" ht="24" hidden="1">
      <c r="A64" s="116" t="s">
        <v>67</v>
      </c>
      <c r="B64" s="104">
        <v>0</v>
      </c>
      <c r="C64" s="104">
        <v>0</v>
      </c>
      <c r="D64" s="104">
        <v>0</v>
      </c>
      <c r="E64" s="104">
        <v>0</v>
      </c>
      <c r="F64" s="111">
        <v>-27443</v>
      </c>
      <c r="G64" s="104">
        <v>0</v>
      </c>
      <c r="H64" s="111">
        <v>27443</v>
      </c>
      <c r="I64" s="105">
        <f>SUM(B64:H64)</f>
        <v>0</v>
      </c>
    </row>
    <row r="65" spans="1:9" ht="13.5" hidden="1" thickBot="1">
      <c r="A65" s="117" t="s">
        <v>126</v>
      </c>
      <c r="B65" s="104">
        <f>SUM(B64)</f>
        <v>0</v>
      </c>
      <c r="C65" s="104">
        <f aca="true" t="shared" si="10" ref="C65:I65">SUM(C64)</f>
        <v>0</v>
      </c>
      <c r="D65" s="104">
        <f t="shared" si="10"/>
        <v>0</v>
      </c>
      <c r="E65" s="104">
        <f t="shared" si="10"/>
        <v>0</v>
      </c>
      <c r="F65" s="104">
        <f t="shared" si="10"/>
        <v>-27443</v>
      </c>
      <c r="G65" s="104">
        <f t="shared" si="10"/>
        <v>0</v>
      </c>
      <c r="H65" s="104">
        <f t="shared" si="10"/>
        <v>27443</v>
      </c>
      <c r="I65" s="104">
        <f t="shared" si="10"/>
        <v>0</v>
      </c>
    </row>
    <row r="66" spans="1:9" ht="13.5" hidden="1" thickBot="1">
      <c r="A66" s="93" t="s">
        <v>148</v>
      </c>
      <c r="B66" s="106">
        <f>SUM(B59,B63,B65)</f>
        <v>147649693</v>
      </c>
      <c r="C66" s="106">
        <f aca="true" t="shared" si="11" ref="C66:I66">SUM(C59,C63,C65)</f>
        <v>-280212</v>
      </c>
      <c r="D66" s="106">
        <f t="shared" si="11"/>
        <v>0</v>
      </c>
      <c r="E66" s="106">
        <f t="shared" si="11"/>
        <v>2752644</v>
      </c>
      <c r="F66" s="106">
        <f t="shared" si="11"/>
        <v>2662078</v>
      </c>
      <c r="G66" s="106">
        <f t="shared" si="11"/>
        <v>0</v>
      </c>
      <c r="H66" s="106">
        <f t="shared" si="11"/>
        <v>-110454249</v>
      </c>
      <c r="I66" s="106">
        <f t="shared" si="11"/>
        <v>42329954</v>
      </c>
    </row>
    <row r="67" ht="13.5" hidden="1" thickTop="1"/>
  </sheetData>
  <sheetProtection/>
  <mergeCells count="6">
    <mergeCell ref="A45:E45"/>
    <mergeCell ref="A5:F5"/>
    <mergeCell ref="A6:F6"/>
    <mergeCell ref="D46:E46"/>
    <mergeCell ref="A42:E42"/>
    <mergeCell ref="A9:C9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5" sqref="K25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3"/>
      <c r="B4" s="13"/>
      <c r="C4" s="13"/>
      <c r="D4" s="13"/>
      <c r="E4" s="13"/>
      <c r="F4" s="15"/>
    </row>
    <row r="5" spans="1:6" ht="15.75">
      <c r="A5" s="159" t="s">
        <v>2</v>
      </c>
      <c r="B5" s="159"/>
      <c r="C5" s="159"/>
      <c r="D5" s="159"/>
      <c r="E5" s="159"/>
      <c r="F5" s="159"/>
    </row>
    <row r="6" spans="1:6" ht="35.25" customHeight="1">
      <c r="A6" s="160" t="s">
        <v>138</v>
      </c>
      <c r="B6" s="160"/>
      <c r="C6" s="160"/>
      <c r="D6" s="160"/>
      <c r="E6" s="160"/>
      <c r="F6" s="160"/>
    </row>
    <row r="7" spans="1:6" ht="15.75">
      <c r="A7" s="46"/>
      <c r="B7" s="46"/>
      <c r="C7" s="46"/>
      <c r="D7" s="46"/>
      <c r="E7" s="46"/>
      <c r="F7" s="46"/>
    </row>
    <row r="8" spans="1:6" ht="15.75">
      <c r="A8" s="154" t="s">
        <v>111</v>
      </c>
      <c r="B8" s="154"/>
      <c r="C8" s="154"/>
      <c r="D8" s="14"/>
      <c r="E8" s="14"/>
      <c r="F8" s="14"/>
    </row>
    <row r="9" spans="1:7" ht="57.75" customHeight="1">
      <c r="A9" s="51" t="s">
        <v>64</v>
      </c>
      <c r="B9" s="129" t="s">
        <v>22</v>
      </c>
      <c r="C9" s="129" t="s">
        <v>9</v>
      </c>
      <c r="D9" s="129" t="s">
        <v>90</v>
      </c>
      <c r="E9" s="130" t="s">
        <v>105</v>
      </c>
      <c r="F9" s="131" t="s">
        <v>23</v>
      </c>
      <c r="G9" s="129" t="s">
        <v>24</v>
      </c>
    </row>
    <row r="10" spans="1:7" ht="12.75">
      <c r="A10" s="51" t="s">
        <v>139</v>
      </c>
      <c r="B10" s="107">
        <v>147649693</v>
      </c>
      <c r="C10" s="108">
        <v>-280212</v>
      </c>
      <c r="D10" s="108">
        <v>2868354</v>
      </c>
      <c r="E10" s="107">
        <v>2689521</v>
      </c>
      <c r="F10" s="108">
        <v>-112232946</v>
      </c>
      <c r="G10" s="105">
        <f>SUM(B10:F10)</f>
        <v>40694410</v>
      </c>
    </row>
    <row r="11" spans="1:7" ht="15.75" customHeight="1">
      <c r="A11" s="51" t="s">
        <v>56</v>
      </c>
      <c r="B11" s="107"/>
      <c r="C11" s="110"/>
      <c r="D11" s="107"/>
      <c r="E11" s="109"/>
      <c r="F11" s="107"/>
      <c r="G11" s="105" t="s">
        <v>10</v>
      </c>
    </row>
    <row r="12" spans="1:7" ht="12.75">
      <c r="A12" s="52" t="s">
        <v>66</v>
      </c>
      <c r="B12" s="104">
        <v>0</v>
      </c>
      <c r="C12" s="104">
        <v>0</v>
      </c>
      <c r="D12" s="104">
        <v>0</v>
      </c>
      <c r="E12" s="111">
        <v>0</v>
      </c>
      <c r="F12" s="111">
        <v>2015069</v>
      </c>
      <c r="G12" s="105">
        <f>SUM(B12:F12)</f>
        <v>2015069</v>
      </c>
    </row>
    <row r="13" spans="1:7" ht="12.75">
      <c r="A13" s="52" t="s">
        <v>57</v>
      </c>
      <c r="B13" s="104">
        <v>0</v>
      </c>
      <c r="C13" s="104">
        <v>0</v>
      </c>
      <c r="D13" s="104">
        <v>218454</v>
      </c>
      <c r="E13" s="111">
        <v>0</v>
      </c>
      <c r="F13" s="111">
        <v>0</v>
      </c>
      <c r="G13" s="105">
        <f>SUM(B13:F13)</f>
        <v>218454</v>
      </c>
    </row>
    <row r="14" spans="1:7" s="16" customFormat="1" ht="12.75">
      <c r="A14" s="117" t="s">
        <v>69</v>
      </c>
      <c r="B14" s="105">
        <f aca="true" t="shared" si="0" ref="B14:G14">SUM(B12:B13)</f>
        <v>0</v>
      </c>
      <c r="C14" s="105">
        <f t="shared" si="0"/>
        <v>0</v>
      </c>
      <c r="D14" s="105">
        <f t="shared" si="0"/>
        <v>218454</v>
      </c>
      <c r="E14" s="105">
        <f t="shared" si="0"/>
        <v>0</v>
      </c>
      <c r="F14" s="105">
        <f t="shared" si="0"/>
        <v>2015069</v>
      </c>
      <c r="G14" s="105">
        <f t="shared" si="0"/>
        <v>2233523</v>
      </c>
    </row>
    <row r="15" spans="1:7" s="17" customFormat="1" ht="24">
      <c r="A15" s="116" t="s">
        <v>67</v>
      </c>
      <c r="B15" s="104">
        <v>0</v>
      </c>
      <c r="C15" s="104">
        <v>0</v>
      </c>
      <c r="D15" s="104">
        <v>0</v>
      </c>
      <c r="E15" s="111">
        <v>-36988</v>
      </c>
      <c r="F15" s="111">
        <v>36988</v>
      </c>
      <c r="G15" s="105">
        <f>SUM(B15:F15)</f>
        <v>0</v>
      </c>
    </row>
    <row r="16" spans="1:7" s="28" customFormat="1" ht="13.5" thickBot="1">
      <c r="A16" s="139" t="s">
        <v>126</v>
      </c>
      <c r="B16" s="138">
        <f>SUM(B15)</f>
        <v>0</v>
      </c>
      <c r="C16" s="138">
        <f>SUM(C15)</f>
        <v>0</v>
      </c>
      <c r="D16" s="138">
        <f>SUM(D15)</f>
        <v>0</v>
      </c>
      <c r="E16" s="138">
        <f>SUM(E15)</f>
        <v>-36988</v>
      </c>
      <c r="F16" s="138">
        <f>SUM(F15)</f>
        <v>36988</v>
      </c>
      <c r="G16" s="138">
        <f>SUM(B16:F16)</f>
        <v>0</v>
      </c>
    </row>
    <row r="17" spans="1:7" s="17" customFormat="1" ht="18.75" customHeight="1" thickBot="1">
      <c r="A17" s="93" t="s">
        <v>132</v>
      </c>
      <c r="B17" s="106">
        <f aca="true" t="shared" si="1" ref="B17:G17">SUM(B10,B14,B16)</f>
        <v>147649693</v>
      </c>
      <c r="C17" s="106">
        <f t="shared" si="1"/>
        <v>-280212</v>
      </c>
      <c r="D17" s="106">
        <f t="shared" si="1"/>
        <v>3086808</v>
      </c>
      <c r="E17" s="106">
        <f t="shared" si="1"/>
        <v>2652533</v>
      </c>
      <c r="F17" s="106">
        <f t="shared" si="1"/>
        <v>-110180889</v>
      </c>
      <c r="G17" s="106">
        <f t="shared" si="1"/>
        <v>42927933</v>
      </c>
    </row>
    <row r="18" spans="1:7" ht="15.75" customHeight="1" thickTop="1">
      <c r="A18" s="51" t="s">
        <v>56</v>
      </c>
      <c r="B18" s="107"/>
      <c r="C18" s="110"/>
      <c r="D18" s="107"/>
      <c r="E18" s="109"/>
      <c r="F18" s="107"/>
      <c r="G18" s="105" t="s">
        <v>10</v>
      </c>
    </row>
    <row r="19" spans="1:7" ht="12.75">
      <c r="A19" s="52" t="s">
        <v>66</v>
      </c>
      <c r="B19" s="104">
        <v>0</v>
      </c>
      <c r="C19" s="104">
        <v>0</v>
      </c>
      <c r="D19" s="104">
        <v>0</v>
      </c>
      <c r="E19" s="111">
        <v>0</v>
      </c>
      <c r="F19" s="111">
        <v>2700175</v>
      </c>
      <c r="G19" s="105">
        <f>SUM(B19:F19)</f>
        <v>2700175</v>
      </c>
    </row>
    <row r="20" spans="1:7" ht="12.75">
      <c r="A20" s="52" t="s">
        <v>57</v>
      </c>
      <c r="B20" s="104">
        <v>0</v>
      </c>
      <c r="C20" s="104">
        <v>0</v>
      </c>
      <c r="D20" s="104">
        <v>-3424547</v>
      </c>
      <c r="E20" s="111">
        <v>0</v>
      </c>
      <c r="F20" s="111">
        <v>0</v>
      </c>
      <c r="G20" s="105">
        <f>SUM(B20:F20)</f>
        <v>-3424547</v>
      </c>
    </row>
    <row r="21" spans="1:7" s="16" customFormat="1" ht="12.75">
      <c r="A21" s="117" t="s">
        <v>125</v>
      </c>
      <c r="B21" s="105">
        <f>SUM(B19:B20)</f>
        <v>0</v>
      </c>
      <c r="C21" s="105">
        <f>SUM(C19:C20)</f>
        <v>0</v>
      </c>
      <c r="D21" s="105">
        <f>SUM(D19:D20)</f>
        <v>-3424547</v>
      </c>
      <c r="E21" s="105">
        <f>SUM(E19:E20)</f>
        <v>0</v>
      </c>
      <c r="F21" s="105">
        <f>SUM(F19:F20)</f>
        <v>2700175</v>
      </c>
      <c r="G21" s="105">
        <f>SUM(B21:F21)</f>
        <v>-724372</v>
      </c>
    </row>
    <row r="22" spans="1:7" s="17" customFormat="1" ht="24">
      <c r="A22" s="116" t="s">
        <v>67</v>
      </c>
      <c r="B22" s="104">
        <v>0</v>
      </c>
      <c r="C22" s="104">
        <v>0</v>
      </c>
      <c r="D22" s="104">
        <v>0</v>
      </c>
      <c r="E22" s="111">
        <v>-18282</v>
      </c>
      <c r="F22" s="111">
        <v>18282</v>
      </c>
      <c r="G22" s="105">
        <f>SUM(B22:F22)</f>
        <v>0</v>
      </c>
    </row>
    <row r="23" spans="1:7" s="17" customFormat="1" ht="13.5" thickBot="1">
      <c r="A23" s="117" t="s">
        <v>126</v>
      </c>
      <c r="B23" s="104">
        <f aca="true" t="shared" si="2" ref="B23:G23">SUM(B22)</f>
        <v>0</v>
      </c>
      <c r="C23" s="104">
        <f t="shared" si="2"/>
        <v>0</v>
      </c>
      <c r="D23" s="104">
        <f t="shared" si="2"/>
        <v>0</v>
      </c>
      <c r="E23" s="104">
        <f t="shared" si="2"/>
        <v>-18282</v>
      </c>
      <c r="F23" s="104">
        <f t="shared" si="2"/>
        <v>18282</v>
      </c>
      <c r="G23" s="104">
        <f t="shared" si="2"/>
        <v>0</v>
      </c>
    </row>
    <row r="24" spans="1:7" s="17" customFormat="1" ht="18" customHeight="1" thickBot="1">
      <c r="A24" s="93" t="s">
        <v>140</v>
      </c>
      <c r="B24" s="106">
        <f aca="true" t="shared" si="3" ref="B24:G24">SUM(B17,B21,B23)</f>
        <v>147649693</v>
      </c>
      <c r="C24" s="106">
        <f t="shared" si="3"/>
        <v>-280212</v>
      </c>
      <c r="D24" s="106">
        <f t="shared" si="3"/>
        <v>-337739</v>
      </c>
      <c r="E24" s="106">
        <f t="shared" si="3"/>
        <v>2634251</v>
      </c>
      <c r="F24" s="106">
        <f t="shared" si="3"/>
        <v>-107462432</v>
      </c>
      <c r="G24" s="106">
        <f t="shared" si="3"/>
        <v>42203561</v>
      </c>
    </row>
    <row r="25" spans="1:7" s="17" customFormat="1" ht="13.5" thickTop="1">
      <c r="A25" s="132"/>
      <c r="B25" s="133">
        <f>-SUM('Ф-1 '!C35)</f>
        <v>-147649693</v>
      </c>
      <c r="C25" s="133">
        <f>-SUM('Ф-1 '!C36)</f>
        <v>280236</v>
      </c>
      <c r="D25" s="133">
        <f>-SUM('Ф-1 '!C37)</f>
        <v>-61246</v>
      </c>
      <c r="E25" s="133">
        <f>-SUM('Ф-1 '!C38)</f>
        <v>-5125836</v>
      </c>
      <c r="F25" s="133">
        <v>107465585</v>
      </c>
      <c r="G25" s="133">
        <f>SUM(B25:F25)</f>
        <v>-45090954</v>
      </c>
    </row>
    <row r="26" spans="1:7" s="17" customFormat="1" ht="12.75">
      <c r="A26" s="132"/>
      <c r="B26" s="133"/>
      <c r="C26" s="133"/>
      <c r="D26" s="133"/>
      <c r="E26" s="133"/>
      <c r="F26" s="133" t="s">
        <v>10</v>
      </c>
      <c r="G26" s="133" t="s">
        <v>10</v>
      </c>
    </row>
    <row r="27" spans="1:7" s="17" customFormat="1" ht="18.75" customHeight="1">
      <c r="A27" s="132"/>
      <c r="B27" s="133"/>
      <c r="C27" s="133"/>
      <c r="D27" s="133"/>
      <c r="E27" s="133"/>
      <c r="F27" s="133" t="s">
        <v>10</v>
      </c>
      <c r="G27" s="133"/>
    </row>
    <row r="28" spans="1:7" s="17" customFormat="1" ht="12.75">
      <c r="A28" s="50"/>
      <c r="B28" s="54"/>
      <c r="C28" s="54"/>
      <c r="D28" s="54"/>
      <c r="E28" s="54"/>
      <c r="F28" s="54" t="s">
        <v>10</v>
      </c>
      <c r="G28" s="26" t="s">
        <v>10</v>
      </c>
    </row>
    <row r="29" spans="1:7" s="17" customFormat="1" ht="15.75" customHeight="1">
      <c r="A29" s="155" t="s">
        <v>134</v>
      </c>
      <c r="B29" s="155"/>
      <c r="C29" s="155"/>
      <c r="D29" s="155"/>
      <c r="E29" s="155"/>
      <c r="F29" s="103"/>
      <c r="G29" s="26"/>
    </row>
    <row r="30" spans="1:7" s="17" customFormat="1" ht="15.75" customHeight="1">
      <c r="A30" s="10"/>
      <c r="B30" s="10"/>
      <c r="C30" s="10"/>
      <c r="D30" s="10"/>
      <c r="E30" s="10"/>
      <c r="F30" s="53"/>
      <c r="G30" s="26"/>
    </row>
    <row r="31" spans="1:6" s="17" customFormat="1" ht="15.75">
      <c r="A31" s="11"/>
      <c r="B31" s="12"/>
      <c r="C31" s="12"/>
      <c r="D31" s="11"/>
      <c r="E31" s="12"/>
      <c r="F31" s="53"/>
    </row>
    <row r="32" spans="1:6" s="17" customFormat="1" ht="15.75" customHeight="1">
      <c r="A32" s="155" t="s">
        <v>142</v>
      </c>
      <c r="B32" s="155"/>
      <c r="C32" s="155"/>
      <c r="D32" s="155"/>
      <c r="E32" s="155"/>
      <c r="F32" s="53"/>
    </row>
    <row r="33" spans="1:6" s="17" customFormat="1" ht="15.75">
      <c r="A33" s="10"/>
      <c r="B33" s="24"/>
      <c r="C33" s="10"/>
      <c r="D33" s="155" t="s">
        <v>10</v>
      </c>
      <c r="E33" s="155"/>
      <c r="F33" s="53"/>
    </row>
    <row r="34" spans="1:6" s="17" customFormat="1" ht="12.75">
      <c r="A34" s="50"/>
      <c r="B34" s="53"/>
      <c r="C34" s="53"/>
      <c r="D34" s="53"/>
      <c r="E34" s="53"/>
      <c r="F34" s="53"/>
    </row>
    <row r="35" spans="1:6" s="17" customFormat="1" ht="12.75">
      <c r="A35" s="50"/>
      <c r="B35" s="53"/>
      <c r="C35" s="53"/>
      <c r="D35" s="53"/>
      <c r="E35" s="53"/>
      <c r="F35" s="53"/>
    </row>
    <row r="36" spans="1:6" s="17" customFormat="1" ht="12.75">
      <c r="A36" s="50"/>
      <c r="B36" s="53"/>
      <c r="C36" s="53"/>
      <c r="D36" s="53"/>
      <c r="E36" s="53"/>
      <c r="F36" s="53"/>
    </row>
    <row r="37" spans="1:6" s="17" customFormat="1" ht="12.75">
      <c r="A37" s="50"/>
      <c r="B37" s="53"/>
      <c r="C37" s="53"/>
      <c r="D37" s="53"/>
      <c r="E37" s="53"/>
      <c r="F37" s="53"/>
    </row>
    <row r="38" spans="1:5" s="17" customFormat="1" ht="14.25">
      <c r="A38" s="18"/>
      <c r="B38" s="19"/>
      <c r="C38" s="20"/>
      <c r="E38" s="21"/>
    </row>
    <row r="39" spans="1:5" s="22" customFormat="1" ht="19.5" customHeight="1">
      <c r="A39" s="151" t="s">
        <v>10</v>
      </c>
      <c r="B39" s="151"/>
      <c r="C39" s="151"/>
      <c r="E39" s="23"/>
    </row>
  </sheetData>
  <sheetProtection/>
  <mergeCells count="7">
    <mergeCell ref="A39:C39"/>
    <mergeCell ref="A5:F5"/>
    <mergeCell ref="A6:F6"/>
    <mergeCell ref="A8:C8"/>
    <mergeCell ref="A29:E29"/>
    <mergeCell ref="A32:E32"/>
    <mergeCell ref="D33:E33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2023-07-26T12:06:48Z</cp:lastPrinted>
  <dcterms:created xsi:type="dcterms:W3CDTF">2009-05-05T06:44:20Z</dcterms:created>
  <dcterms:modified xsi:type="dcterms:W3CDTF">2023-07-28T09:41:49Z</dcterms:modified>
  <cp:category/>
  <cp:version/>
  <cp:contentType/>
  <cp:contentStatus/>
</cp:coreProperties>
</file>