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725" windowWidth="15180" windowHeight="7215" activeTab="3"/>
  </bookViews>
  <sheets>
    <sheet name="Ф-1 " sheetId="1" r:id="rId1"/>
    <sheet name="ф.2" sheetId="2" r:id="rId2"/>
    <sheet name="ф 3" sheetId="3" r:id="rId3"/>
    <sheet name="ф4" sheetId="4" r:id="rId4"/>
  </sheets>
  <externalReferences>
    <externalReference r:id="rId7"/>
  </externalReferences>
  <definedNames>
    <definedName name="_xlfn.BAHTTEXT" hidden="1">#NAME?</definedName>
    <definedName name="nToch">'[1]Параметры'!$E$8</definedName>
  </definedNames>
  <calcPr fullCalcOnLoad="1"/>
</workbook>
</file>

<file path=xl/sharedStrings.xml><?xml version="1.0" encoding="utf-8"?>
<sst xmlns="http://schemas.openxmlformats.org/spreadsheetml/2006/main" count="217" uniqueCount="143">
  <si>
    <t>Прочие активы</t>
  </si>
  <si>
    <t>Прочие обязательства</t>
  </si>
  <si>
    <t xml:space="preserve">АО "Нурбанк" </t>
  </si>
  <si>
    <t>Процентные доходы</t>
  </si>
  <si>
    <t>Процентные расходы</t>
  </si>
  <si>
    <t>Чистый процентный доход</t>
  </si>
  <si>
    <t>Денежные средства и их эквиваленты</t>
  </si>
  <si>
    <t xml:space="preserve">                              АО «Нурбанк»</t>
  </si>
  <si>
    <t xml:space="preserve">                                          АО «Нурбанк»</t>
  </si>
  <si>
    <t>Средства Правительства Республики Казахстан</t>
  </si>
  <si>
    <t>Собственные выкупленные акции</t>
  </si>
  <si>
    <t xml:space="preserve"> </t>
  </si>
  <si>
    <t>тыс. тенге</t>
  </si>
  <si>
    <t>АКТИВЫ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</si>
  <si>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</si>
  <si>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Финансовые активы, имеющиеся в наличии для продажи</t>
  </si>
  <si>
    <t>Счета и депозиты в банках и прочих финансовых институтах</t>
  </si>
  <si>
    <t>Кредиты, выданные клиентам</t>
  </si>
  <si>
    <t>Основные средства</t>
  </si>
  <si>
    <t>Отложенный налоговый актив</t>
  </si>
  <si>
    <t>Всего активов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</si>
  <si>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</si>
  <si>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</si>
  <si>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</si>
  <si>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Долговые ценные бумаги выпущенные</t>
  </si>
  <si>
    <t xml:space="preserve">Субординированный долг </t>
  </si>
  <si>
    <t>Всего обязательств</t>
  </si>
  <si>
    <t>КАПИТАЛ</t>
  </si>
  <si>
    <t>Акционерный капитал</t>
  </si>
  <si>
    <t>Динамический резерв</t>
  </si>
  <si>
    <t>Резерв по переоценке финансовых активов, имеющихся в наличии для продажи</t>
  </si>
  <si>
    <t>Резерв по переоценке земли и зданий</t>
  </si>
  <si>
    <t>Накопленные убытки</t>
  </si>
  <si>
    <t>Всего капитала</t>
  </si>
  <si>
    <t>Всего обязательств и капитала</t>
  </si>
  <si>
    <t>Комиссионные доходы</t>
  </si>
  <si>
    <t>Комиссионные расходы</t>
  </si>
  <si>
    <t>Чистый комиссионный доход</t>
  </si>
  <si>
    <t xml:space="preserve">Чистая прибыль 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 </t>
  </si>
  <si>
    <t>Чистая прибыль от операций с иностранной валютой</t>
  </si>
  <si>
    <t>Чистая прибыль от операций с финансовыми активами, имеющимися в наличии для продажи</t>
  </si>
  <si>
    <t xml:space="preserve">Прочие операционные (расходы) доходы </t>
  </si>
  <si>
    <t>Операционные доходы</t>
  </si>
  <si>
    <t>Убытки от обесценения и расходы по резервам</t>
  </si>
  <si>
    <t>Расходы на персонал</t>
  </si>
  <si>
    <t>Прочие общехозяйственные и административные расходы</t>
  </si>
  <si>
    <t>(Убыток) прибыль до вычета подоходного налога</t>
  </si>
  <si>
    <t>Экономия (расход) по подоходному налогу</t>
  </si>
  <si>
    <t xml:space="preserve">     АО «Нурбанк»</t>
  </si>
  <si>
    <t>Статьи, которые реклассифицированы или могут быть впоследствии реклассифицированы в состав прибыли или убытка:</t>
  </si>
  <si>
    <t>Убыток от обесценения финансовых активов, имеющихся в наличии для продажи</t>
  </si>
  <si>
    <t>Всего статей, которые реклассифицированы или могут быть впоследствии реклассифицированы в состав прибыли или убытка</t>
  </si>
  <si>
    <t>(Убыток) прибыль на обыкновенную акцию (тенге)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</si>
  <si>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</si>
  <si>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</si>
  <si>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</si>
  <si>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</si>
  <si>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</si>
  <si>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Чистые поступления (выплаты) по операциям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</si>
  <si>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Чистые поступления по операциям с иностранной валютой</t>
  </si>
  <si>
    <t xml:space="preserve">Поступления по прочим операционным доходам </t>
  </si>
  <si>
    <t>Расходы на персонал выплаченные</t>
  </si>
  <si>
    <t>Прочие общехозяйственные и административные расходы выплаченные</t>
  </si>
  <si>
    <t>(Увеличение) уменьшение операционных активов</t>
  </si>
  <si>
    <t>Увеличение (уменьшение) операционных обязательств</t>
  </si>
  <si>
    <t>Чистое движение денежных средств (использованных в) от операционной деятельности до уплаты подоходного налога</t>
  </si>
  <si>
    <t>Подоходный налог уплаченный</t>
  </si>
  <si>
    <t>ДВИЖЕНИЕ ДЕНЕЖНЫХ СРЕДСТВ ОТ ИНВЕСТИЦИОННОЙ ДЕЯТЕЛЬНОСТИ</t>
  </si>
  <si>
    <t>Приобретения финансовых активов, имеющихся в наличии для продажи</t>
  </si>
  <si>
    <t>Продажи и погашения финансовых активов, имеющихся в наличии для продажи</t>
  </si>
  <si>
    <t>Чистое движение денежных средств использованных в инвестиционной деятельности</t>
  </si>
  <si>
    <t>ДВИЖЕНИЕ ДЕНЕЖНЫХ СРЕДСТВ ОТ ФИНАНСОВОЙ ДЕЯТЕЛЬНОСТИ</t>
  </si>
  <si>
    <t>Погашение долговых ценных бумаг выпущенных</t>
  </si>
  <si>
    <t>Чистое движение денежных средств от (использованных в) финансовой деятельности</t>
  </si>
  <si>
    <r>
      <t>Чистое увеличение (уменьшение)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денежных средств и их эквивалентов</t>
    </r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</si>
  <si>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</si>
  <si>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периода</t>
  </si>
  <si>
    <r>
      <t xml:space="preserve">Денежные средства и их эквиваленты по состоянию на конец периода </t>
    </r>
    <r>
      <rPr>
        <sz val="10"/>
        <rFont val="Times New Roman"/>
        <family val="1"/>
      </rPr>
      <t xml:space="preserve"> </t>
    </r>
  </si>
  <si>
    <t>Всего совокупного дохода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</si>
  <si>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</si>
  <si>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</si>
  <si>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Чистое изменение справедливой стоимости финансовых активов, имеющихся в наличии для продажи, перенесенное в состав прибыли или убытка</t>
  </si>
  <si>
    <t>Прочие изменения в капитале</t>
  </si>
  <si>
    <t>Резерв по переоценке земли  и зданий</t>
  </si>
  <si>
    <t>Изменение прибыли/убытка за прошлых лет</t>
  </si>
  <si>
    <r>
      <t xml:space="preserve">Приобретения </t>
    </r>
    <r>
      <rPr>
        <sz val="10"/>
        <color indexed="8"/>
        <rFont val="Times New Roman"/>
        <family val="1"/>
      </rPr>
      <t>основных средств и нематериальных активов</t>
    </r>
  </si>
  <si>
    <t xml:space="preserve">(Убыток) прибыль, причитающийся: </t>
  </si>
  <si>
    <t>- акционерам Банка</t>
  </si>
  <si>
    <t>- неконтролирующим акционерам</t>
  </si>
  <si>
    <t>Прочий совокупный доход за вычетом подоходного налога</t>
  </si>
  <si>
    <t>Резерв по переоценке финансовых активов, имеющихся в наличии для продажи:</t>
  </si>
  <si>
    <t>-  чистое изменение справедливой стоимости</t>
  </si>
  <si>
    <t>-  чистое изменение справедливой стоимости, перенесенное в состав прибыли или убытка</t>
  </si>
  <si>
    <t>Всего совокупного (убытка) дохода , причитающегося:</t>
  </si>
  <si>
    <t>тысяч тенге</t>
  </si>
  <si>
    <t>(неаудированный)</t>
  </si>
  <si>
    <t>Кредиторская задолженность по сделкам "репо"</t>
  </si>
  <si>
    <t>Прибыль/Убыток за период</t>
  </si>
  <si>
    <t>Перенос суммы прироста стоимости имущества от переоценки в результате амортизации и выбытий</t>
  </si>
  <si>
    <t>Кредиторская задолженность по сделкам "РЕПО"</t>
  </si>
  <si>
    <t>Всего совокупного прибыли/убытка за год</t>
  </si>
  <si>
    <t>Чистое движение денежных средств (использованных в) от операционной деятельности после уплаты подоходного налога</t>
  </si>
  <si>
    <t>Председатель  Правления                                                                           Сарсенов Э.Р.</t>
  </si>
  <si>
    <t>Прочий совокупный доход за период</t>
  </si>
  <si>
    <t>Всего совокупного (убытка) дохода за период</t>
  </si>
  <si>
    <t>Всего совокупного(убытка) дохода за период</t>
  </si>
  <si>
    <t>Продолжающаяся деятельность</t>
  </si>
  <si>
    <t>(Убыток) прибыль за период от продолжающейся деятельности</t>
  </si>
  <si>
    <t>Чистые поступления от страховой деятельности</t>
  </si>
  <si>
    <t>- Кредиты, выданные крупным предприятиям</t>
  </si>
  <si>
    <t>- Кредиты, выданные малым и средним предприятиям</t>
  </si>
  <si>
    <t>- Кредиты, выданные розничным клиентам</t>
  </si>
  <si>
    <t>- Текущие счета и депозиты корпоративных клиентов</t>
  </si>
  <si>
    <t>- Текущие счета и депозиты розничных клиентов</t>
  </si>
  <si>
    <t>Дополнительно оплаченный капитал</t>
  </si>
  <si>
    <t>Поступление от долговых ценных бумаг выпущенных</t>
  </si>
  <si>
    <t>Всего капитала, причитающегося акционерам Банка</t>
  </si>
  <si>
    <t>Главный бухгалтер                                                                                      Филатова А.И.</t>
  </si>
  <si>
    <t>Главный бухгалтер                                                                                    Филатова А.И.</t>
  </si>
  <si>
    <t xml:space="preserve">  2017 г.</t>
  </si>
  <si>
    <t>Чистая прибыль от страховой деятельности</t>
  </si>
  <si>
    <t>Остаток по состоянию на 1 января 2018 года</t>
  </si>
  <si>
    <t>Статьи, которые не могут быть  впоследствии реклассифицированы в состав прибыли или убытка:</t>
  </si>
  <si>
    <t>Переоценка  земельных участков и зданий за вычетом отложенных налоговых обязательств</t>
  </si>
  <si>
    <t>Всего статей, которые не могут быть  впоследствии реклассифицированы в состав прибыли или убытка:</t>
  </si>
  <si>
    <t>Перенос динамического резерва согласно  Письмо НБРК  от 27.12.2017 года  №24-0-18/635</t>
  </si>
  <si>
    <t xml:space="preserve">Консолидированный  промежуточный  отчет о финансовом положении </t>
  </si>
  <si>
    <t xml:space="preserve">               по состоянию на 01 июля 2018 года</t>
  </si>
  <si>
    <t xml:space="preserve"> 30.06.2018 г.</t>
  </si>
  <si>
    <t>Консолидированный промежуточный отчет о прибыли или убытке 
и прочем совокупном доходе по состоянию
на 01 июля 2018 года</t>
  </si>
  <si>
    <t xml:space="preserve"> 30.06.2018 г. 
тыс.тенге</t>
  </si>
  <si>
    <t>30.06.2017 г. 
тыс.тенге</t>
  </si>
  <si>
    <t xml:space="preserve">Консолидированный  промежуточный отчет о движении денежных средств
по состоянию на 01 июля  2018 года  </t>
  </si>
  <si>
    <t>30.06.2018 г. 
тыс.тенге</t>
  </si>
  <si>
    <t xml:space="preserve"> 30.06.2017 г. 
тыс.тенге</t>
  </si>
  <si>
    <t>Консолидированный  промежуточный  отчет об изменениях в  капитале  
по состоянию на 01июля 2018 года</t>
  </si>
  <si>
    <t>Дополнительный капитал</t>
  </si>
  <si>
    <t>Отложенное налоговое обязательство</t>
  </si>
  <si>
    <t>Перенос  на акционерный капитал</t>
  </si>
  <si>
    <t>Остаток по состоянию на 1 июля  2018 года</t>
  </si>
  <si>
    <t>Статьи, которые не могут быть впоследствии реклассифицированы в состав прибыли или убытка:</t>
  </si>
  <si>
    <t>Переоценка земельных участков и зданий</t>
  </si>
  <si>
    <t>Всего статей, которые не могут быть впоследствии реклассифицированы в состав прибыли или убытка</t>
  </si>
</sst>
</file>

<file path=xl/styles.xml><?xml version="1.0" encoding="utf-8"?>
<styleSheet xmlns="http://schemas.openxmlformats.org/spreadsheetml/2006/main">
  <numFmts count="3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_);_(* \(#,##0\);_(* &quot;-&quot;??_);_(@_)"/>
    <numFmt numFmtId="175" formatCode="_(* #,##0_);_(* \(#,##0\);_(* &quot;-&quot;_);_(@_)"/>
    <numFmt numFmtId="176" formatCode="#,##0.0"/>
    <numFmt numFmtId="177" formatCode="_(* #,##0.0_);_(* \(#,##0.0\);_(* &quot;-&quot;??_);_(@_)"/>
    <numFmt numFmtId="178" formatCode="_(* #,##0.00_);_(* \(#,##0.00\);_(* &quot;-&quot;??_);_(@_)"/>
    <numFmt numFmtId="179" formatCode="[$-FC19]d\ mmmm\ yyyy\ &quot;г.&quot;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;[Red]#,##0"/>
    <numFmt numFmtId="186" formatCode="#,##0.0000"/>
    <numFmt numFmtId="187" formatCode="_(* #,##0_);_(* \(000.000.###0\);_(* &quot;-&quot;_);_(@_)"/>
    <numFmt numFmtId="188" formatCode="_(* #,##0_);_(*,###.0\);_(* &quot;-&quot;_);_(@_)"/>
    <numFmt numFmtId="189" formatCode="_(* .*,###0_);_(* \(#,##0\);_(* &quot;-&quot;??_);_(@_)"/>
    <numFmt numFmtId="190" formatCode="#.#.#."/>
    <numFmt numFmtId="191" formatCode="_(* #,##0_);_(* \(#,##0\);_(* &quot;-,00&quot;_);_(@_)"/>
    <numFmt numFmtId="192" formatCode="_(* #,##0.0_);_(* \(#,##0.0\);_(* &quot;-&quot;_);_(@_)"/>
    <numFmt numFmtId="193" formatCode="_(* #,##0.00_);_(* \(#,##0.00\);_(* &quot;-&quot;_);_(@_)"/>
    <numFmt numFmtId="194" formatCode="_-* #,##0_р_._-;\-* #,##0_р_._-;_-* &quot;-&quot;??_р_._-;_-@_-"/>
  </numFmts>
  <fonts count="69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Helv"/>
      <family val="0"/>
    </font>
    <font>
      <b/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3"/>
      <name val="Helv"/>
      <family val="0"/>
    </font>
    <font>
      <sz val="12"/>
      <name val="Times New Roman"/>
      <family val="1"/>
    </font>
    <font>
      <sz val="12"/>
      <name val="Helv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75" fontId="1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17" fillId="0" borderId="0">
      <alignment/>
      <protection/>
    </xf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33" borderId="0" xfId="71" applyFont="1" applyFill="1" applyAlignment="1">
      <alignment horizontal="left" vertical="top"/>
      <protection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72" applyNumberFormat="1" applyFont="1" applyFill="1" applyAlignment="1">
      <alignment horizontal="left" vertical="top" wrapText="1"/>
      <protection/>
    </xf>
    <xf numFmtId="0" fontId="1" fillId="0" borderId="0" xfId="72" applyNumberFormat="1" applyFont="1" applyFill="1" applyBorder="1" applyAlignment="1">
      <alignment horizontal="center" vertical="top" wrapText="1"/>
      <protection/>
    </xf>
    <xf numFmtId="0" fontId="1" fillId="0" borderId="0" xfId="72" applyNumberFormat="1" applyFont="1" applyFill="1" applyAlignment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2" applyNumberFormat="1" applyFont="1" applyFill="1" applyAlignment="1">
      <alignment horizontal="center" vertical="top" wrapText="1"/>
      <protection/>
    </xf>
    <xf numFmtId="3" fontId="1" fillId="0" borderId="0" xfId="72" applyNumberFormat="1" applyFont="1" applyFill="1" applyAlignment="1">
      <alignment horizontal="center" vertical="top" wrapText="1"/>
      <protection/>
    </xf>
    <xf numFmtId="0" fontId="1" fillId="0" borderId="0" xfId="71" applyFont="1" applyFill="1" applyAlignment="1">
      <alignment horizontal="left" vertical="top"/>
      <protection/>
    </xf>
    <xf numFmtId="0" fontId="9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" fillId="0" borderId="0" xfId="73" applyNumberFormat="1" applyFont="1" applyFill="1" applyAlignment="1">
      <alignment horizontal="left" vertical="top" wrapText="1"/>
      <protection/>
    </xf>
    <xf numFmtId="0" fontId="8" fillId="0" borderId="0" xfId="73" applyFont="1" applyFill="1" applyBorder="1" applyAlignment="1">
      <alignment horizontal="left" vertical="center"/>
      <protection/>
    </xf>
    <xf numFmtId="3" fontId="8" fillId="0" borderId="0" xfId="73" applyNumberFormat="1" applyFont="1" applyFill="1" applyBorder="1" applyAlignment="1">
      <alignment horizontal="right" vertical="center"/>
      <protection/>
    </xf>
    <xf numFmtId="0" fontId="2" fillId="0" borderId="0" xfId="73" applyFont="1" applyFill="1" applyAlignment="1">
      <alignment horizontal="right" vertical="top" wrapText="1"/>
      <protection/>
    </xf>
    <xf numFmtId="4" fontId="1" fillId="0" borderId="0" xfId="73" applyNumberFormat="1" applyFont="1" applyFill="1" applyAlignment="1">
      <alignment horizontal="left" vertical="top" wrapText="1"/>
      <protection/>
    </xf>
    <xf numFmtId="0" fontId="1" fillId="0" borderId="0" xfId="73" applyNumberFormat="1" applyFont="1" applyFill="1" applyAlignment="1">
      <alignment horizontal="center" vertical="top" wrapText="1"/>
      <protection/>
    </xf>
    <xf numFmtId="4" fontId="1" fillId="0" borderId="0" xfId="73" applyNumberFormat="1" applyFont="1" applyFill="1" applyAlignment="1">
      <alignment horizontal="center" vertical="top" wrapText="1"/>
      <protection/>
    </xf>
    <xf numFmtId="3" fontId="1" fillId="0" borderId="0" xfId="73" applyNumberFormat="1" applyFont="1" applyFill="1" applyAlignment="1">
      <alignment horizontal="left" vertical="top" wrapText="1"/>
      <protection/>
    </xf>
    <xf numFmtId="0" fontId="19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/>
    </xf>
    <xf numFmtId="3" fontId="1" fillId="0" borderId="0" xfId="73" applyNumberFormat="1" applyFont="1" applyFill="1" applyAlignment="1">
      <alignment horizontal="right" vertical="top" wrapText="1"/>
      <protection/>
    </xf>
    <xf numFmtId="0" fontId="1" fillId="0" borderId="0" xfId="73" applyNumberFormat="1" applyFont="1" applyFill="1" applyBorder="1" applyAlignment="1">
      <alignment horizontal="center" vertical="top" wrapText="1"/>
      <protection/>
    </xf>
    <xf numFmtId="0" fontId="6" fillId="0" borderId="0" xfId="73" applyNumberFormat="1" applyFont="1" applyFill="1" applyAlignment="1">
      <alignment horizontal="left" vertical="top" wrapText="1"/>
      <protection/>
    </xf>
    <xf numFmtId="4" fontId="1" fillId="0" borderId="0" xfId="73" applyNumberFormat="1" applyFont="1" applyFill="1" applyBorder="1" applyAlignment="1">
      <alignment horizontal="left" vertical="top" wrapText="1"/>
      <protection/>
    </xf>
    <xf numFmtId="0" fontId="1" fillId="0" borderId="0" xfId="75" applyNumberFormat="1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/>
      <protection/>
    </xf>
    <xf numFmtId="0" fontId="1" fillId="0" borderId="0" xfId="73" applyNumberFormat="1" applyFont="1" applyFill="1" applyBorder="1" applyAlignment="1">
      <alignment horizontal="left" vertical="top" wrapText="1"/>
      <protection/>
    </xf>
    <xf numFmtId="0" fontId="7" fillId="0" borderId="0" xfId="75" applyFont="1" applyFill="1" applyBorder="1" applyAlignment="1">
      <alignment horizontal="left"/>
      <protection/>
    </xf>
    <xf numFmtId="4" fontId="1" fillId="0" borderId="0" xfId="73" applyNumberFormat="1" applyFont="1" applyFill="1" applyBorder="1" applyAlignment="1">
      <alignment vertical="top" wrapText="1"/>
      <protection/>
    </xf>
    <xf numFmtId="49" fontId="20" fillId="0" borderId="0" xfId="75" applyNumberFormat="1" applyFont="1" applyFill="1" applyBorder="1" applyAlignment="1">
      <alignment horizontal="left" wrapText="1"/>
      <protection/>
    </xf>
    <xf numFmtId="0" fontId="6" fillId="0" borderId="0" xfId="73" applyNumberFormat="1" applyFont="1" applyFill="1" applyBorder="1" applyAlignment="1">
      <alignment horizontal="left" vertical="top" wrapText="1"/>
      <protection/>
    </xf>
    <xf numFmtId="0" fontId="4" fillId="0" borderId="0" xfId="75" applyFont="1" applyFill="1" applyBorder="1" applyAlignment="1">
      <alignment horizontal="left" wrapText="1"/>
      <protection/>
    </xf>
    <xf numFmtId="3" fontId="4" fillId="0" borderId="0" xfId="74" applyNumberFormat="1" applyFont="1" applyFill="1" applyBorder="1" applyAlignment="1">
      <alignment wrapText="1"/>
      <protection/>
    </xf>
    <xf numFmtId="0" fontId="7" fillId="0" borderId="0" xfId="75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 wrapText="1"/>
      <protection/>
    </xf>
    <xf numFmtId="3" fontId="7" fillId="0" borderId="0" xfId="77" applyNumberFormat="1" applyFont="1" applyFill="1" applyBorder="1" applyAlignment="1">
      <alignment/>
      <protection/>
    </xf>
    <xf numFmtId="3" fontId="7" fillId="0" borderId="0" xfId="76" applyNumberFormat="1" applyFont="1" applyFill="1" applyBorder="1" applyAlignment="1">
      <alignment/>
      <protection/>
    </xf>
    <xf numFmtId="0" fontId="1" fillId="0" borderId="0" xfId="75" applyFont="1" applyFill="1" applyBorder="1" applyAlignment="1">
      <alignment horizontal="left" wrapText="1"/>
      <protection/>
    </xf>
    <xf numFmtId="3" fontId="7" fillId="0" borderId="0" xfId="78" applyNumberFormat="1" applyFont="1" applyFill="1" applyBorder="1" applyAlignment="1">
      <alignment/>
      <protection/>
    </xf>
    <xf numFmtId="0" fontId="7" fillId="0" borderId="0" xfId="75" applyNumberFormat="1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center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 indent="1"/>
    </xf>
    <xf numFmtId="0" fontId="22" fillId="0" borderId="0" xfId="0" applyFont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3" fontId="21" fillId="0" borderId="0" xfId="0" applyNumberFormat="1" applyFont="1" applyBorder="1" applyAlignment="1">
      <alignment wrapText="1"/>
    </xf>
    <xf numFmtId="3" fontId="15" fillId="0" borderId="0" xfId="73" applyNumberFormat="1" applyFont="1" applyFill="1" applyAlignment="1">
      <alignment horizontal="right" vertical="top" wrapText="1"/>
      <protection/>
    </xf>
    <xf numFmtId="0" fontId="24" fillId="0" borderId="0" xfId="73" applyFont="1" applyFill="1" applyAlignment="1">
      <alignment horizontal="right" vertical="top" wrapText="1"/>
      <protection/>
    </xf>
    <xf numFmtId="0" fontId="24" fillId="0" borderId="0" xfId="0" applyFont="1" applyFill="1" applyBorder="1" applyAlignment="1">
      <alignment/>
    </xf>
    <xf numFmtId="0" fontId="3" fillId="0" borderId="0" xfId="73" applyFont="1" applyFill="1" applyAlignment="1">
      <alignment horizontal="center" vertical="top" wrapText="1"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9" fillId="0" borderId="0" xfId="73" applyFont="1" applyFill="1" applyBorder="1" applyAlignment="1">
      <alignment horizontal="left" vertical="top" wrapText="1"/>
      <protection/>
    </xf>
    <xf numFmtId="3" fontId="3" fillId="0" borderId="0" xfId="73" applyNumberFormat="1" applyFont="1" applyFill="1" applyBorder="1" applyAlignment="1">
      <alignment horizontal="right" vertical="top" wrapText="1"/>
      <protection/>
    </xf>
    <xf numFmtId="3" fontId="25" fillId="0" borderId="0" xfId="73" applyNumberFormat="1" applyFont="1" applyFill="1" applyBorder="1" applyAlignment="1">
      <alignment horizontal="right" vertical="top" wrapText="1"/>
      <protection/>
    </xf>
    <xf numFmtId="0" fontId="18" fillId="0" borderId="0" xfId="73" applyFont="1" applyFill="1" applyAlignment="1">
      <alignment horizontal="left" vertical="top" wrapText="1"/>
      <protection/>
    </xf>
    <xf numFmtId="178" fontId="15" fillId="0" borderId="0" xfId="0" applyNumberFormat="1" applyFont="1" applyFill="1" applyBorder="1" applyAlignment="1" applyProtection="1">
      <alignment horizontal="right" vertical="center" wrapText="1"/>
      <protection/>
    </xf>
    <xf numFmtId="0" fontId="1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175" fontId="15" fillId="0" borderId="10" xfId="0" applyNumberFormat="1" applyFont="1" applyBorder="1" applyAlignment="1">
      <alignment horizontal="right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wrapText="1"/>
    </xf>
    <xf numFmtId="0" fontId="2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65" fillId="0" borderId="10" xfId="0" applyFont="1" applyBorder="1" applyAlignment="1">
      <alignment horizontal="left" vertical="top" wrapText="1"/>
    </xf>
    <xf numFmtId="174" fontId="15" fillId="0" borderId="10" xfId="0" applyNumberFormat="1" applyFont="1" applyBorder="1" applyAlignment="1">
      <alignment horizontal="right" vertical="center" wrapText="1"/>
    </xf>
    <xf numFmtId="174" fontId="15" fillId="0" borderId="10" xfId="0" applyNumberFormat="1" applyFont="1" applyFill="1" applyBorder="1" applyAlignment="1">
      <alignment horizontal="right" vertical="center" wrapText="1"/>
    </xf>
    <xf numFmtId="174" fontId="3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1" fillId="33" borderId="0" xfId="73" applyNumberFormat="1" applyFont="1" applyFill="1" applyAlignment="1">
      <alignment horizontal="center" vertical="top" wrapText="1"/>
      <protection/>
    </xf>
    <xf numFmtId="0" fontId="1" fillId="33" borderId="0" xfId="73" applyNumberFormat="1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right" wrapText="1"/>
    </xf>
    <xf numFmtId="3" fontId="1" fillId="33" borderId="0" xfId="73" applyNumberFormat="1" applyFont="1" applyFill="1" applyAlignment="1">
      <alignment horizontal="center" vertical="top" wrapText="1"/>
      <protection/>
    </xf>
    <xf numFmtId="3" fontId="1" fillId="0" borderId="10" xfId="0" applyNumberFormat="1" applyFont="1" applyFill="1" applyBorder="1" applyAlignment="1">
      <alignment horizontal="right" vertical="center" wrapText="1"/>
    </xf>
    <xf numFmtId="174" fontId="1" fillId="0" borderId="10" xfId="0" applyNumberFormat="1" applyFont="1" applyFill="1" applyBorder="1" applyAlignment="1">
      <alignment horizontal="right" vertical="center" wrapText="1"/>
    </xf>
    <xf numFmtId="0" fontId="6" fillId="33" borderId="0" xfId="73" applyNumberFormat="1" applyFont="1" applyFill="1" applyAlignment="1">
      <alignment horizontal="center" vertical="top" wrapText="1"/>
      <protection/>
    </xf>
    <xf numFmtId="3" fontId="6" fillId="0" borderId="10" xfId="0" applyNumberFormat="1" applyFont="1" applyFill="1" applyBorder="1" applyAlignment="1">
      <alignment horizontal="right" vertical="center" wrapText="1"/>
    </xf>
    <xf numFmtId="174" fontId="6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/>
    </xf>
    <xf numFmtId="0" fontId="1" fillId="33" borderId="0" xfId="73" applyNumberFormat="1" applyFont="1" applyFill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wrapText="1"/>
    </xf>
    <xf numFmtId="3" fontId="1" fillId="0" borderId="0" xfId="73" applyNumberFormat="1" applyFont="1" applyFill="1" applyAlignment="1">
      <alignment horizontal="center" vertical="top" wrapText="1"/>
      <protection/>
    </xf>
    <xf numFmtId="49" fontId="67" fillId="0" borderId="10" xfId="0" applyNumberFormat="1" applyFont="1" applyBorder="1" applyAlignment="1">
      <alignment horizontal="left" vertical="top" wrapText="1"/>
    </xf>
    <xf numFmtId="0" fontId="6" fillId="0" borderId="0" xfId="73" applyNumberFormat="1" applyFont="1" applyFill="1" applyAlignment="1">
      <alignment horizontal="center" vertical="top" wrapText="1"/>
      <protection/>
    </xf>
    <xf numFmtId="0" fontId="68" fillId="0" borderId="10" xfId="0" applyFont="1" applyBorder="1" applyAlignment="1">
      <alignment horizontal="center" wrapText="1"/>
    </xf>
    <xf numFmtId="174" fontId="22" fillId="0" borderId="12" xfId="0" applyNumberFormat="1" applyFont="1" applyBorder="1" applyAlignment="1">
      <alignment horizontal="left" wrapText="1"/>
    </xf>
    <xf numFmtId="3" fontId="15" fillId="0" borderId="0" xfId="0" applyNumberFormat="1" applyFont="1" applyBorder="1" applyAlignment="1">
      <alignment horizontal="right" vertical="center" wrapText="1"/>
    </xf>
    <xf numFmtId="175" fontId="15" fillId="0" borderId="0" xfId="0" applyNumberFormat="1" applyFont="1" applyBorder="1" applyAlignment="1">
      <alignment horizontal="right" vertical="center" wrapText="1"/>
    </xf>
    <xf numFmtId="174" fontId="1" fillId="0" borderId="0" xfId="73" applyNumberFormat="1" applyFont="1" applyFill="1" applyAlignment="1">
      <alignment horizontal="left" vertical="top" wrapText="1"/>
      <protection/>
    </xf>
    <xf numFmtId="0" fontId="28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3" fontId="15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21" fillId="0" borderId="0" xfId="0" applyNumberFormat="1" applyFont="1" applyBorder="1" applyAlignment="1">
      <alignment/>
    </xf>
    <xf numFmtId="0" fontId="22" fillId="0" borderId="10" xfId="0" applyFont="1" applyFill="1" applyBorder="1" applyAlignment="1">
      <alignment horizont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4" fontId="15" fillId="0" borderId="10" xfId="0" applyNumberFormat="1" applyFont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174" fontId="21" fillId="0" borderId="10" xfId="0" applyNumberFormat="1" applyFont="1" applyBorder="1" applyAlignment="1">
      <alignment horizontal="right" vertical="center" wrapText="1"/>
    </xf>
    <xf numFmtId="174" fontId="21" fillId="0" borderId="11" xfId="0" applyNumberFormat="1" applyFont="1" applyBorder="1" applyAlignment="1">
      <alignment horizontal="right" vertical="center" wrapText="1"/>
    </xf>
    <xf numFmtId="174" fontId="23" fillId="0" borderId="11" xfId="0" applyNumberFormat="1" applyFont="1" applyBorder="1" applyAlignment="1">
      <alignment horizontal="right" vertical="center" wrapText="1"/>
    </xf>
    <xf numFmtId="174" fontId="22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174" fontId="22" fillId="0" borderId="12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174" fontId="22" fillId="0" borderId="13" xfId="0" applyNumberFormat="1" applyFont="1" applyBorder="1" applyAlignment="1">
      <alignment horizontal="right" vertical="center" wrapText="1"/>
    </xf>
    <xf numFmtId="3" fontId="22" fillId="0" borderId="14" xfId="0" applyNumberFormat="1" applyFont="1" applyFill="1" applyBorder="1" applyAlignment="1">
      <alignment horizontal="right" vertical="center" wrapText="1"/>
    </xf>
    <xf numFmtId="3" fontId="22" fillId="0" borderId="13" xfId="0" applyNumberFormat="1" applyFont="1" applyBorder="1" applyAlignment="1">
      <alignment horizontal="right" vertical="center" wrapText="1"/>
    </xf>
    <xf numFmtId="174" fontId="21" fillId="0" borderId="10" xfId="0" applyNumberFormat="1" applyFont="1" applyFill="1" applyBorder="1" applyAlignment="1">
      <alignment horizontal="right" vertical="center" wrapText="1"/>
    </xf>
    <xf numFmtId="174" fontId="21" fillId="0" borderId="11" xfId="0" applyNumberFormat="1" applyFont="1" applyFill="1" applyBorder="1" applyAlignment="1">
      <alignment horizontal="right" vertical="center" wrapText="1"/>
    </xf>
    <xf numFmtId="174" fontId="23" fillId="0" borderId="11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wrapText="1"/>
    </xf>
    <xf numFmtId="174" fontId="8" fillId="0" borderId="0" xfId="73" applyNumberFormat="1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Alignment="1">
      <alignment wrapText="1"/>
    </xf>
    <xf numFmtId="193" fontId="15" fillId="0" borderId="10" xfId="0" applyNumberFormat="1" applyFont="1" applyFill="1" applyBorder="1" applyAlignment="1">
      <alignment horizontal="right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175" fontId="3" fillId="0" borderId="10" xfId="0" applyNumberFormat="1" applyFont="1" applyBorder="1" applyAlignment="1">
      <alignment horizontal="right" vertical="center" wrapText="1"/>
    </xf>
    <xf numFmtId="174" fontId="29" fillId="0" borderId="11" xfId="0" applyNumberFormat="1" applyFont="1" applyBorder="1" applyAlignment="1">
      <alignment horizontal="right" vertical="center" wrapText="1"/>
    </xf>
    <xf numFmtId="174" fontId="22" fillId="0" borderId="11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175" fontId="15" fillId="0" borderId="10" xfId="0" applyNumberFormat="1" applyFont="1" applyFill="1" applyBorder="1" applyAlignment="1">
      <alignment horizontal="right" vertical="center" wrapText="1"/>
    </xf>
    <xf numFmtId="175" fontId="3" fillId="0" borderId="10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left" vertical="top" wrapText="1"/>
    </xf>
    <xf numFmtId="0" fontId="3" fillId="0" borderId="0" xfId="73" applyFont="1" applyFill="1" applyBorder="1" applyAlignment="1">
      <alignment horizontal="left" vertical="top" wrapText="1"/>
      <protection/>
    </xf>
    <xf numFmtId="194" fontId="3" fillId="0" borderId="10" xfId="89" applyNumberFormat="1" applyFont="1" applyFill="1" applyBorder="1" applyAlignment="1">
      <alignment horizontal="right" vertical="center" wrapText="1"/>
    </xf>
    <xf numFmtId="194" fontId="15" fillId="0" borderId="10" xfId="89" applyNumberFormat="1" applyFont="1" applyFill="1" applyBorder="1" applyAlignment="1">
      <alignment horizontal="right" vertical="center" wrapText="1"/>
    </xf>
    <xf numFmtId="0" fontId="3" fillId="0" borderId="0" xfId="73" applyFont="1" applyFill="1" applyAlignment="1">
      <alignment horizontal="center" vertical="center" wrapText="1"/>
      <protection/>
    </xf>
    <xf numFmtId="0" fontId="18" fillId="0" borderId="0" xfId="0" applyFont="1" applyFill="1" applyAlignment="1">
      <alignment horizontal="left" vertical="top" wrapText="1"/>
    </xf>
    <xf numFmtId="0" fontId="15" fillId="0" borderId="10" xfId="0" applyFont="1" applyBorder="1" applyAlignment="1">
      <alignment wrapText="1"/>
    </xf>
    <xf numFmtId="0" fontId="3" fillId="0" borderId="0" xfId="74" applyFont="1" applyFill="1" applyAlignment="1">
      <alignment horizontal="center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 horizontal="left" vertical="top" wrapText="1"/>
    </xf>
    <xf numFmtId="0" fontId="26" fillId="0" borderId="0" xfId="72" applyNumberFormat="1" applyFont="1" applyFill="1" applyBorder="1" applyAlignment="1">
      <alignment horizontal="center" vertical="top" wrapText="1"/>
      <protection/>
    </xf>
    <xf numFmtId="0" fontId="3" fillId="0" borderId="0" xfId="72" applyFont="1" applyFill="1" applyAlignment="1">
      <alignment horizontal="center" vertical="center" wrapText="1"/>
      <protection/>
    </xf>
    <xf numFmtId="0" fontId="26" fillId="0" borderId="0" xfId="73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left" vertic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TS_300607" xfId="33"/>
    <cellStyle name="Normal 10" xfId="34"/>
    <cellStyle name="Normal 2" xfId="35"/>
    <cellStyle name="Normal_A4. TS Nurbank 2006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 2" xfId="58"/>
    <cellStyle name="Обычный 2 10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24" xfId="68"/>
    <cellStyle name="Обычный 26" xfId="69"/>
    <cellStyle name="Обычный 29" xfId="70"/>
    <cellStyle name="Обычный_God_Формы фин.отчетности_BWU_09_11_03" xfId="71"/>
    <cellStyle name="Обычный_Ф1_Ф4new2004НБ" xfId="72"/>
    <cellStyle name="Обычный_Ф1_Ф4new2004НБ 2" xfId="73"/>
    <cellStyle name="Обычный_Ф1_Ф4new2004НБ 4" xfId="74"/>
    <cellStyle name="Обычный_Ф1_Ф4new2004НБ 5" xfId="75"/>
    <cellStyle name="Обычный_Ф1_Ф4new2004НБ 6" xfId="76"/>
    <cellStyle name="Обычный_Ф1_Ф4new2004НБ 7" xfId="77"/>
    <cellStyle name="Обычный_Ф1_Ф4new2004НБ 9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Финансовый 10" xfId="89"/>
    <cellStyle name="Финансовый 2 2" xfId="90"/>
    <cellStyle name="Финансовый 2 3" xfId="91"/>
    <cellStyle name="Финансовый 2 4" xfId="92"/>
    <cellStyle name="Финансовый 2 5" xfId="93"/>
    <cellStyle name="Финансовый 2 6" xfId="94"/>
    <cellStyle name="Финансовый 2 7" xfId="95"/>
    <cellStyle name="Финансовый 2 8" xfId="96"/>
    <cellStyle name="Финансовый 2 9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>
        <row r="8">
          <cell r="E8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8"/>
  <sheetViews>
    <sheetView zoomScaleSheetLayoutView="75" zoomScalePageLayoutView="0" workbookViewId="0" topLeftCell="A1">
      <selection activeCell="A58" sqref="A58"/>
    </sheetView>
  </sheetViews>
  <sheetFormatPr defaultColWidth="9.00390625" defaultRowHeight="12.75"/>
  <cols>
    <col min="1" max="1" width="64.875" style="18" customWidth="1"/>
    <col min="2" max="2" width="18.625" style="30" customWidth="1"/>
    <col min="3" max="3" width="19.375" style="21" customWidth="1"/>
    <col min="4" max="4" width="15.25390625" style="18" hidden="1" customWidth="1"/>
    <col min="5" max="5" width="10.375" style="18" customWidth="1"/>
    <col min="6" max="6" width="36.75390625" style="18" customWidth="1"/>
    <col min="7" max="7" width="18.625" style="18" customWidth="1"/>
    <col min="8" max="16384" width="9.125" style="18" customWidth="1"/>
  </cols>
  <sheetData>
    <row r="1" ht="21.75" customHeight="1"/>
    <row r="2" ht="14.25" customHeight="1"/>
    <row r="3" spans="1:3" ht="21" customHeight="1">
      <c r="A3" s="79" t="s">
        <v>8</v>
      </c>
      <c r="B3" s="60"/>
      <c r="C3" s="61"/>
    </row>
    <row r="4" spans="1:4" ht="15.75" customHeight="1">
      <c r="A4" s="162" t="s">
        <v>126</v>
      </c>
      <c r="B4" s="162"/>
      <c r="C4" s="162"/>
      <c r="D4" s="18" t="s">
        <v>11</v>
      </c>
    </row>
    <row r="5" spans="1:3" s="31" customFormat="1" ht="15.75">
      <c r="A5" s="165" t="s">
        <v>127</v>
      </c>
      <c r="B5" s="165"/>
      <c r="C5" s="62"/>
    </row>
    <row r="6" spans="1:3" s="31" customFormat="1" ht="15.75">
      <c r="A6" s="63"/>
      <c r="B6" s="63"/>
      <c r="C6" s="62"/>
    </row>
    <row r="7" spans="1:3" ht="14.25" customHeight="1">
      <c r="A7" s="166" t="s">
        <v>95</v>
      </c>
      <c r="B7" s="166"/>
      <c r="C7" s="166"/>
    </row>
    <row r="8" spans="1:3" ht="27" customHeight="1">
      <c r="A8" s="164"/>
      <c r="B8" s="154" t="s">
        <v>128</v>
      </c>
      <c r="C8" s="64" t="s">
        <v>119</v>
      </c>
    </row>
    <row r="9" spans="1:3" s="32" customFormat="1" ht="15.75">
      <c r="A9" s="164"/>
      <c r="B9" s="154" t="s">
        <v>12</v>
      </c>
      <c r="C9" s="64" t="s">
        <v>12</v>
      </c>
    </row>
    <row r="10" spans="1:8" ht="24.75" customHeight="1">
      <c r="A10" s="65" t="s">
        <v>13</v>
      </c>
      <c r="B10" s="155"/>
      <c r="C10" s="66"/>
      <c r="D10" s="25"/>
      <c r="E10" s="33"/>
      <c r="F10" s="34"/>
      <c r="G10" s="35"/>
      <c r="H10" s="36"/>
    </row>
    <row r="11" spans="1:8" ht="15.75">
      <c r="A11" s="72" t="s">
        <v>6</v>
      </c>
      <c r="B11" s="74">
        <v>38189760</v>
      </c>
      <c r="C11" s="74">
        <v>35022773</v>
      </c>
      <c r="D11" s="25">
        <f>SUM(B11-C11)</f>
        <v>3166987</v>
      </c>
      <c r="E11" s="33"/>
      <c r="F11" s="34"/>
      <c r="G11" s="35"/>
      <c r="H11" s="36"/>
    </row>
    <row r="12" spans="1:8" ht="47.25">
      <c r="A12" s="72" t="s">
        <v>14</v>
      </c>
      <c r="B12" s="74">
        <v>1078964</v>
      </c>
      <c r="C12" s="74">
        <v>1070174</v>
      </c>
      <c r="D12" s="25">
        <f aca="true" t="shared" si="0" ref="D12:D21">SUM(B12-C12)</f>
        <v>8790</v>
      </c>
      <c r="E12" s="33"/>
      <c r="F12" s="34"/>
      <c r="G12" s="35"/>
      <c r="H12" s="36"/>
    </row>
    <row r="13" spans="1:8" ht="15.75">
      <c r="A13" s="72" t="s">
        <v>15</v>
      </c>
      <c r="B13" s="74">
        <v>31077048</v>
      </c>
      <c r="C13" s="74">
        <v>41048973</v>
      </c>
      <c r="D13" s="25">
        <f t="shared" si="0"/>
        <v>-9971925</v>
      </c>
      <c r="E13" s="33"/>
      <c r="F13" s="37"/>
      <c r="G13" s="35"/>
      <c r="H13" s="36"/>
    </row>
    <row r="14" spans="1:8" ht="15.75">
      <c r="A14" s="72" t="s">
        <v>16</v>
      </c>
      <c r="B14" s="74">
        <v>3287620</v>
      </c>
      <c r="C14" s="74">
        <v>6177027</v>
      </c>
      <c r="D14" s="25">
        <f t="shared" si="0"/>
        <v>-2889407</v>
      </c>
      <c r="E14" s="33"/>
      <c r="F14" s="37"/>
      <c r="G14" s="35"/>
      <c r="H14" s="36"/>
    </row>
    <row r="15" spans="1:8" ht="21" customHeight="1">
      <c r="A15" s="72" t="s">
        <v>17</v>
      </c>
      <c r="B15" s="74" t="s">
        <v>11</v>
      </c>
      <c r="C15" s="74" t="s">
        <v>11</v>
      </c>
      <c r="D15" s="25" t="s">
        <v>11</v>
      </c>
      <c r="E15" s="33"/>
      <c r="F15" s="37"/>
      <c r="G15" s="35"/>
      <c r="H15" s="36"/>
    </row>
    <row r="16" spans="1:8" ht="21" customHeight="1">
      <c r="A16" s="173" t="s">
        <v>109</v>
      </c>
      <c r="B16" s="74">
        <v>144221107</v>
      </c>
      <c r="C16" s="74">
        <v>137230883</v>
      </c>
      <c r="D16" s="25">
        <f t="shared" si="0"/>
        <v>6990224</v>
      </c>
      <c r="E16" s="33"/>
      <c r="F16" s="37"/>
      <c r="G16" s="35"/>
      <c r="H16" s="36"/>
    </row>
    <row r="17" spans="1:8" ht="21" customHeight="1">
      <c r="A17" s="173" t="s">
        <v>110</v>
      </c>
      <c r="B17" s="74">
        <v>51973809</v>
      </c>
      <c r="C17" s="74">
        <v>50089509</v>
      </c>
      <c r="D17" s="25">
        <f t="shared" si="0"/>
        <v>1884300</v>
      </c>
      <c r="E17" s="33"/>
      <c r="F17" s="37"/>
      <c r="G17" s="35"/>
      <c r="H17" s="36"/>
    </row>
    <row r="18" spans="1:8" ht="21" customHeight="1">
      <c r="A18" s="173" t="s">
        <v>111</v>
      </c>
      <c r="B18" s="74">
        <v>37404292</v>
      </c>
      <c r="C18" s="74">
        <v>36929057</v>
      </c>
      <c r="D18" s="25">
        <f t="shared" si="0"/>
        <v>475235</v>
      </c>
      <c r="E18" s="33"/>
      <c r="F18" s="37"/>
      <c r="G18" s="35"/>
      <c r="H18" s="36"/>
    </row>
    <row r="19" spans="1:8" ht="15.75">
      <c r="A19" s="72" t="s">
        <v>18</v>
      </c>
      <c r="B19" s="74">
        <v>8128443</v>
      </c>
      <c r="C19" s="74">
        <v>5377330</v>
      </c>
      <c r="D19" s="25">
        <f t="shared" si="0"/>
        <v>2751113</v>
      </c>
      <c r="E19" s="38"/>
      <c r="F19" s="39"/>
      <c r="G19" s="35"/>
      <c r="H19" s="36"/>
    </row>
    <row r="20" spans="1:8" ht="15.75">
      <c r="A20" s="72" t="s">
        <v>19</v>
      </c>
      <c r="B20" s="74">
        <v>3290390</v>
      </c>
      <c r="C20" s="74">
        <v>3679467</v>
      </c>
      <c r="D20" s="25">
        <f t="shared" si="0"/>
        <v>-389077</v>
      </c>
      <c r="E20" s="33"/>
      <c r="F20" s="39"/>
      <c r="G20" s="35"/>
      <c r="H20" s="36"/>
    </row>
    <row r="21" spans="1:8" ht="15.75">
      <c r="A21" s="72" t="s">
        <v>0</v>
      </c>
      <c r="B21" s="74">
        <f>39961+23806307</f>
        <v>23846268</v>
      </c>
      <c r="C21" s="74">
        <v>27012585</v>
      </c>
      <c r="D21" s="25">
        <f t="shared" si="0"/>
        <v>-3166317</v>
      </c>
      <c r="E21" s="33"/>
      <c r="F21" s="34"/>
      <c r="G21" s="35"/>
      <c r="H21" s="36"/>
    </row>
    <row r="22" spans="1:8" ht="17.25" customHeight="1">
      <c r="A22" s="73" t="s">
        <v>20</v>
      </c>
      <c r="B22" s="76">
        <f>SUM(B11:B21)</f>
        <v>342497701</v>
      </c>
      <c r="C22" s="76">
        <f>SUM(C11:C21)</f>
        <v>343637778</v>
      </c>
      <c r="D22" s="25" t="s">
        <v>11</v>
      </c>
      <c r="E22" s="33"/>
      <c r="F22" s="34"/>
      <c r="G22" s="35"/>
      <c r="H22" s="36"/>
    </row>
    <row r="23" spans="1:8" s="32" customFormat="1" ht="24" customHeight="1">
      <c r="A23" s="73" t="s">
        <v>21</v>
      </c>
      <c r="B23" s="74"/>
      <c r="C23" s="74"/>
      <c r="D23" s="25" t="s">
        <v>11</v>
      </c>
      <c r="E23" s="33"/>
      <c r="F23" s="34"/>
      <c r="G23" s="35"/>
      <c r="H23" s="40"/>
    </row>
    <row r="24" spans="1:8" ht="15.75">
      <c r="A24" s="72" t="s">
        <v>9</v>
      </c>
      <c r="B24" s="74">
        <v>28364413</v>
      </c>
      <c r="C24" s="74">
        <v>25916615</v>
      </c>
      <c r="D24" s="25">
        <f aca="true" t="shared" si="1" ref="D24:D42">-SUM(B24-C24)</f>
        <v>-2447798</v>
      </c>
      <c r="E24" s="33"/>
      <c r="F24" s="34"/>
      <c r="G24" s="35"/>
      <c r="H24" s="36"/>
    </row>
    <row r="25" spans="1:8" s="32" customFormat="1" ht="15.75">
      <c r="A25" s="72" t="s">
        <v>22</v>
      </c>
      <c r="B25" s="74">
        <v>24283522</v>
      </c>
      <c r="C25" s="75">
        <v>16509680</v>
      </c>
      <c r="D25" s="25">
        <f t="shared" si="1"/>
        <v>-7773842</v>
      </c>
      <c r="E25" s="33"/>
      <c r="F25" s="34"/>
      <c r="G25" s="35"/>
      <c r="H25" s="40"/>
    </row>
    <row r="26" spans="1:8" s="32" customFormat="1" ht="15.75">
      <c r="A26" s="72" t="s">
        <v>23</v>
      </c>
      <c r="B26" s="74" t="s">
        <v>11</v>
      </c>
      <c r="C26" s="75" t="s">
        <v>11</v>
      </c>
      <c r="D26" s="25" t="s">
        <v>11</v>
      </c>
      <c r="E26" s="33"/>
      <c r="F26" s="34"/>
      <c r="G26" s="35"/>
      <c r="H26" s="40"/>
    </row>
    <row r="27" spans="1:8" s="32" customFormat="1" ht="15.75">
      <c r="A27" s="147" t="s">
        <v>112</v>
      </c>
      <c r="B27" s="74">
        <v>84310096</v>
      </c>
      <c r="C27" s="75">
        <v>87961395</v>
      </c>
      <c r="D27" s="25">
        <f t="shared" si="1"/>
        <v>3651299</v>
      </c>
      <c r="E27" s="33"/>
      <c r="F27" s="34" t="s">
        <v>11</v>
      </c>
      <c r="G27" s="35"/>
      <c r="H27" s="40"/>
    </row>
    <row r="28" spans="1:8" s="32" customFormat="1" ht="15.75">
      <c r="A28" s="147" t="s">
        <v>113</v>
      </c>
      <c r="B28" s="74">
        <v>121306516</v>
      </c>
      <c r="C28" s="75">
        <v>116685184</v>
      </c>
      <c r="D28" s="25">
        <f t="shared" si="1"/>
        <v>-4621332</v>
      </c>
      <c r="E28" s="33"/>
      <c r="F28" s="34"/>
      <c r="G28" s="35"/>
      <c r="H28" s="40"/>
    </row>
    <row r="29" spans="1:8" ht="18.75" customHeight="1">
      <c r="A29" s="72" t="s">
        <v>24</v>
      </c>
      <c r="B29" s="74">
        <v>14180514</v>
      </c>
      <c r="C29" s="75">
        <v>18562994</v>
      </c>
      <c r="D29" s="25">
        <f t="shared" si="1"/>
        <v>4382480</v>
      </c>
      <c r="E29" s="33"/>
      <c r="F29" s="41"/>
      <c r="G29" s="42"/>
      <c r="H29" s="36"/>
    </row>
    <row r="30" spans="1:8" ht="18" customHeight="1">
      <c r="A30" s="72" t="s">
        <v>25</v>
      </c>
      <c r="B30" s="74">
        <v>8629625</v>
      </c>
      <c r="C30" s="75">
        <v>2268859</v>
      </c>
      <c r="D30" s="25">
        <f t="shared" si="1"/>
        <v>-6360766</v>
      </c>
      <c r="E30" s="33"/>
      <c r="F30" s="43"/>
      <c r="G30" s="44"/>
      <c r="H30" s="36"/>
    </row>
    <row r="31" spans="1:8" ht="18" customHeight="1">
      <c r="A31" s="72" t="s">
        <v>96</v>
      </c>
      <c r="B31" s="74">
        <v>7887185</v>
      </c>
      <c r="C31" s="75">
        <v>25860129</v>
      </c>
      <c r="D31" s="25">
        <f t="shared" si="1"/>
        <v>17972944</v>
      </c>
      <c r="E31" s="33"/>
      <c r="F31" s="43"/>
      <c r="G31" s="44"/>
      <c r="H31" s="36"/>
    </row>
    <row r="32" spans="1:8" ht="18" customHeight="1">
      <c r="A32" s="72" t="s">
        <v>137</v>
      </c>
      <c r="B32" s="74">
        <v>13602</v>
      </c>
      <c r="C32" s="75">
        <v>13451</v>
      </c>
      <c r="D32" s="25">
        <f t="shared" si="1"/>
        <v>-151</v>
      </c>
      <c r="E32" s="33"/>
      <c r="F32" s="43"/>
      <c r="G32" s="44"/>
      <c r="H32" s="36"/>
    </row>
    <row r="33" spans="1:8" ht="19.5" customHeight="1">
      <c r="A33" s="72" t="s">
        <v>1</v>
      </c>
      <c r="B33" s="74">
        <f>2347735+4480162</f>
        <v>6827897</v>
      </c>
      <c r="C33" s="75">
        <v>6372259</v>
      </c>
      <c r="D33" s="25">
        <f t="shared" si="1"/>
        <v>-455638</v>
      </c>
      <c r="E33" s="33"/>
      <c r="F33" s="37"/>
      <c r="G33" s="45"/>
      <c r="H33" s="36"/>
    </row>
    <row r="34" spans="1:8" ht="18" customHeight="1">
      <c r="A34" s="73" t="s">
        <v>26</v>
      </c>
      <c r="B34" s="76">
        <f>SUM(B24:B33)</f>
        <v>295803370</v>
      </c>
      <c r="C34" s="77">
        <f>SUM(C24:C33)</f>
        <v>300150566</v>
      </c>
      <c r="D34" s="25" t="s">
        <v>11</v>
      </c>
      <c r="E34" s="33"/>
      <c r="F34" s="37"/>
      <c r="G34" s="46"/>
      <c r="H34" s="36"/>
    </row>
    <row r="35" spans="1:8" ht="15.75">
      <c r="A35" s="73" t="s">
        <v>27</v>
      </c>
      <c r="B35" s="76"/>
      <c r="C35" s="77"/>
      <c r="D35" s="25">
        <f t="shared" si="1"/>
        <v>0</v>
      </c>
      <c r="E35" s="33"/>
      <c r="F35" s="47"/>
      <c r="G35" s="35"/>
      <c r="H35" s="36"/>
    </row>
    <row r="36" spans="1:8" ht="15.75">
      <c r="A36" s="72" t="s">
        <v>28</v>
      </c>
      <c r="B36" s="74">
        <v>127611341</v>
      </c>
      <c r="C36" s="75">
        <v>127611241</v>
      </c>
      <c r="D36" s="25">
        <f t="shared" si="1"/>
        <v>-100</v>
      </c>
      <c r="E36" s="33"/>
      <c r="F36" s="34"/>
      <c r="G36" s="35"/>
      <c r="H36" s="36"/>
    </row>
    <row r="37" spans="1:8" s="32" customFormat="1" ht="15.75">
      <c r="A37" s="72" t="s">
        <v>10</v>
      </c>
      <c r="B37" s="156">
        <v>-280212</v>
      </c>
      <c r="C37" s="78">
        <v>-280212</v>
      </c>
      <c r="D37" s="25">
        <f t="shared" si="1"/>
        <v>0</v>
      </c>
      <c r="E37" s="33"/>
      <c r="F37" s="34"/>
      <c r="G37" s="35"/>
      <c r="H37" s="40"/>
    </row>
    <row r="38" spans="1:8" s="32" customFormat="1" ht="15.75">
      <c r="A38" s="72" t="s">
        <v>114</v>
      </c>
      <c r="B38" s="156">
        <v>0</v>
      </c>
      <c r="C38" s="78">
        <v>100</v>
      </c>
      <c r="D38" s="25"/>
      <c r="E38" s="33"/>
      <c r="F38" s="34"/>
      <c r="G38" s="35"/>
      <c r="H38" s="40"/>
    </row>
    <row r="39" spans="1:8" s="32" customFormat="1" ht="15.75">
      <c r="A39" s="72" t="s">
        <v>29</v>
      </c>
      <c r="B39" s="156">
        <v>0</v>
      </c>
      <c r="C39" s="75">
        <v>4380918</v>
      </c>
      <c r="D39" s="25">
        <f t="shared" si="1"/>
        <v>4380918</v>
      </c>
      <c r="E39" s="33"/>
      <c r="F39" s="34"/>
      <c r="G39" s="35"/>
      <c r="H39" s="40"/>
    </row>
    <row r="40" spans="1:8" ht="31.5">
      <c r="A40" s="72" t="s">
        <v>30</v>
      </c>
      <c r="B40" s="156">
        <v>-587686</v>
      </c>
      <c r="C40" s="78">
        <v>-481458</v>
      </c>
      <c r="D40" s="25">
        <f t="shared" si="1"/>
        <v>106228</v>
      </c>
      <c r="E40" s="33"/>
      <c r="F40" s="34"/>
      <c r="G40" s="35"/>
      <c r="H40" s="36"/>
    </row>
    <row r="41" spans="1:8" ht="23.25" customHeight="1">
      <c r="A41" s="72" t="s">
        <v>31</v>
      </c>
      <c r="B41" s="74">
        <v>4668697</v>
      </c>
      <c r="C41" s="75">
        <v>3126449</v>
      </c>
      <c r="D41" s="25">
        <f t="shared" si="1"/>
        <v>-1542248</v>
      </c>
      <c r="E41" s="33"/>
      <c r="F41" s="34"/>
      <c r="G41" s="35"/>
      <c r="H41" s="36"/>
    </row>
    <row r="42" spans="1:8" ht="18.75" customHeight="1">
      <c r="A42" s="72" t="s">
        <v>32</v>
      </c>
      <c r="B42" s="156">
        <v>-84717809</v>
      </c>
      <c r="C42" s="78">
        <v>-90869826</v>
      </c>
      <c r="D42" s="25">
        <f t="shared" si="1"/>
        <v>-6152017</v>
      </c>
      <c r="E42" s="33"/>
      <c r="F42" s="43"/>
      <c r="G42" s="44"/>
      <c r="H42" s="36"/>
    </row>
    <row r="43" spans="1:8" ht="18.75" customHeight="1">
      <c r="A43" s="73" t="s">
        <v>116</v>
      </c>
      <c r="B43" s="157">
        <f>SUM(B36:B42)</f>
        <v>46694331</v>
      </c>
      <c r="C43" s="148">
        <f>SUM(C36:C42)</f>
        <v>43487212</v>
      </c>
      <c r="D43" s="25"/>
      <c r="E43" s="33"/>
      <c r="F43" s="48"/>
      <c r="G43" s="35"/>
      <c r="H43" s="36"/>
    </row>
    <row r="44" spans="1:8" ht="18.75" customHeight="1">
      <c r="A44" s="73" t="s">
        <v>34</v>
      </c>
      <c r="B44" s="76">
        <f>SUM(B43+B34)</f>
        <v>342497701</v>
      </c>
      <c r="C44" s="77">
        <f>SUM(C43+C34)</f>
        <v>343637778</v>
      </c>
      <c r="D44" s="25" t="s">
        <v>11</v>
      </c>
      <c r="E44" s="33"/>
      <c r="F44" s="48"/>
      <c r="G44" s="35"/>
      <c r="H44" s="36"/>
    </row>
    <row r="45" spans="1:8" s="32" customFormat="1" ht="15.75">
      <c r="A45" s="67"/>
      <c r="B45" s="68"/>
      <c r="C45" s="69">
        <v>0</v>
      </c>
      <c r="E45" s="40"/>
      <c r="F45" s="49"/>
      <c r="G45" s="35"/>
      <c r="H45" s="40"/>
    </row>
    <row r="46" spans="1:8" s="32" customFormat="1" ht="15.75">
      <c r="A46" s="70"/>
      <c r="B46" s="71"/>
      <c r="C46" s="69"/>
      <c r="E46" s="40"/>
      <c r="F46" s="41"/>
      <c r="G46" s="42"/>
      <c r="H46" s="40"/>
    </row>
    <row r="47" spans="1:8" ht="15.75">
      <c r="A47" s="167" t="s">
        <v>102</v>
      </c>
      <c r="B47" s="167"/>
      <c r="C47" s="167"/>
      <c r="E47" s="36"/>
      <c r="F47" s="34"/>
      <c r="G47" s="35"/>
      <c r="H47" s="36"/>
    </row>
    <row r="48" spans="1:8" ht="15.75">
      <c r="A48" s="11"/>
      <c r="B48" s="11"/>
      <c r="C48" s="11"/>
      <c r="E48" s="36"/>
      <c r="F48" s="34"/>
      <c r="G48" s="35"/>
      <c r="H48" s="36"/>
    </row>
    <row r="49" spans="1:8" ht="15.75">
      <c r="A49" s="12"/>
      <c r="B49" s="13"/>
      <c r="C49" s="13"/>
      <c r="E49" s="36"/>
      <c r="F49" s="43"/>
      <c r="G49" s="44"/>
      <c r="H49" s="36"/>
    </row>
    <row r="50" spans="1:8" ht="15.75">
      <c r="A50" s="167" t="s">
        <v>117</v>
      </c>
      <c r="B50" s="167"/>
      <c r="C50" s="167"/>
      <c r="E50" s="36"/>
      <c r="F50" s="41"/>
      <c r="G50" s="42"/>
      <c r="H50" s="36"/>
    </row>
    <row r="51" spans="1:8" ht="15.75">
      <c r="A51" s="11"/>
      <c r="B51" s="27"/>
      <c r="C51" s="11"/>
      <c r="E51" s="36"/>
      <c r="F51" s="36"/>
      <c r="G51" s="36"/>
      <c r="H51" s="36"/>
    </row>
    <row r="52" spans="1:8" ht="15.75">
      <c r="A52" s="11"/>
      <c r="B52" s="27"/>
      <c r="C52" s="11"/>
      <c r="E52" s="36"/>
      <c r="F52" s="36"/>
      <c r="G52" s="36"/>
      <c r="H52" s="36"/>
    </row>
    <row r="53" spans="1:3" ht="15.75">
      <c r="A53" s="163" t="s">
        <v>11</v>
      </c>
      <c r="B53" s="163"/>
      <c r="C53" s="163"/>
    </row>
    <row r="54" spans="1:2" ht="14.25">
      <c r="A54" s="19"/>
      <c r="B54" s="20"/>
    </row>
    <row r="55" spans="1:2" ht="14.25">
      <c r="A55" s="19"/>
      <c r="B55" s="20"/>
    </row>
    <row r="56" spans="1:2" ht="14.25">
      <c r="A56" s="19"/>
      <c r="B56" s="20"/>
    </row>
    <row r="57" spans="1:8" s="21" customFormat="1" ht="14.25">
      <c r="A57" s="19"/>
      <c r="B57" s="20"/>
      <c r="D57" s="18"/>
      <c r="E57" s="18"/>
      <c r="F57" s="18"/>
      <c r="G57" s="18"/>
      <c r="H57" s="18"/>
    </row>
    <row r="58" spans="1:8" s="21" customFormat="1" ht="14.25">
      <c r="A58" s="19"/>
      <c r="B58" s="20"/>
      <c r="D58" s="18"/>
      <c r="E58" s="18"/>
      <c r="F58" s="18"/>
      <c r="G58" s="18"/>
      <c r="H58" s="18"/>
    </row>
  </sheetData>
  <sheetProtection/>
  <mergeCells count="7">
    <mergeCell ref="A4:C4"/>
    <mergeCell ref="A53:C53"/>
    <mergeCell ref="A8:A9"/>
    <mergeCell ref="A5:B5"/>
    <mergeCell ref="A7:C7"/>
    <mergeCell ref="A47:C47"/>
    <mergeCell ref="A50:C50"/>
  </mergeCells>
  <printOptions/>
  <pageMargins left="0.9448818897637796" right="0.1968503937007874" top="0.5511811023622047" bottom="0.6299212598425197" header="0.2755905511811024" footer="0.2362204724409449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4:E59"/>
  <sheetViews>
    <sheetView view="pageBreakPreview" zoomScaleSheetLayoutView="100" zoomScalePageLayoutView="0" workbookViewId="0" topLeftCell="A43">
      <selection activeCell="A55" sqref="A55"/>
    </sheetView>
  </sheetViews>
  <sheetFormatPr defaultColWidth="9.25390625" defaultRowHeight="12.75"/>
  <cols>
    <col min="1" max="1" width="81.75390625" style="4" customWidth="1"/>
    <col min="2" max="2" width="21.00390625" style="6" customWidth="1"/>
    <col min="3" max="3" width="22.00390625" style="6" customWidth="1"/>
    <col min="4" max="16384" width="9.25390625" style="6" customWidth="1"/>
  </cols>
  <sheetData>
    <row r="4" spans="1:3" ht="21.75" customHeight="1">
      <c r="A4" s="168" t="s">
        <v>48</v>
      </c>
      <c r="B4" s="168"/>
      <c r="C4" s="168"/>
    </row>
    <row r="5" spans="1:3" s="5" customFormat="1" ht="63.75" customHeight="1">
      <c r="A5" s="169" t="s">
        <v>129</v>
      </c>
      <c r="B5" s="169"/>
      <c r="C5" s="169"/>
    </row>
    <row r="6" spans="1:3" s="5" customFormat="1" ht="14.25">
      <c r="A6" s="7"/>
      <c r="B6" s="144"/>
      <c r="C6" s="119"/>
    </row>
    <row r="7" spans="1:3" s="5" customFormat="1" ht="15.75">
      <c r="A7" s="166" t="s">
        <v>95</v>
      </c>
      <c r="B7" s="166"/>
      <c r="C7" s="166"/>
    </row>
    <row r="8" spans="1:3" ht="28.5">
      <c r="A8" s="53"/>
      <c r="B8" s="142" t="s">
        <v>130</v>
      </c>
      <c r="C8" s="80" t="s">
        <v>131</v>
      </c>
    </row>
    <row r="9" spans="1:4" ht="15.75">
      <c r="A9" s="83" t="s">
        <v>106</v>
      </c>
      <c r="B9" s="120"/>
      <c r="C9" s="120"/>
      <c r="D9" s="9"/>
    </row>
    <row r="10" spans="1:4" ht="15.75">
      <c r="A10" s="84" t="s">
        <v>3</v>
      </c>
      <c r="B10" s="74">
        <f>10663428+1180968+121328+96026+24751</f>
        <v>12086501</v>
      </c>
      <c r="C10" s="75">
        <v>18260253</v>
      </c>
      <c r="D10" s="9"/>
    </row>
    <row r="11" spans="1:4" s="8" customFormat="1" ht="15.75">
      <c r="A11" s="84" t="s">
        <v>4</v>
      </c>
      <c r="B11" s="88">
        <f>-440135-5877150-807573-134093-1561716-1310920</f>
        <v>-10131587</v>
      </c>
      <c r="C11" s="87">
        <v>-11117254</v>
      </c>
      <c r="D11" s="9"/>
    </row>
    <row r="12" spans="1:4" s="8" customFormat="1" ht="15.75">
      <c r="A12" s="83" t="s">
        <v>5</v>
      </c>
      <c r="B12" s="76">
        <f>SUM(B10:B11)</f>
        <v>1954914</v>
      </c>
      <c r="C12" s="76">
        <f>SUM(C10:C11)</f>
        <v>7142999</v>
      </c>
      <c r="D12" s="9"/>
    </row>
    <row r="13" spans="1:4" s="8" customFormat="1" ht="15.75">
      <c r="A13" s="84" t="s">
        <v>35</v>
      </c>
      <c r="B13" s="74">
        <v>2696365</v>
      </c>
      <c r="C13" s="74">
        <v>2191384</v>
      </c>
      <c r="D13" s="9"/>
    </row>
    <row r="14" spans="1:4" ht="15.75">
      <c r="A14" s="84" t="s">
        <v>36</v>
      </c>
      <c r="B14" s="88">
        <v>-565265</v>
      </c>
      <c r="C14" s="88">
        <v>-273920</v>
      </c>
      <c r="D14" s="9"/>
    </row>
    <row r="15" spans="1:4" ht="15.75">
      <c r="A15" s="83" t="s">
        <v>37</v>
      </c>
      <c r="B15" s="76">
        <f>SUM(B13:B14)</f>
        <v>2131100</v>
      </c>
      <c r="C15" s="76">
        <f>SUM(C13:C14)</f>
        <v>1917464</v>
      </c>
      <c r="D15" s="9"/>
    </row>
    <row r="16" spans="1:4" ht="54" customHeight="1">
      <c r="A16" s="84" t="s">
        <v>38</v>
      </c>
      <c r="B16" s="88">
        <v>-106538</v>
      </c>
      <c r="C16" s="88">
        <v>-186990</v>
      </c>
      <c r="D16" s="9"/>
    </row>
    <row r="17" spans="1:4" ht="15.75">
      <c r="A17" s="85" t="s">
        <v>39</v>
      </c>
      <c r="B17" s="88">
        <f>369962-800786</f>
        <v>-430824</v>
      </c>
      <c r="C17" s="88">
        <v>-48279</v>
      </c>
      <c r="D17" s="9"/>
    </row>
    <row r="18" spans="1:4" s="8" customFormat="1" ht="31.5">
      <c r="A18" s="84" t="s">
        <v>40</v>
      </c>
      <c r="B18" s="88">
        <v>22412</v>
      </c>
      <c r="C18" s="88">
        <v>-17073</v>
      </c>
      <c r="D18" s="9"/>
    </row>
    <row r="19" spans="1:4" s="8" customFormat="1" ht="15.75">
      <c r="A19" s="84" t="s">
        <v>120</v>
      </c>
      <c r="B19" s="88">
        <f>1998989-1510346</f>
        <v>488643</v>
      </c>
      <c r="C19" s="88">
        <v>718985</v>
      </c>
      <c r="D19" s="9"/>
    </row>
    <row r="20" spans="1:4" s="8" customFormat="1" ht="15.75">
      <c r="A20" s="84" t="s">
        <v>41</v>
      </c>
      <c r="B20" s="88">
        <v>-177581</v>
      </c>
      <c r="C20" s="74">
        <v>211290</v>
      </c>
      <c r="D20" s="9"/>
    </row>
    <row r="21" spans="1:4" ht="15.75">
      <c r="A21" s="83" t="s">
        <v>42</v>
      </c>
      <c r="B21" s="89">
        <f>SUM(B12,B15,B16:B20)</f>
        <v>3882126</v>
      </c>
      <c r="C21" s="76">
        <f>SUM(C12,C15,C16:C20)</f>
        <v>9738396</v>
      </c>
      <c r="D21" s="9"/>
    </row>
    <row r="22" spans="1:4" ht="15.75" customHeight="1">
      <c r="A22" s="84" t="s">
        <v>43</v>
      </c>
      <c r="B22" s="88">
        <f>3175739+388185-1660</f>
        <v>3562264</v>
      </c>
      <c r="C22" s="88">
        <v>-4145789</v>
      </c>
      <c r="D22" s="9"/>
    </row>
    <row r="23" spans="1:4" ht="15.75">
      <c r="A23" s="84" t="s">
        <v>44</v>
      </c>
      <c r="B23" s="88">
        <v>-3188617</v>
      </c>
      <c r="C23" s="88">
        <v>-2886449</v>
      </c>
      <c r="D23" s="9"/>
    </row>
    <row r="24" spans="1:4" ht="15.75">
      <c r="A24" s="84" t="s">
        <v>45</v>
      </c>
      <c r="B24" s="88">
        <f>-219624-291435-1983053-5690</f>
        <v>-2499802</v>
      </c>
      <c r="C24" s="88">
        <v>-2463372</v>
      </c>
      <c r="D24" s="9"/>
    </row>
    <row r="25" spans="1:4" ht="15.75">
      <c r="A25" s="83" t="s">
        <v>46</v>
      </c>
      <c r="B25" s="89">
        <f>SUM(B21,B22:B24)</f>
        <v>1755971</v>
      </c>
      <c r="C25" s="89">
        <f>SUM(C21,C22:C24)</f>
        <v>242786</v>
      </c>
      <c r="D25" s="9"/>
    </row>
    <row r="26" spans="1:4" ht="15.75">
      <c r="A26" s="84" t="s">
        <v>47</v>
      </c>
      <c r="B26" s="88">
        <v>-9411</v>
      </c>
      <c r="C26" s="87">
        <v>-24681</v>
      </c>
      <c r="D26" s="9"/>
    </row>
    <row r="27" spans="1:4" ht="15.75">
      <c r="A27" s="86" t="s">
        <v>107</v>
      </c>
      <c r="B27" s="89">
        <f>SUM(B25:B26)</f>
        <v>1746560</v>
      </c>
      <c r="C27" s="89">
        <f>SUM(C25:C26)</f>
        <v>218105</v>
      </c>
      <c r="D27" s="9"/>
    </row>
    <row r="28" spans="1:4" ht="15.75">
      <c r="A28" s="86"/>
      <c r="B28" s="76"/>
      <c r="C28" s="76"/>
      <c r="D28" s="9"/>
    </row>
    <row r="29" spans="1:4" ht="15.75">
      <c r="A29" s="86"/>
      <c r="B29" s="76"/>
      <c r="C29" s="76"/>
      <c r="D29" s="9"/>
    </row>
    <row r="30" spans="1:4" s="23" customFormat="1" ht="15.75" customHeight="1">
      <c r="A30" s="86" t="s">
        <v>86</v>
      </c>
      <c r="B30" s="76"/>
      <c r="C30" s="76"/>
      <c r="D30" s="105"/>
    </row>
    <row r="31" spans="1:4" s="23" customFormat="1" ht="15.75" customHeight="1">
      <c r="A31" s="106" t="s">
        <v>87</v>
      </c>
      <c r="B31" s="88">
        <f>SUM(B27)-B32</f>
        <v>1746560</v>
      </c>
      <c r="C31" s="75">
        <f>SUM(C27)</f>
        <v>218105</v>
      </c>
      <c r="D31" s="105"/>
    </row>
    <row r="32" spans="1:4" s="23" customFormat="1" ht="15.75" customHeight="1">
      <c r="A32" s="106" t="s">
        <v>88</v>
      </c>
      <c r="B32" s="88">
        <v>0</v>
      </c>
      <c r="C32" s="88">
        <v>0</v>
      </c>
      <c r="D32" s="105"/>
    </row>
    <row r="33" spans="1:4" s="23" customFormat="1" ht="15.75" customHeight="1">
      <c r="A33" s="86"/>
      <c r="B33" s="89">
        <f>SUM(B31:B32)</f>
        <v>1746560</v>
      </c>
      <c r="C33" s="89">
        <f>SUM(C31:C32)</f>
        <v>218105</v>
      </c>
      <c r="D33" s="105"/>
    </row>
    <row r="34" spans="1:4" s="23" customFormat="1" ht="15.75">
      <c r="A34" s="86"/>
      <c r="B34" s="76"/>
      <c r="C34" s="76"/>
      <c r="D34" s="105"/>
    </row>
    <row r="35" spans="1:4" s="107" customFormat="1" ht="15.75">
      <c r="A35" s="65" t="s">
        <v>89</v>
      </c>
      <c r="B35" s="76"/>
      <c r="C35" s="76"/>
      <c r="D35" s="105"/>
    </row>
    <row r="36" spans="1:4" s="107" customFormat="1" ht="31.5">
      <c r="A36" s="113" t="s">
        <v>49</v>
      </c>
      <c r="B36" s="76"/>
      <c r="C36" s="76"/>
      <c r="D36" s="105"/>
    </row>
    <row r="37" spans="1:4" s="107" customFormat="1" ht="31.5">
      <c r="A37" s="114" t="s">
        <v>90</v>
      </c>
      <c r="B37" s="76"/>
      <c r="C37" s="76"/>
      <c r="D37" s="105"/>
    </row>
    <row r="38" spans="1:4" s="107" customFormat="1" ht="15.75">
      <c r="A38" s="115" t="s">
        <v>91</v>
      </c>
      <c r="B38" s="88">
        <v>-86560</v>
      </c>
      <c r="C38" s="88">
        <v>1049719</v>
      </c>
      <c r="D38" s="105"/>
    </row>
    <row r="39" spans="1:4" s="107" customFormat="1" ht="31.5">
      <c r="A39" s="115" t="s">
        <v>92</v>
      </c>
      <c r="B39" s="88">
        <v>-19668</v>
      </c>
      <c r="C39" s="88">
        <v>46460</v>
      </c>
      <c r="D39" s="105"/>
    </row>
    <row r="40" spans="1:4" s="107" customFormat="1" ht="31.5">
      <c r="A40" s="113" t="s">
        <v>51</v>
      </c>
      <c r="B40" s="89">
        <f>SUM(B38:B39)</f>
        <v>-106228</v>
      </c>
      <c r="C40" s="89">
        <f>SUM(C38:C39)</f>
        <v>1096179</v>
      </c>
      <c r="D40" s="105"/>
    </row>
    <row r="41" spans="1:4" s="107" customFormat="1" ht="31.5">
      <c r="A41" s="113" t="s">
        <v>140</v>
      </c>
      <c r="B41" s="160"/>
      <c r="C41" s="88"/>
      <c r="D41" s="105"/>
    </row>
    <row r="42" spans="1:4" s="107" customFormat="1" ht="15.75">
      <c r="A42" s="114" t="s">
        <v>141</v>
      </c>
      <c r="B42" s="161">
        <v>1568076</v>
      </c>
      <c r="C42" s="88">
        <v>0</v>
      </c>
      <c r="D42" s="105"/>
    </row>
    <row r="43" spans="1:4" s="107" customFormat="1" ht="31.5">
      <c r="A43" s="113" t="s">
        <v>142</v>
      </c>
      <c r="B43" s="160">
        <f>SUM(B42)</f>
        <v>1568076</v>
      </c>
      <c r="C43" s="88">
        <f>SUM(C42)</f>
        <v>0</v>
      </c>
      <c r="D43" s="105"/>
    </row>
    <row r="44" spans="1:4" s="107" customFormat="1" ht="15.75">
      <c r="A44" s="116" t="s">
        <v>103</v>
      </c>
      <c r="B44" s="89">
        <f>SUM(B40+B43)</f>
        <v>1461848</v>
      </c>
      <c r="C44" s="89">
        <f>SUM(C40+C43)</f>
        <v>1096179</v>
      </c>
      <c r="D44" s="105"/>
    </row>
    <row r="45" spans="1:4" s="107" customFormat="1" ht="15.75">
      <c r="A45" s="116" t="s">
        <v>104</v>
      </c>
      <c r="B45" s="89">
        <f>SUM(B27+B44)</f>
        <v>3208408</v>
      </c>
      <c r="C45" s="89">
        <f>SUM(C27+C44)</f>
        <v>1314284</v>
      </c>
      <c r="D45" s="105"/>
    </row>
    <row r="46" spans="1:4" s="23" customFormat="1" ht="15.75" customHeight="1">
      <c r="A46" s="116"/>
      <c r="B46" s="76"/>
      <c r="C46" s="76"/>
      <c r="D46" s="105"/>
    </row>
    <row r="47" spans="1:4" s="23" customFormat="1" ht="15.75">
      <c r="A47" s="116" t="s">
        <v>93</v>
      </c>
      <c r="B47" s="76"/>
      <c r="C47" s="76"/>
      <c r="D47" s="105"/>
    </row>
    <row r="48" spans="1:4" s="23" customFormat="1" ht="15.75" customHeight="1">
      <c r="A48" s="117" t="s">
        <v>87</v>
      </c>
      <c r="B48" s="74">
        <f>SUM(B45-B49)</f>
        <v>3208408</v>
      </c>
      <c r="C48" s="74">
        <f>SUM(C45)</f>
        <v>1314284</v>
      </c>
      <c r="D48" s="105"/>
    </row>
    <row r="49" spans="1:4" s="23" customFormat="1" ht="15.75" customHeight="1">
      <c r="A49" s="117" t="s">
        <v>88</v>
      </c>
      <c r="B49" s="88">
        <v>0</v>
      </c>
      <c r="C49" s="88">
        <v>0</v>
      </c>
      <c r="D49" s="105"/>
    </row>
    <row r="50" spans="1:4" s="107" customFormat="1" ht="15.75">
      <c r="A50" s="118" t="s">
        <v>105</v>
      </c>
      <c r="B50" s="89">
        <f>SUM(B48:B49)</f>
        <v>3208408</v>
      </c>
      <c r="C50" s="77">
        <f>SUM(C48:C49)</f>
        <v>1314284</v>
      </c>
      <c r="D50" s="105"/>
    </row>
    <row r="51" spans="1:4" s="107" customFormat="1" ht="27" customHeight="1">
      <c r="A51" s="118" t="s">
        <v>52</v>
      </c>
      <c r="B51" s="146">
        <f>SUM(B31/10526030)*1000</f>
        <v>165.92770493718905</v>
      </c>
      <c r="C51" s="127">
        <f>SUM(C31/10526030)*1000</f>
        <v>20.720537562594824</v>
      </c>
      <c r="D51" s="105"/>
    </row>
    <row r="52" spans="1:3" s="4" customFormat="1" ht="15.75">
      <c r="A52" s="81"/>
      <c r="B52" s="145"/>
      <c r="C52" s="128" t="s">
        <v>11</v>
      </c>
    </row>
    <row r="53" spans="1:3" s="10" customFormat="1" ht="15.75">
      <c r="A53" s="82"/>
      <c r="B53" s="121"/>
      <c r="C53" s="121"/>
    </row>
    <row r="54" spans="1:3" s="18" customFormat="1" ht="15.75" customHeight="1">
      <c r="A54" s="167" t="s">
        <v>102</v>
      </c>
      <c r="B54" s="167"/>
      <c r="C54" s="167"/>
    </row>
    <row r="55" spans="1:3" s="18" customFormat="1" ht="15.75">
      <c r="A55" s="11"/>
      <c r="B55" s="11"/>
      <c r="C55" s="11"/>
    </row>
    <row r="56" spans="1:5" s="18" customFormat="1" ht="15.75" customHeight="1">
      <c r="A56" s="12"/>
      <c r="B56" s="13"/>
      <c r="C56" s="13"/>
      <c r="E56" s="22"/>
    </row>
    <row r="57" spans="1:5" s="18" customFormat="1" ht="15.75" customHeight="1">
      <c r="A57" s="167" t="s">
        <v>117</v>
      </c>
      <c r="B57" s="167"/>
      <c r="C57" s="167"/>
      <c r="E57" s="22"/>
    </row>
    <row r="58" spans="1:5" s="23" customFormat="1" ht="19.5" customHeight="1">
      <c r="A58" s="11"/>
      <c r="B58" s="27"/>
      <c r="C58" s="11"/>
      <c r="E58" s="24"/>
    </row>
    <row r="59" spans="1:3" ht="15.75">
      <c r="A59" s="163" t="s">
        <v>11</v>
      </c>
      <c r="B59" s="163"/>
      <c r="C59" s="163"/>
    </row>
  </sheetData>
  <sheetProtection/>
  <mergeCells count="6">
    <mergeCell ref="A59:C59"/>
    <mergeCell ref="A57:C57"/>
    <mergeCell ref="A54:C54"/>
    <mergeCell ref="A4:C4"/>
    <mergeCell ref="A5:C5"/>
    <mergeCell ref="A7:C7"/>
  </mergeCells>
  <printOptions/>
  <pageMargins left="0.7480314960629921" right="0.7480314960629921" top="0.5118110236220472" bottom="0.5118110236220472" header="0.2755905511811024" footer="0.31496062992125984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58"/>
  <sheetViews>
    <sheetView zoomScalePageLayoutView="0" workbookViewId="0" topLeftCell="A19">
      <selection activeCell="E50" sqref="E50"/>
    </sheetView>
  </sheetViews>
  <sheetFormatPr defaultColWidth="9.25390625" defaultRowHeight="12.75"/>
  <cols>
    <col min="1" max="1" width="73.375" style="18" customWidth="1"/>
    <col min="2" max="2" width="20.25390625" style="23" customWidth="1"/>
    <col min="3" max="3" width="20.375" style="23" customWidth="1"/>
    <col min="4" max="16384" width="9.25390625" style="93" customWidth="1"/>
  </cols>
  <sheetData>
    <row r="1" ht="14.25" customHeight="1"/>
    <row r="2" ht="13.5" customHeight="1"/>
    <row r="4" spans="1:3" ht="18.75">
      <c r="A4" s="170" t="s">
        <v>7</v>
      </c>
      <c r="B4" s="170"/>
      <c r="C4" s="170"/>
    </row>
    <row r="5" spans="1:3" s="94" customFormat="1" ht="30.75" customHeight="1">
      <c r="A5" s="162" t="s">
        <v>132</v>
      </c>
      <c r="B5" s="162"/>
      <c r="C5" s="162"/>
    </row>
    <row r="6" spans="1:3" s="31" customFormat="1" ht="14.25">
      <c r="A6" s="28"/>
      <c r="B6" s="29"/>
      <c r="C6" s="26"/>
    </row>
    <row r="7" spans="1:3" s="94" customFormat="1" ht="15.75">
      <c r="A7" s="166" t="s">
        <v>95</v>
      </c>
      <c r="B7" s="166"/>
      <c r="C7" s="166"/>
    </row>
    <row r="8" spans="1:3" ht="28.5">
      <c r="A8" s="52"/>
      <c r="B8" s="142" t="s">
        <v>133</v>
      </c>
      <c r="C8" s="80" t="s">
        <v>134</v>
      </c>
    </row>
    <row r="9" spans="1:4" ht="18.75" customHeight="1">
      <c r="A9" s="52" t="s">
        <v>53</v>
      </c>
      <c r="B9" s="95"/>
      <c r="C9" s="95" t="s">
        <v>11</v>
      </c>
      <c r="D9" s="96"/>
    </row>
    <row r="10" spans="1:4" ht="12.75">
      <c r="A10" s="51" t="s">
        <v>54</v>
      </c>
      <c r="B10" s="97">
        <v>12053038</v>
      </c>
      <c r="C10" s="97">
        <v>15386116</v>
      </c>
      <c r="D10" s="96"/>
    </row>
    <row r="11" spans="1:4" s="99" customFormat="1" ht="12.75">
      <c r="A11" s="90" t="s">
        <v>55</v>
      </c>
      <c r="B11" s="98">
        <v>-8727895</v>
      </c>
      <c r="C11" s="98">
        <v>-12244558</v>
      </c>
      <c r="D11" s="96"/>
    </row>
    <row r="12" spans="1:4" s="99" customFormat="1" ht="12.75">
      <c r="A12" s="90" t="s">
        <v>56</v>
      </c>
      <c r="B12" s="97">
        <v>2734381</v>
      </c>
      <c r="C12" s="97">
        <v>2186588</v>
      </c>
      <c r="D12" s="96"/>
    </row>
    <row r="13" spans="1:4" s="99" customFormat="1" ht="12.75">
      <c r="A13" s="90" t="s">
        <v>57</v>
      </c>
      <c r="B13" s="98">
        <v>-652795</v>
      </c>
      <c r="C13" s="98">
        <v>-299604</v>
      </c>
      <c r="D13" s="96"/>
    </row>
    <row r="14" spans="1:4" ht="37.5" customHeight="1">
      <c r="A14" s="90" t="s">
        <v>58</v>
      </c>
      <c r="B14" s="98">
        <v>31110</v>
      </c>
      <c r="C14" s="98">
        <v>-259215</v>
      </c>
      <c r="D14" s="96"/>
    </row>
    <row r="15" spans="1:4" ht="12.75">
      <c r="A15" s="90" t="s">
        <v>59</v>
      </c>
      <c r="B15" s="98">
        <v>369962</v>
      </c>
      <c r="C15" s="98">
        <v>725038</v>
      </c>
      <c r="D15" s="96"/>
    </row>
    <row r="16" spans="1:4" ht="12.75">
      <c r="A16" s="90" t="s">
        <v>108</v>
      </c>
      <c r="B16" s="98">
        <v>448682</v>
      </c>
      <c r="C16" s="98">
        <v>718985</v>
      </c>
      <c r="D16" s="96"/>
    </row>
    <row r="17" spans="1:4" ht="12.75">
      <c r="A17" s="90" t="s">
        <v>60</v>
      </c>
      <c r="B17" s="98">
        <v>39621</v>
      </c>
      <c r="C17" s="98">
        <v>2216825</v>
      </c>
      <c r="D17" s="96"/>
    </row>
    <row r="18" spans="1:4" ht="12.75">
      <c r="A18" s="90" t="s">
        <v>61</v>
      </c>
      <c r="B18" s="98">
        <v>-3063290</v>
      </c>
      <c r="C18" s="98">
        <v>-2886449</v>
      </c>
      <c r="D18" s="96"/>
    </row>
    <row r="19" spans="1:4" s="99" customFormat="1" ht="16.5" customHeight="1">
      <c r="A19" s="90" t="s">
        <v>62</v>
      </c>
      <c r="B19" s="98">
        <v>-1713185</v>
      </c>
      <c r="C19" s="98">
        <v>-1908037</v>
      </c>
      <c r="D19" s="96"/>
    </row>
    <row r="20" spans="1:4" s="99" customFormat="1" ht="16.5" customHeight="1">
      <c r="A20" s="91" t="s">
        <v>63</v>
      </c>
      <c r="B20" s="100" t="s">
        <v>11</v>
      </c>
      <c r="C20" s="100" t="s">
        <v>11</v>
      </c>
      <c r="D20" s="96"/>
    </row>
    <row r="21" spans="1:4" ht="25.5">
      <c r="A21" s="90" t="s">
        <v>14</v>
      </c>
      <c r="B21" s="98">
        <v>-161347</v>
      </c>
      <c r="C21" s="98">
        <v>41359</v>
      </c>
      <c r="D21" s="96"/>
    </row>
    <row r="22" spans="1:4" ht="16.5" customHeight="1">
      <c r="A22" s="90" t="s">
        <v>16</v>
      </c>
      <c r="B22" s="98">
        <v>2965572</v>
      </c>
      <c r="C22" s="98">
        <v>6518369</v>
      </c>
      <c r="D22" s="96"/>
    </row>
    <row r="23" spans="1:4" ht="16.5" customHeight="1">
      <c r="A23" s="90" t="s">
        <v>17</v>
      </c>
      <c r="B23" s="98">
        <v>-5951351</v>
      </c>
      <c r="C23" s="98">
        <v>538289</v>
      </c>
      <c r="D23" s="96"/>
    </row>
    <row r="24" spans="1:4" ht="16.5" customHeight="1">
      <c r="A24" s="90" t="s">
        <v>0</v>
      </c>
      <c r="B24" s="98">
        <v>2490597</v>
      </c>
      <c r="C24" s="98">
        <v>-2795758</v>
      </c>
      <c r="D24" s="96"/>
    </row>
    <row r="25" spans="1:4" ht="16.5" customHeight="1">
      <c r="A25" s="91"/>
      <c r="B25" s="97"/>
      <c r="C25" s="97" t="s">
        <v>11</v>
      </c>
      <c r="D25" s="96"/>
    </row>
    <row r="26" spans="1:4" ht="16.5" customHeight="1">
      <c r="A26" s="91" t="s">
        <v>64</v>
      </c>
      <c r="B26" s="100"/>
      <c r="C26" s="101" t="s">
        <v>11</v>
      </c>
      <c r="D26" s="96"/>
    </row>
    <row r="27" spans="1:4" ht="12.75">
      <c r="A27" s="90" t="s">
        <v>9</v>
      </c>
      <c r="B27" s="98">
        <v>2680735</v>
      </c>
      <c r="C27" s="98">
        <v>-3995395</v>
      </c>
      <c r="D27" s="96"/>
    </row>
    <row r="28" spans="1:4" ht="16.5" customHeight="1">
      <c r="A28" s="92" t="s">
        <v>22</v>
      </c>
      <c r="B28" s="98">
        <v>7130019</v>
      </c>
      <c r="C28" s="98">
        <v>-9861946</v>
      </c>
      <c r="D28" s="96"/>
    </row>
    <row r="29" spans="1:4" ht="12.75">
      <c r="A29" s="92" t="s">
        <v>23</v>
      </c>
      <c r="B29" s="98">
        <v>-1249631</v>
      </c>
      <c r="C29" s="98">
        <v>-43233181</v>
      </c>
      <c r="D29" s="96"/>
    </row>
    <row r="30" spans="1:4" ht="12.75">
      <c r="A30" s="92" t="s">
        <v>99</v>
      </c>
      <c r="B30" s="98">
        <v>-17943008</v>
      </c>
      <c r="C30" s="98">
        <v>9759565</v>
      </c>
      <c r="D30" s="96"/>
    </row>
    <row r="31" spans="1:4" ht="16.5" customHeight="1">
      <c r="A31" s="90" t="s">
        <v>1</v>
      </c>
      <c r="B31" s="98">
        <v>-126819</v>
      </c>
      <c r="C31" s="98">
        <v>-386050</v>
      </c>
      <c r="D31" s="96"/>
    </row>
    <row r="32" spans="1:6" ht="25.5">
      <c r="A32" s="91" t="s">
        <v>65</v>
      </c>
      <c r="B32" s="101">
        <f>SUM(B10:B31)</f>
        <v>-8645604</v>
      </c>
      <c r="C32" s="101">
        <f>SUM(C10:C31)</f>
        <v>-39779059</v>
      </c>
      <c r="D32" s="96"/>
      <c r="F32" s="23"/>
    </row>
    <row r="33" spans="1:6" ht="12.75">
      <c r="A33" s="90" t="s">
        <v>66</v>
      </c>
      <c r="B33" s="98">
        <v>-10748</v>
      </c>
      <c r="C33" s="98">
        <v>-24915</v>
      </c>
      <c r="D33" s="96"/>
      <c r="F33" s="23"/>
    </row>
    <row r="34" spans="1:4" ht="25.5">
      <c r="A34" s="91" t="s">
        <v>101</v>
      </c>
      <c r="B34" s="101">
        <f>SUM(B32:B33)</f>
        <v>-8656352</v>
      </c>
      <c r="C34" s="101">
        <f>SUM(C32:C33)</f>
        <v>-39803974</v>
      </c>
      <c r="D34" s="96"/>
    </row>
    <row r="35" spans="1:4" ht="29.25" customHeight="1">
      <c r="A35" s="91" t="s">
        <v>67</v>
      </c>
      <c r="B35" s="102"/>
      <c r="C35" s="98" t="s">
        <v>11</v>
      </c>
      <c r="D35" s="96"/>
    </row>
    <row r="36" spans="1:4" ht="12.75">
      <c r="A36" s="90" t="s">
        <v>68</v>
      </c>
      <c r="B36" s="98">
        <v>-43563014</v>
      </c>
      <c r="C36" s="98">
        <v>-153414981</v>
      </c>
      <c r="D36" s="96"/>
    </row>
    <row r="37" spans="1:4" ht="12.75">
      <c r="A37" s="90" t="s">
        <v>69</v>
      </c>
      <c r="B37" s="98">
        <v>54295809</v>
      </c>
      <c r="C37" s="98">
        <v>152529454</v>
      </c>
      <c r="D37" s="96"/>
    </row>
    <row r="38" spans="1:4" ht="12.75">
      <c r="A38" s="90" t="s">
        <v>85</v>
      </c>
      <c r="B38" s="98">
        <v>-319452</v>
      </c>
      <c r="C38" s="98">
        <v>-176016</v>
      </c>
      <c r="D38" s="96"/>
    </row>
    <row r="39" spans="1:4" s="99" customFormat="1" ht="25.5">
      <c r="A39" s="91" t="s">
        <v>70</v>
      </c>
      <c r="B39" s="101">
        <f>SUM(B36:B38)</f>
        <v>10413343</v>
      </c>
      <c r="C39" s="101">
        <f>SUM(C36:C38)</f>
        <v>-1061543</v>
      </c>
      <c r="D39" s="96"/>
    </row>
    <row r="40" spans="1:4" ht="12.75">
      <c r="A40" s="91"/>
      <c r="B40" s="101" t="s">
        <v>11</v>
      </c>
      <c r="C40" s="102"/>
      <c r="D40" s="96"/>
    </row>
    <row r="41" spans="1:4" ht="12.75">
      <c r="A41" s="91" t="s">
        <v>71</v>
      </c>
      <c r="B41" s="102"/>
      <c r="C41" s="97" t="s">
        <v>11</v>
      </c>
      <c r="D41" s="96"/>
    </row>
    <row r="42" spans="1:4" ht="12.75">
      <c r="A42" s="90" t="s">
        <v>115</v>
      </c>
      <c r="B42" s="98">
        <v>5934110</v>
      </c>
      <c r="C42" s="98">
        <v>12203</v>
      </c>
      <c r="D42" s="96"/>
    </row>
    <row r="43" spans="1:4" ht="12.75">
      <c r="A43" s="90" t="s">
        <v>72</v>
      </c>
      <c r="B43" s="98">
        <v>-4306310</v>
      </c>
      <c r="C43" s="98">
        <v>0</v>
      </c>
      <c r="D43" s="96"/>
    </row>
    <row r="44" spans="1:4" ht="12.75">
      <c r="A44" s="91" t="s">
        <v>73</v>
      </c>
      <c r="B44" s="101">
        <f>SUM(B42:B43)</f>
        <v>1627800</v>
      </c>
      <c r="C44" s="101">
        <f>SUM(C42:C43)</f>
        <v>12203</v>
      </c>
      <c r="D44" s="96"/>
    </row>
    <row r="45" spans="1:3" s="103" customFormat="1" ht="12.75">
      <c r="A45" s="91"/>
      <c r="B45" s="98" t="s">
        <v>11</v>
      </c>
      <c r="C45" s="97"/>
    </row>
    <row r="46" spans="1:3" s="1" customFormat="1" ht="12.75">
      <c r="A46" s="91" t="s">
        <v>74</v>
      </c>
      <c r="B46" s="101">
        <f>SUM(B34+B39+B44)</f>
        <v>3384791</v>
      </c>
      <c r="C46" s="101">
        <f>SUM(C34+C39+C44)</f>
        <v>-40853314</v>
      </c>
    </row>
    <row r="47" spans="1:3" s="18" customFormat="1" ht="12.75">
      <c r="A47" s="90" t="s">
        <v>75</v>
      </c>
      <c r="B47" s="98">
        <v>-217804</v>
      </c>
      <c r="C47" s="98">
        <v>92925</v>
      </c>
    </row>
    <row r="48" spans="1:5" s="18" customFormat="1" ht="12.75">
      <c r="A48" s="90" t="s">
        <v>76</v>
      </c>
      <c r="B48" s="101">
        <f>SUM('Ф-1 '!C11)</f>
        <v>35022773</v>
      </c>
      <c r="C48" s="97">
        <v>64138983</v>
      </c>
      <c r="E48" s="112" t="s">
        <v>11</v>
      </c>
    </row>
    <row r="49" spans="1:3" s="18" customFormat="1" ht="12.75">
      <c r="A49" s="91" t="s">
        <v>77</v>
      </c>
      <c r="B49" s="101">
        <f>SUM('Ф-1 '!B11)</f>
        <v>38189760</v>
      </c>
      <c r="C49" s="100">
        <v>23378594</v>
      </c>
    </row>
    <row r="50" spans="1:3" s="36" customFormat="1" ht="14.25">
      <c r="A50" s="19"/>
      <c r="B50" s="143" t="s">
        <v>11</v>
      </c>
      <c r="C50" s="143" t="s">
        <v>11</v>
      </c>
    </row>
    <row r="51" spans="1:5" s="36" customFormat="1" ht="14.25">
      <c r="A51" s="19"/>
      <c r="B51" s="104" t="s">
        <v>11</v>
      </c>
      <c r="C51" s="104" t="s">
        <v>11</v>
      </c>
      <c r="E51" s="33"/>
    </row>
    <row r="52" spans="1:5" s="36" customFormat="1" ht="15.75">
      <c r="A52" s="167" t="s">
        <v>102</v>
      </c>
      <c r="B52" s="167"/>
      <c r="C52" s="167"/>
      <c r="E52" s="33"/>
    </row>
    <row r="53" spans="1:5" s="18" customFormat="1" ht="15.75" customHeight="1">
      <c r="A53" s="11"/>
      <c r="B53" s="11"/>
      <c r="C53" s="11"/>
      <c r="E53" s="22"/>
    </row>
    <row r="54" spans="1:5" s="18" customFormat="1" ht="15.75">
      <c r="A54" s="12"/>
      <c r="B54" s="13"/>
      <c r="C54" s="13"/>
      <c r="E54" s="22"/>
    </row>
    <row r="55" spans="1:5" s="18" customFormat="1" ht="15.75">
      <c r="A55" s="167" t="s">
        <v>117</v>
      </c>
      <c r="B55" s="167"/>
      <c r="C55" s="167"/>
      <c r="E55" s="22"/>
    </row>
    <row r="56" spans="1:5" s="18" customFormat="1" ht="15.75" customHeight="1">
      <c r="A56" s="11"/>
      <c r="B56" s="27"/>
      <c r="C56" s="11"/>
      <c r="E56" s="22"/>
    </row>
    <row r="57" spans="1:3" ht="14.25">
      <c r="A57" s="19"/>
      <c r="B57" s="20"/>
      <c r="C57" s="20"/>
    </row>
    <row r="58" spans="1:3" ht="14.25">
      <c r="A58" s="19"/>
      <c r="B58" s="30"/>
      <c r="C58" s="30"/>
    </row>
  </sheetData>
  <sheetProtection/>
  <mergeCells count="5">
    <mergeCell ref="A4:C4"/>
    <mergeCell ref="A5:C5"/>
    <mergeCell ref="A52:C52"/>
    <mergeCell ref="A55:C55"/>
    <mergeCell ref="A7:C7"/>
  </mergeCells>
  <printOptions/>
  <pageMargins left="0.7086614173228347" right="0.7086614173228347" top="0.4724409448818898" bottom="0.4330708661417323" header="0.1968503937007874" footer="0.1574803149606299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3">
      <selection activeCell="J21" sqref="J21"/>
    </sheetView>
  </sheetViews>
  <sheetFormatPr defaultColWidth="20.75390625" defaultRowHeight="12.75"/>
  <cols>
    <col min="1" max="1" width="51.125" style="2" customWidth="1"/>
    <col min="2" max="2" width="13.625" style="2" customWidth="1"/>
    <col min="3" max="4" width="13.125" style="2" customWidth="1"/>
    <col min="5" max="5" width="20.125" style="2" customWidth="1"/>
    <col min="6" max="6" width="18.25390625" style="2" customWidth="1"/>
    <col min="7" max="7" width="15.875" style="2" customWidth="1"/>
    <col min="8" max="8" width="13.375" style="17" customWidth="1"/>
    <col min="9" max="9" width="16.00390625" style="2" customWidth="1"/>
    <col min="10" max="16384" width="20.75390625" style="2" customWidth="1"/>
  </cols>
  <sheetData>
    <row r="1" spans="1:8" ht="15.75">
      <c r="A1" s="14"/>
      <c r="B1" s="14"/>
      <c r="C1" s="14"/>
      <c r="D1" s="14"/>
      <c r="E1" s="14"/>
      <c r="F1" s="14"/>
      <c r="G1" s="14"/>
      <c r="H1" s="16"/>
    </row>
    <row r="2" spans="1:8" ht="15.75">
      <c r="A2" s="14"/>
      <c r="B2" s="14"/>
      <c r="C2" s="14"/>
      <c r="D2" s="14"/>
      <c r="E2" s="14"/>
      <c r="F2" s="14"/>
      <c r="G2" s="14"/>
      <c r="H2" s="16"/>
    </row>
    <row r="3" spans="1:8" ht="15.75">
      <c r="A3" s="14"/>
      <c r="B3" s="14"/>
      <c r="C3" s="14"/>
      <c r="D3" s="14"/>
      <c r="E3" s="14"/>
      <c r="F3" s="14"/>
      <c r="G3" s="14"/>
      <c r="H3" s="16"/>
    </row>
    <row r="4" spans="1:8" ht="15.75">
      <c r="A4" s="14"/>
      <c r="B4" s="14"/>
      <c r="C4" s="14"/>
      <c r="D4" s="14"/>
      <c r="E4" s="14"/>
      <c r="F4" s="14"/>
      <c r="G4" s="14"/>
      <c r="H4" s="16"/>
    </row>
    <row r="5" spans="1:8" ht="15.75">
      <c r="A5" s="171" t="s">
        <v>2</v>
      </c>
      <c r="B5" s="171"/>
      <c r="C5" s="171"/>
      <c r="D5" s="171"/>
      <c r="E5" s="171"/>
      <c r="F5" s="171"/>
      <c r="G5" s="171"/>
      <c r="H5" s="171"/>
    </row>
    <row r="6" spans="1:8" ht="35.25" customHeight="1">
      <c r="A6" s="172" t="s">
        <v>135</v>
      </c>
      <c r="B6" s="172"/>
      <c r="C6" s="172"/>
      <c r="D6" s="172"/>
      <c r="E6" s="172"/>
      <c r="F6" s="172"/>
      <c r="G6" s="172"/>
      <c r="H6" s="172"/>
    </row>
    <row r="7" spans="1:8" ht="15.75">
      <c r="A7" s="50"/>
      <c r="B7" s="50"/>
      <c r="C7" s="50"/>
      <c r="D7" s="50"/>
      <c r="E7" s="50"/>
      <c r="F7" s="50"/>
      <c r="G7" s="50"/>
      <c r="H7" s="50"/>
    </row>
    <row r="8" spans="1:8" ht="15.75">
      <c r="A8" s="166" t="s">
        <v>95</v>
      </c>
      <c r="B8" s="166"/>
      <c r="C8" s="166"/>
      <c r="D8" s="159"/>
      <c r="E8" s="15"/>
      <c r="F8" s="15"/>
      <c r="G8" s="15"/>
      <c r="H8" s="15"/>
    </row>
    <row r="9" spans="1:9" ht="57.75" customHeight="1">
      <c r="A9" s="55" t="s">
        <v>94</v>
      </c>
      <c r="B9" s="56" t="s">
        <v>28</v>
      </c>
      <c r="C9" s="56" t="s">
        <v>10</v>
      </c>
      <c r="D9" s="56" t="s">
        <v>136</v>
      </c>
      <c r="E9" s="56" t="s">
        <v>30</v>
      </c>
      <c r="F9" s="123" t="s">
        <v>83</v>
      </c>
      <c r="G9" s="56" t="s">
        <v>29</v>
      </c>
      <c r="H9" s="108" t="s">
        <v>32</v>
      </c>
      <c r="I9" s="56" t="s">
        <v>33</v>
      </c>
    </row>
    <row r="10" spans="1:9" ht="12.75">
      <c r="A10" s="55" t="s">
        <v>121</v>
      </c>
      <c r="B10" s="135">
        <v>127611241</v>
      </c>
      <c r="C10" s="136">
        <v>-280212</v>
      </c>
      <c r="D10" s="136">
        <v>100</v>
      </c>
      <c r="E10" s="136">
        <v>-481458</v>
      </c>
      <c r="F10" s="137">
        <v>3126449</v>
      </c>
      <c r="G10" s="135">
        <v>4380918</v>
      </c>
      <c r="H10" s="136">
        <v>-90869826</v>
      </c>
      <c r="I10" s="132">
        <f>SUM(B10:H10)</f>
        <v>43487212</v>
      </c>
    </row>
    <row r="11" spans="1:9" ht="15.75" customHeight="1">
      <c r="A11" s="55" t="s">
        <v>78</v>
      </c>
      <c r="B11" s="135"/>
      <c r="C11" s="138"/>
      <c r="D11" s="138"/>
      <c r="E11" s="135"/>
      <c r="F11" s="137"/>
      <c r="G11" s="135"/>
      <c r="H11" s="135"/>
      <c r="I11" s="132">
        <f>SUM(B11:H11)</f>
        <v>0</v>
      </c>
    </row>
    <row r="12" spans="1:9" ht="12.75">
      <c r="A12" s="57" t="s">
        <v>97</v>
      </c>
      <c r="B12" s="129">
        <v>0</v>
      </c>
      <c r="C12" s="129">
        <v>0</v>
      </c>
      <c r="D12" s="129">
        <v>0</v>
      </c>
      <c r="E12" s="129">
        <v>0</v>
      </c>
      <c r="F12" s="139">
        <v>0</v>
      </c>
      <c r="G12" s="129">
        <v>0</v>
      </c>
      <c r="H12" s="139">
        <f>SUM('ф.2'!B31)</f>
        <v>1746560</v>
      </c>
      <c r="I12" s="132">
        <f>SUM(B12:H12)</f>
        <v>1746560</v>
      </c>
    </row>
    <row r="13" spans="1:9" ht="12.75">
      <c r="A13" s="55" t="s">
        <v>79</v>
      </c>
      <c r="B13" s="129"/>
      <c r="C13" s="129"/>
      <c r="D13" s="129"/>
      <c r="E13" s="129"/>
      <c r="F13" s="139"/>
      <c r="G13" s="129"/>
      <c r="H13" s="139"/>
      <c r="I13" s="132" t="s">
        <v>11</v>
      </c>
    </row>
    <row r="14" spans="1:9" ht="26.25" customHeight="1">
      <c r="A14" s="151" t="s">
        <v>49</v>
      </c>
      <c r="B14" s="130" t="s">
        <v>11</v>
      </c>
      <c r="C14" s="130" t="s">
        <v>11</v>
      </c>
      <c r="D14" s="130" t="s">
        <v>11</v>
      </c>
      <c r="E14" s="130" t="s">
        <v>11</v>
      </c>
      <c r="F14" s="140" t="s">
        <v>11</v>
      </c>
      <c r="G14" s="130" t="s">
        <v>11</v>
      </c>
      <c r="H14" s="140" t="s">
        <v>11</v>
      </c>
      <c r="I14" s="132" t="s">
        <v>11</v>
      </c>
    </row>
    <row r="15" spans="1:9" ht="24">
      <c r="A15" s="152" t="s">
        <v>80</v>
      </c>
      <c r="B15" s="129">
        <v>0</v>
      </c>
      <c r="C15" s="129">
        <v>0</v>
      </c>
      <c r="D15" s="129">
        <v>0</v>
      </c>
      <c r="E15" s="129">
        <v>-86560</v>
      </c>
      <c r="F15" s="139">
        <v>0</v>
      </c>
      <c r="G15" s="129">
        <v>0</v>
      </c>
      <c r="H15" s="139">
        <v>0</v>
      </c>
      <c r="I15" s="132">
        <f>SUM(B15:H15)</f>
        <v>-86560</v>
      </c>
    </row>
    <row r="16" spans="1:9" ht="36">
      <c r="A16" s="152" t="s">
        <v>81</v>
      </c>
      <c r="B16" s="129">
        <v>0</v>
      </c>
      <c r="C16" s="129">
        <v>0</v>
      </c>
      <c r="D16" s="129">
        <v>0</v>
      </c>
      <c r="E16" s="129">
        <v>-19668</v>
      </c>
      <c r="F16" s="139">
        <v>0</v>
      </c>
      <c r="G16" s="129">
        <v>0</v>
      </c>
      <c r="H16" s="139">
        <v>0</v>
      </c>
      <c r="I16" s="132">
        <f>SUM(B16:H16)</f>
        <v>-19668</v>
      </c>
    </row>
    <row r="17" spans="1:9" ht="24">
      <c r="A17" s="152" t="s">
        <v>50</v>
      </c>
      <c r="B17" s="129">
        <v>0</v>
      </c>
      <c r="C17" s="129">
        <v>0</v>
      </c>
      <c r="D17" s="129">
        <v>0</v>
      </c>
      <c r="E17" s="129">
        <v>0</v>
      </c>
      <c r="F17" s="139">
        <v>0</v>
      </c>
      <c r="G17" s="129">
        <v>0</v>
      </c>
      <c r="H17" s="139">
        <v>0</v>
      </c>
      <c r="I17" s="132">
        <f>SUM(B17:H17)</f>
        <v>0</v>
      </c>
    </row>
    <row r="18" spans="1:9" s="3" customFormat="1" ht="24">
      <c r="A18" s="151" t="s">
        <v>51</v>
      </c>
      <c r="B18" s="131">
        <f aca="true" t="shared" si="0" ref="B18:H18">SUM(B14:B17)</f>
        <v>0</v>
      </c>
      <c r="C18" s="131">
        <f t="shared" si="0"/>
        <v>0</v>
      </c>
      <c r="D18" s="131">
        <f>SUM(D14:D17)</f>
        <v>0</v>
      </c>
      <c r="E18" s="131">
        <f t="shared" si="0"/>
        <v>-106228</v>
      </c>
      <c r="F18" s="141">
        <f t="shared" si="0"/>
        <v>0</v>
      </c>
      <c r="G18" s="131">
        <f t="shared" si="0"/>
        <v>0</v>
      </c>
      <c r="H18" s="131">
        <f t="shared" si="0"/>
        <v>0</v>
      </c>
      <c r="I18" s="132">
        <f>SUM(B18:H18)</f>
        <v>-106228</v>
      </c>
    </row>
    <row r="19" spans="1:9" s="3" customFormat="1" ht="24">
      <c r="A19" s="151" t="s">
        <v>122</v>
      </c>
      <c r="B19" s="131"/>
      <c r="C19" s="131"/>
      <c r="D19" s="131"/>
      <c r="E19" s="131"/>
      <c r="F19" s="141"/>
      <c r="G19" s="131"/>
      <c r="H19" s="131"/>
      <c r="I19" s="132" t="s">
        <v>11</v>
      </c>
    </row>
    <row r="20" spans="1:9" s="3" customFormat="1" ht="24">
      <c r="A20" s="152" t="s">
        <v>123</v>
      </c>
      <c r="B20" s="131">
        <v>0</v>
      </c>
      <c r="C20" s="131">
        <v>0</v>
      </c>
      <c r="D20" s="131">
        <v>0</v>
      </c>
      <c r="E20" s="131">
        <v>0</v>
      </c>
      <c r="F20" s="140">
        <v>1568076</v>
      </c>
      <c r="G20" s="131">
        <v>0</v>
      </c>
      <c r="H20" s="131">
        <v>0</v>
      </c>
      <c r="I20" s="132">
        <f>SUM(B20:H20)</f>
        <v>1568076</v>
      </c>
    </row>
    <row r="21" spans="1:9" s="3" customFormat="1" ht="24">
      <c r="A21" s="151" t="s">
        <v>124</v>
      </c>
      <c r="B21" s="149">
        <f>SUM(B20)</f>
        <v>0</v>
      </c>
      <c r="C21" s="149">
        <f aca="true" t="shared" si="1" ref="C21:I21">SUM(C20)</f>
        <v>0</v>
      </c>
      <c r="D21" s="149">
        <f>SUM(D20)</f>
        <v>0</v>
      </c>
      <c r="E21" s="149">
        <f t="shared" si="1"/>
        <v>0</v>
      </c>
      <c r="F21" s="149">
        <f t="shared" si="1"/>
        <v>1568076</v>
      </c>
      <c r="G21" s="150">
        <f t="shared" si="1"/>
        <v>0</v>
      </c>
      <c r="H21" s="150">
        <f t="shared" si="1"/>
        <v>0</v>
      </c>
      <c r="I21" s="150">
        <f t="shared" si="1"/>
        <v>1568076</v>
      </c>
    </row>
    <row r="22" spans="1:9" s="17" customFormat="1" ht="12.75">
      <c r="A22" s="153" t="s">
        <v>100</v>
      </c>
      <c r="B22" s="132">
        <f>SUM(B18,B12,B21)</f>
        <v>0</v>
      </c>
      <c r="C22" s="132">
        <f aca="true" t="shared" si="2" ref="C22:I22">SUM(C18,C12,C21)</f>
        <v>0</v>
      </c>
      <c r="D22" s="132">
        <f>SUM(D18,D12,D21)</f>
        <v>0</v>
      </c>
      <c r="E22" s="132">
        <f t="shared" si="2"/>
        <v>-106228</v>
      </c>
      <c r="F22" s="132">
        <f t="shared" si="2"/>
        <v>1568076</v>
      </c>
      <c r="G22" s="132">
        <f t="shared" si="2"/>
        <v>0</v>
      </c>
      <c r="H22" s="132">
        <f t="shared" si="2"/>
        <v>1746560</v>
      </c>
      <c r="I22" s="132">
        <f t="shared" si="2"/>
        <v>3208408</v>
      </c>
    </row>
    <row r="23" spans="1:9" ht="12.75">
      <c r="A23" s="153" t="s">
        <v>82</v>
      </c>
      <c r="B23" s="133"/>
      <c r="C23" s="129"/>
      <c r="D23" s="129"/>
      <c r="E23" s="133"/>
      <c r="F23" s="139" t="s">
        <v>11</v>
      </c>
      <c r="G23" s="129"/>
      <c r="H23" s="129"/>
      <c r="I23" s="132" t="s">
        <v>11</v>
      </c>
    </row>
    <row r="24" spans="1:9" ht="12.75">
      <c r="A24" s="152" t="s">
        <v>138</v>
      </c>
      <c r="B24" s="133">
        <v>100</v>
      </c>
      <c r="C24" s="129">
        <v>0</v>
      </c>
      <c r="D24" s="129">
        <v>-100</v>
      </c>
      <c r="E24" s="149">
        <v>0</v>
      </c>
      <c r="F24" s="129">
        <v>0</v>
      </c>
      <c r="G24" s="129">
        <v>0</v>
      </c>
      <c r="H24" s="129">
        <v>0</v>
      </c>
      <c r="I24" s="150">
        <f>SUM(I23)</f>
        <v>0</v>
      </c>
    </row>
    <row r="25" spans="1:9" ht="24">
      <c r="A25" s="152" t="s">
        <v>125</v>
      </c>
      <c r="B25" s="129">
        <v>0</v>
      </c>
      <c r="C25" s="129">
        <v>0</v>
      </c>
      <c r="D25" s="129">
        <v>0</v>
      </c>
      <c r="E25" s="132">
        <v>0</v>
      </c>
      <c r="F25" s="139">
        <v>0</v>
      </c>
      <c r="G25" s="129">
        <v>-4380918</v>
      </c>
      <c r="H25" s="129">
        <v>4380918</v>
      </c>
      <c r="I25" s="132">
        <f>SUM(B25:H25)</f>
        <v>0</v>
      </c>
    </row>
    <row r="26" spans="1:9" s="18" customFormat="1" ht="24">
      <c r="A26" s="152" t="s">
        <v>98</v>
      </c>
      <c r="B26" s="129">
        <v>0</v>
      </c>
      <c r="C26" s="129">
        <v>0</v>
      </c>
      <c r="D26" s="129">
        <v>0</v>
      </c>
      <c r="E26" s="129">
        <v>0</v>
      </c>
      <c r="F26" s="139">
        <v>-25828</v>
      </c>
      <c r="G26" s="129">
        <v>0</v>
      </c>
      <c r="H26" s="139">
        <v>25828</v>
      </c>
      <c r="I26" s="132">
        <f>SUM(B26:H26)</f>
        <v>0</v>
      </c>
    </row>
    <row r="27" spans="1:9" s="18" customFormat="1" ht="13.5" thickBot="1">
      <c r="A27" s="152" t="s">
        <v>84</v>
      </c>
      <c r="B27" s="129">
        <v>0</v>
      </c>
      <c r="C27" s="129">
        <v>0</v>
      </c>
      <c r="D27" s="129">
        <v>0</v>
      </c>
      <c r="E27" s="129">
        <v>0</v>
      </c>
      <c r="F27" s="139">
        <v>0</v>
      </c>
      <c r="G27" s="129">
        <v>0</v>
      </c>
      <c r="H27" s="139">
        <v>-1289</v>
      </c>
      <c r="I27" s="132">
        <f>SUM(B27:H27)</f>
        <v>-1289</v>
      </c>
    </row>
    <row r="28" spans="1:9" s="18" customFormat="1" ht="18.75" customHeight="1" thickBot="1">
      <c r="A28" s="109" t="s">
        <v>139</v>
      </c>
      <c r="B28" s="134">
        <f>SUM(B10,B22,B24:B27)</f>
        <v>127611341</v>
      </c>
      <c r="C28" s="134">
        <f aca="true" t="shared" si="3" ref="C28:I28">SUM(C10,C22,C24:C27)</f>
        <v>-280212</v>
      </c>
      <c r="D28" s="134">
        <f t="shared" si="3"/>
        <v>0</v>
      </c>
      <c r="E28" s="134">
        <f t="shared" si="3"/>
        <v>-587686</v>
      </c>
      <c r="F28" s="134">
        <f t="shared" si="3"/>
        <v>4668697</v>
      </c>
      <c r="G28" s="134">
        <f t="shared" si="3"/>
        <v>0</v>
      </c>
      <c r="H28" s="134">
        <f t="shared" si="3"/>
        <v>-84717809</v>
      </c>
      <c r="I28" s="134">
        <f t="shared" si="3"/>
        <v>46694331</v>
      </c>
    </row>
    <row r="29" spans="1:9" s="18" customFormat="1" ht="16.5" thickTop="1">
      <c r="A29" s="54"/>
      <c r="B29" s="110"/>
      <c r="C29" s="111"/>
      <c r="D29" s="111"/>
      <c r="E29" s="110" t="s">
        <v>11</v>
      </c>
      <c r="F29" s="111" t="s">
        <v>11</v>
      </c>
      <c r="G29" s="124"/>
      <c r="H29" s="110" t="s">
        <v>11</v>
      </c>
      <c r="I29" s="30" t="s">
        <v>11</v>
      </c>
    </row>
    <row r="30" spans="1:9" s="18" customFormat="1" ht="12.75">
      <c r="A30" s="54"/>
      <c r="B30" s="59"/>
      <c r="C30" s="59"/>
      <c r="D30" s="59"/>
      <c r="E30" s="59"/>
      <c r="F30" s="59"/>
      <c r="G30" s="125"/>
      <c r="H30" s="59" t="s">
        <v>11</v>
      </c>
      <c r="I30" s="30" t="s">
        <v>11</v>
      </c>
    </row>
    <row r="31" spans="1:9" s="18" customFormat="1" ht="15.75" customHeight="1">
      <c r="A31" s="167" t="s">
        <v>102</v>
      </c>
      <c r="B31" s="167"/>
      <c r="C31" s="167"/>
      <c r="D31" s="167"/>
      <c r="E31" s="167"/>
      <c r="F31" s="167"/>
      <c r="G31" s="167"/>
      <c r="H31" s="122"/>
      <c r="I31" s="30"/>
    </row>
    <row r="32" spans="1:9" s="18" customFormat="1" ht="15.75" customHeight="1">
      <c r="A32" s="11"/>
      <c r="B32" s="11"/>
      <c r="C32" s="11"/>
      <c r="D32" s="11"/>
      <c r="E32" s="11"/>
      <c r="F32" s="11"/>
      <c r="G32" s="11"/>
      <c r="H32" s="58"/>
      <c r="I32" s="30"/>
    </row>
    <row r="33" spans="1:8" s="18" customFormat="1" ht="15.75">
      <c r="A33" s="12"/>
      <c r="B33" s="13"/>
      <c r="C33" s="13"/>
      <c r="D33" s="13"/>
      <c r="E33" s="12"/>
      <c r="F33" s="13"/>
      <c r="G33" s="13"/>
      <c r="H33" s="58"/>
    </row>
    <row r="34" spans="1:8" s="18" customFormat="1" ht="15.75" customHeight="1">
      <c r="A34" s="167" t="s">
        <v>118</v>
      </c>
      <c r="B34" s="167"/>
      <c r="C34" s="167"/>
      <c r="D34" s="167"/>
      <c r="E34" s="167"/>
      <c r="F34" s="167"/>
      <c r="G34" s="167"/>
      <c r="H34" s="58"/>
    </row>
    <row r="35" spans="1:8" s="18" customFormat="1" ht="15.75">
      <c r="A35" s="11"/>
      <c r="B35" s="27"/>
      <c r="C35" s="11"/>
      <c r="D35" s="11"/>
      <c r="E35" s="167" t="s">
        <v>11</v>
      </c>
      <c r="F35" s="167"/>
      <c r="G35" s="167"/>
      <c r="H35" s="58"/>
    </row>
    <row r="36" spans="1:8" s="18" customFormat="1" ht="12.75">
      <c r="A36" s="54"/>
      <c r="B36" s="58"/>
      <c r="C36" s="58"/>
      <c r="D36" s="58"/>
      <c r="E36" s="58"/>
      <c r="F36" s="58"/>
      <c r="G36" s="126"/>
      <c r="H36" s="58"/>
    </row>
    <row r="37" spans="1:8" s="18" customFormat="1" ht="12.75">
      <c r="A37" s="54"/>
      <c r="B37" s="58"/>
      <c r="C37" s="58"/>
      <c r="D37" s="58"/>
      <c r="E37" s="58"/>
      <c r="F37" s="58"/>
      <c r="G37" s="126"/>
      <c r="H37" s="58"/>
    </row>
    <row r="38" spans="1:8" s="18" customFormat="1" ht="12.75">
      <c r="A38" s="54"/>
      <c r="B38" s="58"/>
      <c r="C38" s="58"/>
      <c r="D38" s="58"/>
      <c r="E38" s="58"/>
      <c r="F38" s="58"/>
      <c r="G38" s="126"/>
      <c r="H38" s="58"/>
    </row>
    <row r="39" spans="1:8" s="18" customFormat="1" ht="12.75">
      <c r="A39" s="54"/>
      <c r="B39" s="58"/>
      <c r="C39" s="58"/>
      <c r="D39" s="58"/>
      <c r="E39" s="58"/>
      <c r="F39" s="58"/>
      <c r="G39" s="126"/>
      <c r="H39" s="58"/>
    </row>
    <row r="40" spans="1:6" s="18" customFormat="1" ht="14.25">
      <c r="A40" s="19"/>
      <c r="B40" s="20"/>
      <c r="C40" s="21"/>
      <c r="D40" s="21"/>
      <c r="F40" s="22"/>
    </row>
    <row r="41" spans="1:6" s="23" customFormat="1" ht="19.5" customHeight="1">
      <c r="A41" s="163" t="s">
        <v>11</v>
      </c>
      <c r="B41" s="163"/>
      <c r="C41" s="163"/>
      <c r="D41" s="158"/>
      <c r="F41" s="24"/>
    </row>
  </sheetData>
  <sheetProtection/>
  <mergeCells count="7">
    <mergeCell ref="A34:G34"/>
    <mergeCell ref="A5:H5"/>
    <mergeCell ref="A6:H6"/>
    <mergeCell ref="A41:C41"/>
    <mergeCell ref="A8:C8"/>
    <mergeCell ref="E35:G35"/>
    <mergeCell ref="A31:G31"/>
  </mergeCells>
  <printOptions/>
  <pageMargins left="0.5905511811023623" right="0.7086614173228347" top="0.35433070866141736" bottom="0.7480314960629921" header="0.15748031496062992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Макакова Жаннат Бодановна</cp:lastModifiedBy>
  <cp:lastPrinted>2018-07-25T11:22:15Z</cp:lastPrinted>
  <dcterms:created xsi:type="dcterms:W3CDTF">2009-05-05T06:44:20Z</dcterms:created>
  <dcterms:modified xsi:type="dcterms:W3CDTF">2018-07-25T12:39:34Z</dcterms:modified>
  <cp:category/>
  <cp:version/>
  <cp:contentType/>
  <cp:contentStatus/>
</cp:coreProperties>
</file>