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725" windowWidth="15180" windowHeight="4605" activeTab="3"/>
  </bookViews>
  <sheets>
    <sheet name="Ф-1 " sheetId="1" r:id="rId1"/>
    <sheet name="ф.2" sheetId="2" r:id="rId2"/>
    <sheet name="ф 3" sheetId="3" r:id="rId3"/>
    <sheet name="ф4" sheetId="4" r:id="rId4"/>
    <sheet name="Лист1" sheetId="5" state="hidden" r:id="rId5"/>
  </sheets>
  <externalReferences>
    <externalReference r:id="rId8"/>
  </externalReferences>
  <definedNames>
    <definedName name="_xlfn.BAHTTEXT" hidden="1">#NAME?</definedName>
    <definedName name="nToch">'[1]Параметры'!$E$8</definedName>
  </definedNames>
  <calcPr fullCalcOnLoad="1"/>
</workbook>
</file>

<file path=xl/sharedStrings.xml><?xml version="1.0" encoding="utf-8"?>
<sst xmlns="http://schemas.openxmlformats.org/spreadsheetml/2006/main" count="201" uniqueCount="148">
  <si>
    <t>Прочие активы</t>
  </si>
  <si>
    <t>Прочие обязательства</t>
  </si>
  <si>
    <t xml:space="preserve">АО "Нурбанк" </t>
  </si>
  <si>
    <t>Процентные расходы</t>
  </si>
  <si>
    <t>Чистый процентный доход</t>
  </si>
  <si>
    <t>Денежные средства и их эквиваленты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</si>
  <si>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</si>
  <si>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</si>
  <si>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</si>
  <si>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</si>
  <si>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 xml:space="preserve"> </t>
  </si>
  <si>
    <t>тыс. тенге</t>
  </si>
  <si>
    <t>АКТИВЫ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</si>
  <si>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</si>
  <si>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</si>
  <si>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</si>
  <si>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</si>
  <si>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</si>
  <si>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</si>
  <si>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</si>
  <si>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</si>
  <si>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</si>
  <si>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</si>
  <si>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Динамический резерв</t>
  </si>
  <si>
    <t>Накопленные убытки</t>
  </si>
  <si>
    <t>Всего капитала</t>
  </si>
  <si>
    <t>Всего обязательств и капитала</t>
  </si>
  <si>
    <t>Комиссионные доходы</t>
  </si>
  <si>
    <t>Комиссионные расходы</t>
  </si>
  <si>
    <t>Чистый комиссионный доход</t>
  </si>
  <si>
    <t xml:space="preserve">Прочие операционные (расходы) доходы 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</si>
  <si>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</si>
  <si>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</si>
  <si>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</si>
  <si>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</si>
  <si>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</si>
  <si>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Всего статей, которые реклассифицированы или могут быть впоследствии реклассифицированы в состав прибыли или убытка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</si>
  <si>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</si>
  <si>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</si>
  <si>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</si>
  <si>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</si>
  <si>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</si>
  <si>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</si>
  <si>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</si>
  <si>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</si>
  <si>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</si>
  <si>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</si>
  <si>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</si>
  <si>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</si>
  <si>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</si>
  <si>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</si>
  <si>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</si>
  <si>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</si>
  <si>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</si>
  <si>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</si>
  <si>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</si>
  <si>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</si>
  <si>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Всего совокупного дохода</t>
  </si>
  <si>
    <t>Прочий совокупный доход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</si>
  <si>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</si>
  <si>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</si>
  <si>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</si>
  <si>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</si>
  <si>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</si>
  <si>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Всего совокупного (убытка) дохода , причитающегося:</t>
  </si>
  <si>
    <t>тысяч тенге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</si>
  <si>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</si>
  <si>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</si>
  <si>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</si>
  <si>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</si>
  <si>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Всего совокупного прибыли/убытка за год</t>
  </si>
  <si>
    <t>Чистое движение денежных средств (использованных в) от операционной деятельности после уплаты подоходного налога</t>
  </si>
  <si>
    <t>Прочий совокупный доход за период</t>
  </si>
  <si>
    <t>Всего совокупного (убытка) дохода за период</t>
  </si>
  <si>
    <t>Всего совокупного(убытка) дохода за период</t>
  </si>
  <si>
    <t>Продолжающаяся деятельность</t>
  </si>
  <si>
    <t>(Убыток) прибыль за период от продолжающейся деятельности</t>
  </si>
  <si>
    <t>Чистые поступления от страховой деятельности</t>
  </si>
  <si>
    <t>Дополнительно оплаченный капитал</t>
  </si>
  <si>
    <t>Всего капитала, причитающегося акционерам Банка</t>
  </si>
  <si>
    <t>Главный бухгалтер                                                                                      Филатова А.И.</t>
  </si>
  <si>
    <t>Главный бухгалтер                                                                                    Филатова А.И.</t>
  </si>
  <si>
    <t>Дополнительный капитал</t>
  </si>
  <si>
    <t>Отложенное налоговое обязательство</t>
  </si>
  <si>
    <t>Статьи, которые не могут быть впоследствии реклассифицированы в состав прибыли или убытка:</t>
  </si>
  <si>
    <t>Переоценка земельных участков и зданий</t>
  </si>
  <si>
    <t>Всего статей, которые не могут быть впоследствии реклассифицированы в состав прибыли или убытка</t>
  </si>
  <si>
    <t>Финансовые активы, оцениваемые по справедливой стоимости через прочий совокупный доход</t>
  </si>
  <si>
    <t>Прекращенная деятельность</t>
  </si>
  <si>
    <t>(Убыток) прибыль от прекращенной деятельности</t>
  </si>
  <si>
    <t>(Убыток) прибыль за период</t>
  </si>
  <si>
    <t>Поступление/Погашение долговых ценных бумаг выпущенных (субординированный долг)</t>
  </si>
  <si>
    <t>Средства в кредитных учреждениях</t>
  </si>
  <si>
    <t>Средства кредитных учреждений</t>
  </si>
  <si>
    <t>Средства клиентов</t>
  </si>
  <si>
    <t>Резерв по переоценке земельных участков  и зданий</t>
  </si>
  <si>
    <t>Резерв справедливой стоимости</t>
  </si>
  <si>
    <t>Процентные доходы, рассчитанные с использованием эффективной процентной ставки</t>
  </si>
  <si>
    <t>Прочие процентные доходы</t>
  </si>
  <si>
    <t>Доходы(расходы) по кредитным убыткам</t>
  </si>
  <si>
    <t>Чистый процентный доход после расходов по кредитным убыткам</t>
  </si>
  <si>
    <t>Чистая прибыль (убыток) от операций с финансовыми активами, оцениваемыми по справедливой стоимости через прибыль или убыток</t>
  </si>
  <si>
    <t>Чистая прибыль (убыток) по операциям с иностранной валютой</t>
  </si>
  <si>
    <t>Чистый операционный доход</t>
  </si>
  <si>
    <t>Чистая величина изменения справедливой стоимости долговых инструментов, оцениваемых по справедливой стоимости через прочий совокупный доход</t>
  </si>
  <si>
    <t>Величина изменения оценочного резерва под ожидаемые кредитные убытки по финансовым активам, оцениваемым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</si>
  <si>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</si>
  <si>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Прибыль на обыкновенную акцию:</t>
  </si>
  <si>
    <t>Базовая и разводненная, в отношении прибыли за год, приходящаяся на акционеров (в тенге)</t>
  </si>
  <si>
    <t>Чистые поступления (выплаты) по операциям с финансовыми активами, оцениваемыми по справедливой стоимости через прибыль или убыток</t>
  </si>
  <si>
    <t>Поступление от продажи займов</t>
  </si>
  <si>
    <t>Денежные потоки от операционной деятельности до изменений в операционных активах и обязательствах</t>
  </si>
  <si>
    <t>Средства кредитных организаций</t>
  </si>
  <si>
    <t>Приобретения финансовых активов, оцениваемых по справедливой стоимости через прочий совокупный доход</t>
  </si>
  <si>
    <t>Поступления от продажи и погашения  финансовых активов, оцениваемых по справедливой стоимости через прочий совокупный доход</t>
  </si>
  <si>
    <t>Резерв по переоценке земельных участков и  и зданий</t>
  </si>
  <si>
    <t>Финансовые инструменты, оцениваемые по справедливой стоимости, через прибыль или убыток</t>
  </si>
  <si>
    <t>Чистые доходы в результате прекращения признания финансовых активов, оцениваемых по справедливой стоимости  через прочий совокупный доход</t>
  </si>
  <si>
    <t>Экономия (расход) по корпоративному подоходному налогу</t>
  </si>
  <si>
    <t>Прочие общие и административные расходы выплаченные</t>
  </si>
  <si>
    <t>Финансовые активы, оцениваемые по справедливой стоимости через прибыль или убыток за период</t>
  </si>
  <si>
    <t>Поступление от  выпуска долговых ценных бумаг выпущенных</t>
  </si>
  <si>
    <t>Обязательство по финансовой аренде</t>
  </si>
  <si>
    <t>Влияние применение МСФО 16</t>
  </si>
  <si>
    <t>Пересчитанный остаток на 1 января 2019 года в соответствии с МСФО 16</t>
  </si>
  <si>
    <t>(неаудированный)</t>
  </si>
  <si>
    <t xml:space="preserve">(неаудированный)             </t>
  </si>
  <si>
    <t>Перенос между статьями</t>
  </si>
  <si>
    <t>Остаток по состоянию на 1 января  2020 года</t>
  </si>
  <si>
    <t>Председатель  Правления                                                                          Сарсенов Э.Р.</t>
  </si>
  <si>
    <t>Доход от реализации ранее списанных займов</t>
  </si>
  <si>
    <t>Базовая и разводненная, в отношении прибыли   за период, приходящаяся на акционеров (в тенге)</t>
  </si>
  <si>
    <t>Базовая и разводненная, в отношении прибыли  от продолжающейся деятельности за период, приходящаяся на акционеров (в тенге)</t>
  </si>
  <si>
    <t>Председатель  Правления                                                                        Сарсенов Э.Р.</t>
  </si>
  <si>
    <t>Выбытие дочерней организаций</t>
  </si>
  <si>
    <t xml:space="preserve">Консолидированный    промежуточный отчет о финансовом положении </t>
  </si>
  <si>
    <t xml:space="preserve">               по состоянию на 01 апреля 2020 года</t>
  </si>
  <si>
    <t xml:space="preserve"> 2019 г.</t>
  </si>
  <si>
    <t xml:space="preserve"> 31.03.2020 г.</t>
  </si>
  <si>
    <t>Консолидированный промежуточный  отчет о прибыли или убытке 
и прочем совокупном доходе по состоянию
на 01 апреля 2020 года</t>
  </si>
  <si>
    <t>31.03.2020 г. 
тыс.тенге</t>
  </si>
  <si>
    <t>31.03.2019 г. 
тыс.тенге</t>
  </si>
  <si>
    <t>Главный бухгалтер                                                                                     Филатова А.И.</t>
  </si>
  <si>
    <t>Главный бухгалтер                                                                                   Филатова А.И.</t>
  </si>
  <si>
    <t xml:space="preserve">Консолидированный промежуточный  отчет о движении денежных средств
по состоянию на 01 апреля  2020 года  </t>
  </si>
  <si>
    <t>Консолидированный  промежуточный  отчет об изменениях в  капитале  
по состоянию на 01 апреля 2020 года</t>
  </si>
  <si>
    <t>Остаток по состоянию на 1 января 2019 года</t>
  </si>
  <si>
    <t>Остаток по состоянию на 1 апреля  2020 года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</si>
</sst>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_);_(* \(#,##0\);_(* &quot;-&quot;??_);_(@_)"/>
    <numFmt numFmtId="175" formatCode="_(* #,##0_);_(* \(#,##0\);_(* &quot;-&quot;_);_(@_)"/>
    <numFmt numFmtId="176" formatCode="#,##0.0"/>
    <numFmt numFmtId="177" formatCode="_(* #,##0.0_);_(* \(#,##0.0\);_(* &quot;-&quot;??_);_(@_)"/>
    <numFmt numFmtId="178" formatCode="_(* #,##0.00_);_(* \(#,##0.00\);_(* &quot;-&quot;??_);_(@_)"/>
    <numFmt numFmtId="179" formatCode="[$-FC19]d\ mmmm\ yyyy\ &quot;г.&quot;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;[Red]#,##0"/>
    <numFmt numFmtId="186" formatCode="#,##0.0000"/>
    <numFmt numFmtId="187" formatCode="_(* #,##0_);_(* \(000.000.###0\);_(* &quot;-&quot;_);_(@_)"/>
    <numFmt numFmtId="188" formatCode="_(* #,##0_);_(*,###.0\);_(* &quot;-&quot;_);_(@_)"/>
    <numFmt numFmtId="189" formatCode="_(* .*,###0_);_(* \(#,##0\);_(* &quot;-&quot;??_);_(@_)"/>
    <numFmt numFmtId="190" formatCode="#.#.#."/>
    <numFmt numFmtId="191" formatCode="_(* #,##0_);_(* \(#,##0\);_(* &quot;-,00&quot;_);_(@_)"/>
    <numFmt numFmtId="192" formatCode="_(* #,##0.0_);_(* \(#,##0.0\);_(* &quot;-&quot;_);_(@_)"/>
    <numFmt numFmtId="193" formatCode="_(* #,##0.00_);_(* \(#,##0.00\);_(* &quot;-&quot;_);_(@_)"/>
    <numFmt numFmtId="194" formatCode="_-* #,##0_р_._-;\-* #,##0_р_._-;_-* &quot;-&quot;??_р_._-;_-@_-"/>
  </numFmts>
  <fonts count="66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5" fontId="1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16" fillId="0" borderId="0">
      <alignment/>
      <protection/>
    </xf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33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9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19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3" fontId="20" fillId="0" borderId="0" xfId="0" applyNumberFormat="1" applyFont="1" applyBorder="1" applyAlignment="1">
      <alignment wrapText="1"/>
    </xf>
    <xf numFmtId="3" fontId="14" fillId="0" borderId="0" xfId="73" applyNumberFormat="1" applyFont="1" applyFill="1" applyAlignment="1">
      <alignment horizontal="right" vertical="top" wrapText="1"/>
      <protection/>
    </xf>
    <xf numFmtId="0" fontId="22" fillId="0" borderId="0" xfId="73" applyFont="1" applyFill="1" applyAlignment="1">
      <alignment horizontal="right" vertical="top" wrapText="1"/>
      <protection/>
    </xf>
    <xf numFmtId="0" fontId="22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0" fontId="9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3" fillId="0" borderId="0" xfId="73" applyNumberFormat="1" applyFont="1" applyFill="1" applyBorder="1" applyAlignment="1">
      <alignment horizontal="right" vertical="top" wrapText="1"/>
      <protection/>
    </xf>
    <xf numFmtId="0" fontId="17" fillId="0" borderId="0" xfId="73" applyFont="1" applyFill="1" applyAlignment="1">
      <alignment horizontal="left" vertical="top" wrapText="1"/>
      <protection/>
    </xf>
    <xf numFmtId="178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174" fontId="14" fillId="0" borderId="10" xfId="0" applyNumberFormat="1" applyFont="1" applyFill="1" applyBorder="1" applyAlignment="1">
      <alignment horizontal="righ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74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64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174" fontId="21" fillId="0" borderId="12" xfId="0" applyNumberFormat="1" applyFont="1" applyBorder="1" applyAlignment="1">
      <alignment horizontal="left" wrapText="1"/>
    </xf>
    <xf numFmtId="174" fontId="1" fillId="0" borderId="0" xfId="73" applyNumberFormat="1" applyFont="1" applyFill="1" applyAlignment="1">
      <alignment horizontal="left" vertical="top" wrapText="1"/>
      <protection/>
    </xf>
    <xf numFmtId="0" fontId="26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3" fontId="14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74" fontId="20" fillId="0" borderId="10" xfId="0" applyNumberFormat="1" applyFont="1" applyBorder="1" applyAlignment="1">
      <alignment horizontal="right" vertical="center" wrapText="1"/>
    </xf>
    <xf numFmtId="174" fontId="21" fillId="0" borderId="10" xfId="0" applyNumberFormat="1" applyFont="1" applyBorder="1" applyAlignment="1">
      <alignment horizontal="right" vertical="center" wrapText="1"/>
    </xf>
    <xf numFmtId="174" fontId="21" fillId="0" borderId="12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4" fontId="21" fillId="0" borderId="13" xfId="0" applyNumberFormat="1" applyFont="1" applyBorder="1" applyAlignment="1">
      <alignment horizontal="right" vertical="center" wrapText="1"/>
    </xf>
    <xf numFmtId="3" fontId="21" fillId="0" borderId="14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4" fontId="20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193" fontId="14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175" fontId="14" fillId="0" borderId="10" xfId="0" applyNumberFormat="1" applyFont="1" applyFill="1" applyBorder="1" applyAlignment="1">
      <alignment horizontal="right" vertical="center" wrapText="1"/>
    </xf>
    <xf numFmtId="175" fontId="3" fillId="0" borderId="1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left" vertical="top" wrapText="1"/>
    </xf>
    <xf numFmtId="0" fontId="3" fillId="0" borderId="0" xfId="73" applyFont="1" applyFill="1" applyBorder="1" applyAlignment="1">
      <alignment horizontal="left" vertical="top" wrapText="1"/>
      <protection/>
    </xf>
    <xf numFmtId="194" fontId="3" fillId="0" borderId="10" xfId="89" applyNumberFormat="1" applyFont="1" applyFill="1" applyBorder="1" applyAlignment="1">
      <alignment horizontal="right" vertical="center" wrapText="1"/>
    </xf>
    <xf numFmtId="194" fontId="14" fillId="0" borderId="10" xfId="89" applyNumberFormat="1" applyFont="1" applyFill="1" applyBorder="1" applyAlignment="1">
      <alignment horizontal="right" vertical="center" wrapText="1"/>
    </xf>
    <xf numFmtId="0" fontId="64" fillId="0" borderId="10" xfId="0" applyFont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174" fontId="8" fillId="0" borderId="0" xfId="73" applyNumberFormat="1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174" fontId="21" fillId="0" borderId="0" xfId="0" applyNumberFormat="1" applyFont="1" applyBorder="1" applyAlignment="1">
      <alignment horizontal="left" wrapText="1"/>
    </xf>
    <xf numFmtId="174" fontId="21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center" wrapText="1"/>
      <protection/>
    </xf>
    <xf numFmtId="0" fontId="17" fillId="0" borderId="0" xfId="0" applyFont="1" applyFill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 horizontal="left" vertical="top" wrapText="1"/>
    </xf>
    <xf numFmtId="0" fontId="24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4" fillId="0" borderId="0" xfId="73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3"/>
  <sheetViews>
    <sheetView zoomScaleSheetLayoutView="75" zoomScalePageLayoutView="0" workbookViewId="0" topLeftCell="A22">
      <selection activeCell="F26" sqref="F26"/>
    </sheetView>
  </sheetViews>
  <sheetFormatPr defaultColWidth="9.00390625" defaultRowHeight="12.75"/>
  <cols>
    <col min="1" max="1" width="64.875" style="17" customWidth="1"/>
    <col min="2" max="2" width="18.625" style="27" customWidth="1"/>
    <col min="3" max="3" width="19.375" style="20" customWidth="1"/>
    <col min="4" max="4" width="15.25390625" style="17" hidden="1" customWidth="1"/>
    <col min="5" max="5" width="10.375" style="17" customWidth="1"/>
    <col min="6" max="6" width="36.75390625" style="17" customWidth="1"/>
    <col min="7" max="7" width="18.625" style="17" customWidth="1"/>
    <col min="8" max="16384" width="9.125" style="17" customWidth="1"/>
  </cols>
  <sheetData>
    <row r="1" ht="21.75" customHeight="1"/>
    <row r="2" ht="14.25" customHeight="1"/>
    <row r="3" spans="1:3" ht="21" customHeight="1">
      <c r="A3" s="72" t="s">
        <v>7</v>
      </c>
      <c r="B3" s="56"/>
      <c r="C3" s="57"/>
    </row>
    <row r="4" spans="1:4" ht="15.75" customHeight="1">
      <c r="A4" s="147" t="s">
        <v>135</v>
      </c>
      <c r="B4" s="147"/>
      <c r="C4" s="147"/>
      <c r="D4" s="17" t="s">
        <v>10</v>
      </c>
    </row>
    <row r="5" spans="1:3" s="28" customFormat="1" ht="15.75">
      <c r="A5" s="150" t="s">
        <v>136</v>
      </c>
      <c r="B5" s="150"/>
      <c r="C5" s="58"/>
    </row>
    <row r="6" spans="1:3" s="28" customFormat="1" ht="15.75">
      <c r="A6" s="59"/>
      <c r="B6" s="59"/>
      <c r="C6" s="58"/>
    </row>
    <row r="7" spans="1:3" ht="14.25" customHeight="1">
      <c r="A7" s="151" t="s">
        <v>126</v>
      </c>
      <c r="B7" s="151"/>
      <c r="C7" s="151"/>
    </row>
    <row r="8" spans="1:3" ht="27" customHeight="1">
      <c r="A8" s="149"/>
      <c r="B8" s="126" t="s">
        <v>138</v>
      </c>
      <c r="C8" s="60" t="s">
        <v>137</v>
      </c>
    </row>
    <row r="9" spans="1:3" s="29" customFormat="1" ht="15.75">
      <c r="A9" s="149"/>
      <c r="B9" s="126" t="s">
        <v>11</v>
      </c>
      <c r="C9" s="60" t="s">
        <v>11</v>
      </c>
    </row>
    <row r="10" spans="1:8" ht="24.75" customHeight="1">
      <c r="A10" s="61" t="s">
        <v>12</v>
      </c>
      <c r="B10" s="127"/>
      <c r="C10" s="62"/>
      <c r="D10" s="24"/>
      <c r="E10" s="30"/>
      <c r="F10" s="31"/>
      <c r="G10" s="32"/>
      <c r="H10" s="33"/>
    </row>
    <row r="11" spans="1:8" ht="15.75">
      <c r="A11" s="68" t="s">
        <v>5</v>
      </c>
      <c r="B11" s="70">
        <v>76409713</v>
      </c>
      <c r="C11" s="70">
        <v>58134143</v>
      </c>
      <c r="D11" s="24">
        <f>SUM(B11-C11)</f>
        <v>18275570</v>
      </c>
      <c r="E11" s="30"/>
      <c r="F11" s="31"/>
      <c r="G11" s="32"/>
      <c r="H11" s="33"/>
    </row>
    <row r="12" spans="1:8" ht="31.5">
      <c r="A12" s="68" t="s">
        <v>116</v>
      </c>
      <c r="B12" s="70">
        <v>313516</v>
      </c>
      <c r="C12" s="70">
        <v>1114345</v>
      </c>
      <c r="D12" s="24">
        <f aca="true" t="shared" si="0" ref="D12:D18">SUM(B12-C12)</f>
        <v>-800829</v>
      </c>
      <c r="E12" s="30"/>
      <c r="F12" s="31"/>
      <c r="G12" s="32"/>
      <c r="H12" s="33"/>
    </row>
    <row r="13" spans="1:8" ht="31.5">
      <c r="A13" s="68" t="s">
        <v>87</v>
      </c>
      <c r="B13" s="70">
        <v>81054430</v>
      </c>
      <c r="C13" s="70">
        <v>73336116</v>
      </c>
      <c r="D13" s="24"/>
      <c r="E13" s="30"/>
      <c r="F13" s="34"/>
      <c r="G13" s="32"/>
      <c r="H13" s="33"/>
    </row>
    <row r="14" spans="1:8" ht="15.75">
      <c r="A14" s="68" t="s">
        <v>92</v>
      </c>
      <c r="B14" s="70">
        <v>17910956</v>
      </c>
      <c r="C14" s="70">
        <v>3688160</v>
      </c>
      <c r="D14" s="24">
        <f t="shared" si="0"/>
        <v>14222796</v>
      </c>
      <c r="E14" s="30"/>
      <c r="F14" s="34"/>
      <c r="G14" s="32"/>
      <c r="H14" s="33"/>
    </row>
    <row r="15" spans="1:8" ht="21" customHeight="1">
      <c r="A15" s="68" t="s">
        <v>13</v>
      </c>
      <c r="B15" s="70">
        <v>237106638</v>
      </c>
      <c r="C15" s="70">
        <v>231639453</v>
      </c>
      <c r="D15" s="24" t="s">
        <v>10</v>
      </c>
      <c r="E15" s="30"/>
      <c r="F15" s="34"/>
      <c r="G15" s="32"/>
      <c r="H15" s="33"/>
    </row>
    <row r="16" spans="1:8" ht="15.75">
      <c r="A16" s="68" t="s">
        <v>14</v>
      </c>
      <c r="B16" s="70">
        <v>7950888</v>
      </c>
      <c r="C16" s="70">
        <v>7599544</v>
      </c>
      <c r="D16" s="24">
        <f t="shared" si="0"/>
        <v>351344</v>
      </c>
      <c r="E16" s="35"/>
      <c r="F16" s="36"/>
      <c r="G16" s="32"/>
      <c r="H16" s="33"/>
    </row>
    <row r="17" spans="1:8" ht="15.75">
      <c r="A17" s="68" t="s">
        <v>15</v>
      </c>
      <c r="B17" s="70">
        <v>1560267</v>
      </c>
      <c r="C17" s="70">
        <v>1560267</v>
      </c>
      <c r="D17" s="24">
        <f t="shared" si="0"/>
        <v>0</v>
      </c>
      <c r="E17" s="30"/>
      <c r="F17" s="36"/>
      <c r="G17" s="32"/>
      <c r="H17" s="33"/>
    </row>
    <row r="18" spans="1:8" ht="15.75">
      <c r="A18" s="68" t="s">
        <v>0</v>
      </c>
      <c r="B18" s="70">
        <v>26155219</v>
      </c>
      <c r="C18" s="70">
        <f>27103600+1</f>
        <v>27103601</v>
      </c>
      <c r="D18" s="24">
        <f t="shared" si="0"/>
        <v>-948382</v>
      </c>
      <c r="E18" s="30"/>
      <c r="F18" s="31"/>
      <c r="G18" s="32"/>
      <c r="H18" s="33"/>
    </row>
    <row r="19" spans="1:8" ht="17.25" customHeight="1">
      <c r="A19" s="69" t="s">
        <v>16</v>
      </c>
      <c r="B19" s="71">
        <f>SUM(B11:B18)</f>
        <v>448461627</v>
      </c>
      <c r="C19" s="71">
        <f>SUM(C11:C18)</f>
        <v>404175629</v>
      </c>
      <c r="D19" s="24" t="s">
        <v>10</v>
      </c>
      <c r="E19" s="30"/>
      <c r="F19" s="31"/>
      <c r="G19" s="32"/>
      <c r="H19" s="33"/>
    </row>
    <row r="20" spans="1:8" s="29" customFormat="1" ht="24" customHeight="1">
      <c r="A20" s="69" t="s">
        <v>17</v>
      </c>
      <c r="B20" s="70"/>
      <c r="C20" s="70"/>
      <c r="D20" s="24" t="s">
        <v>10</v>
      </c>
      <c r="E20" s="30"/>
      <c r="F20" s="31"/>
      <c r="G20" s="32"/>
      <c r="H20" s="37"/>
    </row>
    <row r="21" spans="1:8" ht="15.75">
      <c r="A21" s="68" t="s">
        <v>8</v>
      </c>
      <c r="B21" s="70">
        <v>43747393</v>
      </c>
      <c r="C21" s="70">
        <v>27533810</v>
      </c>
      <c r="D21" s="24">
        <f aca="true" t="shared" si="1" ref="D21:D37">-SUM(B21-C21)</f>
        <v>-16213583</v>
      </c>
      <c r="E21" s="30"/>
      <c r="F21" s="31"/>
      <c r="G21" s="32"/>
      <c r="H21" s="33"/>
    </row>
    <row r="22" spans="1:8" s="29" customFormat="1" ht="15.75">
      <c r="A22" s="68" t="s">
        <v>93</v>
      </c>
      <c r="B22" s="70">
        <v>446269</v>
      </c>
      <c r="C22" s="70">
        <v>195784</v>
      </c>
      <c r="D22" s="24">
        <f t="shared" si="1"/>
        <v>-250485</v>
      </c>
      <c r="E22" s="30"/>
      <c r="F22" s="31"/>
      <c r="G22" s="32"/>
      <c r="H22" s="37"/>
    </row>
    <row r="23" spans="1:8" s="29" customFormat="1" ht="15.75">
      <c r="A23" s="68" t="s">
        <v>94</v>
      </c>
      <c r="B23" s="70">
        <v>285084572</v>
      </c>
      <c r="C23" s="70">
        <v>274375173</v>
      </c>
      <c r="D23" s="24" t="s">
        <v>10</v>
      </c>
      <c r="E23" s="30"/>
      <c r="F23" s="31"/>
      <c r="G23" s="32"/>
      <c r="H23" s="37"/>
    </row>
    <row r="24" spans="1:8" ht="18.75" customHeight="1">
      <c r="A24" s="68" t="s">
        <v>18</v>
      </c>
      <c r="B24" s="70">
        <v>24817534</v>
      </c>
      <c r="C24" s="70">
        <v>24788173</v>
      </c>
      <c r="D24" s="24">
        <f t="shared" si="1"/>
        <v>-29361</v>
      </c>
      <c r="E24" s="30"/>
      <c r="F24" s="38"/>
      <c r="G24" s="39"/>
      <c r="H24" s="33"/>
    </row>
    <row r="25" spans="1:8" ht="18" customHeight="1">
      <c r="A25" s="68" t="s">
        <v>19</v>
      </c>
      <c r="B25" s="70">
        <v>10466956</v>
      </c>
      <c r="C25" s="70">
        <v>9273203</v>
      </c>
      <c r="D25" s="24">
        <f t="shared" si="1"/>
        <v>-1193753</v>
      </c>
      <c r="E25" s="30"/>
      <c r="F25" s="40"/>
      <c r="G25" s="41"/>
      <c r="H25" s="33"/>
    </row>
    <row r="26" spans="1:8" ht="18" customHeight="1">
      <c r="A26" s="68" t="s">
        <v>122</v>
      </c>
      <c r="B26" s="70">
        <v>1127578</v>
      </c>
      <c r="C26" s="70">
        <v>924990</v>
      </c>
      <c r="D26" s="24"/>
      <c r="E26" s="30"/>
      <c r="F26" s="40"/>
      <c r="G26" s="41"/>
      <c r="H26" s="33"/>
    </row>
    <row r="27" spans="1:8" ht="18" customHeight="1">
      <c r="A27" s="68" t="s">
        <v>66</v>
      </c>
      <c r="B27" s="70">
        <v>31401950</v>
      </c>
      <c r="C27" s="70">
        <v>14327463</v>
      </c>
      <c r="D27" s="24">
        <f t="shared" si="1"/>
        <v>-17074487</v>
      </c>
      <c r="E27" s="30"/>
      <c r="F27" s="40"/>
      <c r="G27" s="41"/>
      <c r="H27" s="33"/>
    </row>
    <row r="28" spans="1:8" ht="18" customHeight="1">
      <c r="A28" s="68" t="s">
        <v>83</v>
      </c>
      <c r="B28" s="70">
        <v>3991</v>
      </c>
      <c r="C28" s="70">
        <v>3991</v>
      </c>
      <c r="D28" s="24">
        <f t="shared" si="1"/>
        <v>0</v>
      </c>
      <c r="E28" s="30"/>
      <c r="F28" s="40"/>
      <c r="G28" s="41"/>
      <c r="H28" s="33"/>
    </row>
    <row r="29" spans="1:8" ht="19.5" customHeight="1">
      <c r="A29" s="68" t="s">
        <v>1</v>
      </c>
      <c r="B29" s="70">
        <v>2347867</v>
      </c>
      <c r="C29" s="70">
        <v>2393806</v>
      </c>
      <c r="D29" s="24">
        <f t="shared" si="1"/>
        <v>45939</v>
      </c>
      <c r="E29" s="30"/>
      <c r="F29" s="34"/>
      <c r="G29" s="42"/>
      <c r="H29" s="33"/>
    </row>
    <row r="30" spans="1:8" ht="18" customHeight="1">
      <c r="A30" s="69" t="s">
        <v>20</v>
      </c>
      <c r="B30" s="71">
        <f>SUM(B21:B29)</f>
        <v>399444110</v>
      </c>
      <c r="C30" s="71">
        <f>SUM(C21:C29)</f>
        <v>353816393</v>
      </c>
      <c r="D30" s="24" t="s">
        <v>10</v>
      </c>
      <c r="E30" s="30"/>
      <c r="F30" s="34"/>
      <c r="G30" s="43"/>
      <c r="H30" s="33"/>
    </row>
    <row r="31" spans="1:8" ht="15.75">
      <c r="A31" s="69" t="s">
        <v>21</v>
      </c>
      <c r="B31" s="71"/>
      <c r="C31" s="71"/>
      <c r="D31" s="24">
        <f t="shared" si="1"/>
        <v>0</v>
      </c>
      <c r="E31" s="30"/>
      <c r="F31" s="44"/>
      <c r="G31" s="32"/>
      <c r="H31" s="33"/>
    </row>
    <row r="32" spans="1:8" ht="15.75">
      <c r="A32" s="68" t="s">
        <v>22</v>
      </c>
      <c r="B32" s="70">
        <v>127611341</v>
      </c>
      <c r="C32" s="70">
        <v>127611341</v>
      </c>
      <c r="D32" s="24">
        <f t="shared" si="1"/>
        <v>0</v>
      </c>
      <c r="E32" s="30"/>
      <c r="F32" s="31"/>
      <c r="G32" s="32"/>
      <c r="H32" s="33"/>
    </row>
    <row r="33" spans="1:8" s="29" customFormat="1" ht="15.75">
      <c r="A33" s="68" t="s">
        <v>9</v>
      </c>
      <c r="B33" s="128">
        <v>-280212</v>
      </c>
      <c r="C33" s="128">
        <v>-280212</v>
      </c>
      <c r="D33" s="24">
        <f t="shared" si="1"/>
        <v>0</v>
      </c>
      <c r="E33" s="30"/>
      <c r="F33" s="31"/>
      <c r="G33" s="32"/>
      <c r="H33" s="37"/>
    </row>
    <row r="34" spans="1:8" s="29" customFormat="1" ht="15.75" hidden="1">
      <c r="A34" s="68" t="s">
        <v>78</v>
      </c>
      <c r="B34" s="128">
        <v>0</v>
      </c>
      <c r="C34" s="128">
        <v>0</v>
      </c>
      <c r="D34" s="24"/>
      <c r="E34" s="30"/>
      <c r="F34" s="31"/>
      <c r="G34" s="32"/>
      <c r="H34" s="37"/>
    </row>
    <row r="35" spans="1:8" ht="15.75">
      <c r="A35" s="68" t="s">
        <v>96</v>
      </c>
      <c r="B35" s="128">
        <v>-1162376</v>
      </c>
      <c r="C35" s="128">
        <v>1014629</v>
      </c>
      <c r="D35" s="24">
        <f t="shared" si="1"/>
        <v>2177005</v>
      </c>
      <c r="E35" s="30"/>
      <c r="F35" s="31"/>
      <c r="G35" s="32"/>
      <c r="H35" s="33"/>
    </row>
    <row r="36" spans="1:8" ht="23.25" customHeight="1">
      <c r="A36" s="68" t="s">
        <v>95</v>
      </c>
      <c r="B36" s="70">
        <v>5933949</v>
      </c>
      <c r="C36" s="70">
        <v>5945608</v>
      </c>
      <c r="D36" s="24">
        <f t="shared" si="1"/>
        <v>11659</v>
      </c>
      <c r="E36" s="30"/>
      <c r="F36" s="31"/>
      <c r="G36" s="32"/>
      <c r="H36" s="33"/>
    </row>
    <row r="37" spans="1:8" ht="18.75" customHeight="1">
      <c r="A37" s="68" t="s">
        <v>24</v>
      </c>
      <c r="B37" s="128">
        <v>-83085185</v>
      </c>
      <c r="C37" s="128">
        <v>-83932130</v>
      </c>
      <c r="D37" s="24">
        <f t="shared" si="1"/>
        <v>-846945</v>
      </c>
      <c r="E37" s="30"/>
      <c r="F37" s="40"/>
      <c r="G37" s="41"/>
      <c r="H37" s="33"/>
    </row>
    <row r="38" spans="1:8" ht="18.75" customHeight="1">
      <c r="A38" s="69" t="s">
        <v>79</v>
      </c>
      <c r="B38" s="129">
        <f>SUM(B32:B37)</f>
        <v>49017517</v>
      </c>
      <c r="C38" s="129">
        <f>SUM(C32:C37)</f>
        <v>50359236</v>
      </c>
      <c r="D38" s="24"/>
      <c r="E38" s="30"/>
      <c r="F38" s="45"/>
      <c r="G38" s="32"/>
      <c r="H38" s="33"/>
    </row>
    <row r="39" spans="1:8" ht="18.75" customHeight="1">
      <c r="A39" s="69" t="s">
        <v>26</v>
      </c>
      <c r="B39" s="71">
        <f>SUM(B38+B30)</f>
        <v>448461627</v>
      </c>
      <c r="C39" s="71">
        <f>SUM(C38+C30)</f>
        <v>404175629</v>
      </c>
      <c r="D39" s="24" t="s">
        <v>10</v>
      </c>
      <c r="E39" s="30"/>
      <c r="F39" s="45"/>
      <c r="G39" s="32"/>
      <c r="H39" s="33"/>
    </row>
    <row r="40" spans="1:8" s="29" customFormat="1" ht="15.75">
      <c r="A40" s="63"/>
      <c r="B40" s="64"/>
      <c r="C40" s="65">
        <v>0</v>
      </c>
      <c r="E40" s="37"/>
      <c r="F40" s="46"/>
      <c r="G40" s="32"/>
      <c r="H40" s="37"/>
    </row>
    <row r="41" spans="1:8" s="29" customFormat="1" ht="15.75">
      <c r="A41" s="66"/>
      <c r="B41" s="67"/>
      <c r="C41" s="65"/>
      <c r="E41" s="37"/>
      <c r="F41" s="38"/>
      <c r="G41" s="39"/>
      <c r="H41" s="37"/>
    </row>
    <row r="42" spans="1:8" ht="15.75">
      <c r="A42" s="152" t="s">
        <v>129</v>
      </c>
      <c r="B42" s="152"/>
      <c r="C42" s="152"/>
      <c r="E42" s="33"/>
      <c r="F42" s="31"/>
      <c r="G42" s="32"/>
      <c r="H42" s="33"/>
    </row>
    <row r="43" spans="1:8" ht="15.75">
      <c r="A43" s="10"/>
      <c r="B43" s="10"/>
      <c r="C43" s="10"/>
      <c r="E43" s="33"/>
      <c r="F43" s="31"/>
      <c r="G43" s="32"/>
      <c r="H43" s="33"/>
    </row>
    <row r="44" spans="1:8" ht="15.75">
      <c r="A44" s="11"/>
      <c r="B44" s="12"/>
      <c r="C44" s="12"/>
      <c r="E44" s="33"/>
      <c r="F44" s="40"/>
      <c r="G44" s="41"/>
      <c r="H44" s="33"/>
    </row>
    <row r="45" spans="1:8" ht="15.75">
      <c r="A45" s="152" t="s">
        <v>142</v>
      </c>
      <c r="B45" s="152"/>
      <c r="C45" s="152"/>
      <c r="E45" s="33"/>
      <c r="F45" s="38"/>
      <c r="G45" s="39"/>
      <c r="H45" s="33"/>
    </row>
    <row r="46" spans="1:8" ht="15.75">
      <c r="A46" s="10"/>
      <c r="B46" s="25"/>
      <c r="C46" s="10"/>
      <c r="E46" s="33"/>
      <c r="F46" s="33"/>
      <c r="G46" s="33"/>
      <c r="H46" s="33"/>
    </row>
    <row r="47" spans="1:8" ht="15.75">
      <c r="A47" s="10"/>
      <c r="B47" s="25"/>
      <c r="C47" s="10"/>
      <c r="E47" s="33"/>
      <c r="F47" s="33"/>
      <c r="G47" s="33"/>
      <c r="H47" s="33"/>
    </row>
    <row r="48" spans="1:3" ht="15.75">
      <c r="A48" s="148" t="s">
        <v>10</v>
      </c>
      <c r="B48" s="148"/>
      <c r="C48" s="148"/>
    </row>
    <row r="49" spans="1:2" ht="14.25">
      <c r="A49" s="18"/>
      <c r="B49" s="19"/>
    </row>
    <row r="50" spans="1:2" ht="14.25">
      <c r="A50" s="18"/>
      <c r="B50" s="19"/>
    </row>
    <row r="51" spans="1:2" ht="14.25">
      <c r="A51" s="18"/>
      <c r="B51" s="19"/>
    </row>
    <row r="52" spans="1:8" s="20" customFormat="1" ht="14.25">
      <c r="A52" s="18"/>
      <c r="B52" s="19"/>
      <c r="D52" s="17"/>
      <c r="E52" s="17"/>
      <c r="F52" s="17"/>
      <c r="G52" s="17"/>
      <c r="H52" s="17"/>
    </row>
    <row r="53" spans="1:8" s="20" customFormat="1" ht="14.25">
      <c r="A53" s="18"/>
      <c r="B53" s="19"/>
      <c r="D53" s="17"/>
      <c r="E53" s="17"/>
      <c r="F53" s="17"/>
      <c r="G53" s="17"/>
      <c r="H53" s="17"/>
    </row>
  </sheetData>
  <sheetProtection/>
  <mergeCells count="7">
    <mergeCell ref="A4:C4"/>
    <mergeCell ref="A48:C48"/>
    <mergeCell ref="A8:A9"/>
    <mergeCell ref="A5:B5"/>
    <mergeCell ref="A7:C7"/>
    <mergeCell ref="A42:C42"/>
    <mergeCell ref="A45:C45"/>
  </mergeCells>
  <printOptions/>
  <pageMargins left="0.9448818897637796" right="0.1968503937007874" top="0.5511811023622047" bottom="0.6299212598425197" header="0.2755905511811024" footer="0.2362204724409449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E68"/>
  <sheetViews>
    <sheetView view="pageBreakPreview" zoomScaleSheetLayoutView="100" zoomScalePageLayoutView="0" workbookViewId="0" topLeftCell="A53">
      <selection activeCell="A20" sqref="A20"/>
    </sheetView>
  </sheetViews>
  <sheetFormatPr defaultColWidth="9.25390625" defaultRowHeight="12.75"/>
  <cols>
    <col min="1" max="1" width="81.75390625" style="3" customWidth="1"/>
    <col min="2" max="2" width="21.00390625" style="5" customWidth="1"/>
    <col min="3" max="3" width="22.00390625" style="5" customWidth="1"/>
    <col min="4" max="16384" width="9.25390625" style="5" customWidth="1"/>
  </cols>
  <sheetData>
    <row r="4" spans="1:3" ht="21.75" customHeight="1">
      <c r="A4" s="153" t="s">
        <v>34</v>
      </c>
      <c r="B4" s="153"/>
      <c r="C4" s="153"/>
    </row>
    <row r="5" spans="1:3" s="4" customFormat="1" ht="63.75" customHeight="1">
      <c r="A5" s="154" t="s">
        <v>139</v>
      </c>
      <c r="B5" s="154"/>
      <c r="C5" s="154"/>
    </row>
    <row r="6" spans="1:3" s="4" customFormat="1" ht="14.25">
      <c r="A6" s="6"/>
      <c r="B6" s="121"/>
      <c r="C6" s="144"/>
    </row>
    <row r="7" spans="1:3" s="4" customFormat="1" ht="15.75">
      <c r="A7" s="151" t="s">
        <v>125</v>
      </c>
      <c r="B7" s="151"/>
      <c r="C7" s="151"/>
    </row>
    <row r="8" spans="1:3" ht="28.5">
      <c r="A8" s="50"/>
      <c r="B8" s="120" t="s">
        <v>140</v>
      </c>
      <c r="C8" s="120" t="s">
        <v>141</v>
      </c>
    </row>
    <row r="9" spans="1:4" ht="15.75">
      <c r="A9" s="75" t="s">
        <v>75</v>
      </c>
      <c r="B9" s="107"/>
      <c r="C9" s="107"/>
      <c r="D9" s="8"/>
    </row>
    <row r="10" spans="1:4" ht="31.5">
      <c r="A10" s="76" t="s">
        <v>97</v>
      </c>
      <c r="B10" s="70">
        <f>4756513+1347683+132031+41727</f>
        <v>6277954</v>
      </c>
      <c r="C10" s="70">
        <f>5859382-12075</f>
        <v>5847307</v>
      </c>
      <c r="D10" s="8"/>
    </row>
    <row r="11" spans="1:4" ht="15.75">
      <c r="A11" s="76" t="s">
        <v>98</v>
      </c>
      <c r="B11" s="70">
        <v>7239</v>
      </c>
      <c r="C11" s="70">
        <v>12075</v>
      </c>
      <c r="D11" s="8"/>
    </row>
    <row r="12" spans="1:4" s="7" customFormat="1" ht="15.75">
      <c r="A12" s="76" t="s">
        <v>3</v>
      </c>
      <c r="B12" s="79">
        <f>-207684-3157392-576861-1330171-676500</f>
        <v>-5948608</v>
      </c>
      <c r="C12" s="79">
        <v>-4622594</v>
      </c>
      <c r="D12" s="8"/>
    </row>
    <row r="13" spans="1:4" s="7" customFormat="1" ht="15.75">
      <c r="A13" s="75" t="s">
        <v>4</v>
      </c>
      <c r="B13" s="80">
        <f>SUM(B10:B12)</f>
        <v>336585</v>
      </c>
      <c r="C13" s="71">
        <f>SUM(C10:C12)</f>
        <v>1236788</v>
      </c>
      <c r="D13" s="8"/>
    </row>
    <row r="14" spans="1:4" s="7" customFormat="1" ht="15.75">
      <c r="A14" s="76" t="s">
        <v>99</v>
      </c>
      <c r="B14" s="79">
        <f>-1218283-396795+107906</f>
        <v>-1507172</v>
      </c>
      <c r="C14" s="79">
        <v>-662923</v>
      </c>
      <c r="D14" s="8"/>
    </row>
    <row r="15" spans="1:4" s="7" customFormat="1" ht="15.75">
      <c r="A15" s="75" t="s">
        <v>100</v>
      </c>
      <c r="B15" s="80">
        <f>SUM(B13:B14)</f>
        <v>-1170587</v>
      </c>
      <c r="C15" s="71">
        <f>SUM(C13:C14)</f>
        <v>573865</v>
      </c>
      <c r="D15" s="8"/>
    </row>
    <row r="16" spans="1:4" s="7" customFormat="1" ht="15.75">
      <c r="A16" s="76" t="s">
        <v>27</v>
      </c>
      <c r="B16" s="70">
        <v>1817887</v>
      </c>
      <c r="C16" s="70">
        <v>1794764</v>
      </c>
      <c r="D16" s="8"/>
    </row>
    <row r="17" spans="1:4" ht="15.75">
      <c r="A17" s="76" t="s">
        <v>28</v>
      </c>
      <c r="B17" s="79">
        <v>-716219</v>
      </c>
      <c r="C17" s="79">
        <v>-544827</v>
      </c>
      <c r="D17" s="8"/>
    </row>
    <row r="18" spans="1:4" ht="15.75">
      <c r="A18" s="75" t="s">
        <v>29</v>
      </c>
      <c r="B18" s="71">
        <f>SUM(B16:B17)</f>
        <v>1101668</v>
      </c>
      <c r="C18" s="71">
        <f>SUM(C16:C17)</f>
        <v>1249937</v>
      </c>
      <c r="D18" s="8"/>
    </row>
    <row r="19" spans="1:4" ht="39.75" customHeight="1">
      <c r="A19" s="76" t="s">
        <v>101</v>
      </c>
      <c r="B19" s="79">
        <v>-38084</v>
      </c>
      <c r="C19" s="79">
        <v>-29840</v>
      </c>
      <c r="D19" s="8"/>
    </row>
    <row r="20" spans="1:4" ht="15.75">
      <c r="A20" s="77" t="s">
        <v>102</v>
      </c>
      <c r="B20" s="79">
        <f>963574+2565122</f>
        <v>3528696</v>
      </c>
      <c r="C20" s="79">
        <v>682272</v>
      </c>
      <c r="D20" s="8"/>
    </row>
    <row r="21" spans="1:4" s="7" customFormat="1" ht="31.5">
      <c r="A21" s="76" t="s">
        <v>117</v>
      </c>
      <c r="B21" s="79">
        <v>5454</v>
      </c>
      <c r="C21" s="79">
        <v>51549</v>
      </c>
      <c r="D21" s="8"/>
    </row>
    <row r="22" spans="1:4" s="7" customFormat="1" ht="15.75" hidden="1">
      <c r="A22" s="76" t="s">
        <v>130</v>
      </c>
      <c r="B22" s="79">
        <v>0</v>
      </c>
      <c r="C22" s="79">
        <v>0</v>
      </c>
      <c r="D22" s="8"/>
    </row>
    <row r="23" spans="1:4" s="7" customFormat="1" ht="15.75">
      <c r="A23" s="76" t="s">
        <v>30</v>
      </c>
      <c r="B23" s="79">
        <v>197747</v>
      </c>
      <c r="C23" s="79">
        <v>179884</v>
      </c>
      <c r="D23" s="8"/>
    </row>
    <row r="24" spans="1:4" ht="15.75">
      <c r="A24" s="75" t="s">
        <v>103</v>
      </c>
      <c r="B24" s="80">
        <f>SUM(B15,B18,B19:B23)</f>
        <v>3624894</v>
      </c>
      <c r="C24" s="80">
        <f>SUM(C15,C18,C19:C23)</f>
        <v>2707667</v>
      </c>
      <c r="D24" s="8"/>
    </row>
    <row r="25" spans="1:4" ht="15.75">
      <c r="A25" s="76" t="s">
        <v>31</v>
      </c>
      <c r="B25" s="79">
        <v>-1538656</v>
      </c>
      <c r="C25" s="79">
        <v>-1323384</v>
      </c>
      <c r="D25" s="8"/>
    </row>
    <row r="26" spans="1:4" ht="15.75">
      <c r="A26" s="76" t="s">
        <v>32</v>
      </c>
      <c r="B26" s="79">
        <f>-136492-334977-778470</f>
        <v>-1249939</v>
      </c>
      <c r="C26" s="79">
        <v>-1269851</v>
      </c>
      <c r="D26" s="8"/>
    </row>
    <row r="27" spans="1:4" ht="15.75">
      <c r="A27" s="75" t="s">
        <v>33</v>
      </c>
      <c r="B27" s="80">
        <f>SUM(B24,B25:B26)</f>
        <v>836299</v>
      </c>
      <c r="C27" s="80">
        <f>SUM(C24,C25:C26)</f>
        <v>114432</v>
      </c>
      <c r="D27" s="8"/>
    </row>
    <row r="28" spans="1:4" ht="15.75">
      <c r="A28" s="76" t="s">
        <v>118</v>
      </c>
      <c r="B28" s="79">
        <v>-1013</v>
      </c>
      <c r="C28" s="79">
        <v>-1688</v>
      </c>
      <c r="D28" s="8"/>
    </row>
    <row r="29" spans="1:4" ht="15.75">
      <c r="A29" s="78" t="s">
        <v>76</v>
      </c>
      <c r="B29" s="80">
        <f>SUM(B27:B28)</f>
        <v>835286</v>
      </c>
      <c r="C29" s="80">
        <f>SUM(C27:C28)</f>
        <v>112744</v>
      </c>
      <c r="D29" s="8"/>
    </row>
    <row r="30" spans="1:4" ht="15.75">
      <c r="A30" s="78"/>
      <c r="B30" s="71"/>
      <c r="C30" s="71"/>
      <c r="D30" s="8"/>
    </row>
    <row r="31" spans="1:4" ht="15.75">
      <c r="A31" s="78" t="s">
        <v>88</v>
      </c>
      <c r="B31" s="71"/>
      <c r="C31" s="71"/>
      <c r="D31" s="8"/>
    </row>
    <row r="32" spans="1:4" ht="15.75">
      <c r="A32" s="134" t="s">
        <v>89</v>
      </c>
      <c r="B32" s="79">
        <v>0</v>
      </c>
      <c r="C32" s="79">
        <v>0</v>
      </c>
      <c r="D32" s="8"/>
    </row>
    <row r="33" spans="1:4" ht="15.75">
      <c r="A33" s="78" t="s">
        <v>90</v>
      </c>
      <c r="B33" s="71">
        <f>SUM(B29:B32)</f>
        <v>835286</v>
      </c>
      <c r="C33" s="71">
        <f>SUM(C29:C32)</f>
        <v>112744</v>
      </c>
      <c r="D33" s="8"/>
    </row>
    <row r="34" spans="1:4" ht="15.75">
      <c r="A34" s="78"/>
      <c r="B34" s="71"/>
      <c r="C34" s="71"/>
      <c r="D34" s="8"/>
    </row>
    <row r="35" spans="1:4" s="22" customFormat="1" ht="15.75" customHeight="1">
      <c r="A35" s="78" t="s">
        <v>60</v>
      </c>
      <c r="B35" s="71"/>
      <c r="C35" s="71"/>
      <c r="D35" s="96"/>
    </row>
    <row r="36" spans="1:4" s="22" customFormat="1" ht="15.75" customHeight="1">
      <c r="A36" s="97" t="s">
        <v>61</v>
      </c>
      <c r="B36" s="79">
        <f>SUM(B33)</f>
        <v>835286</v>
      </c>
      <c r="C36" s="79">
        <f>SUM(C33)</f>
        <v>112744</v>
      </c>
      <c r="D36" s="96"/>
    </row>
    <row r="37" spans="1:4" s="22" customFormat="1" ht="15.75" customHeight="1">
      <c r="A37" s="97" t="s">
        <v>62</v>
      </c>
      <c r="B37" s="79">
        <v>0</v>
      </c>
      <c r="C37" s="79">
        <v>0</v>
      </c>
      <c r="D37" s="96"/>
    </row>
    <row r="38" spans="1:4" s="22" customFormat="1" ht="15.75" customHeight="1">
      <c r="A38" s="78"/>
      <c r="B38" s="80">
        <f>SUM(B36:B37)</f>
        <v>835286</v>
      </c>
      <c r="C38" s="80">
        <f>SUM(C36:C37)</f>
        <v>112744</v>
      </c>
      <c r="D38" s="96"/>
    </row>
    <row r="39" spans="1:4" s="22" customFormat="1" ht="15.75">
      <c r="A39" s="78"/>
      <c r="B39" s="71"/>
      <c r="C39" s="71"/>
      <c r="D39" s="96"/>
    </row>
    <row r="40" spans="1:4" s="98" customFormat="1" ht="15.75">
      <c r="A40" s="61" t="s">
        <v>63</v>
      </c>
      <c r="B40" s="71"/>
      <c r="C40" s="71"/>
      <c r="D40" s="96"/>
    </row>
    <row r="41" spans="1:4" s="98" customFormat="1" ht="31.5">
      <c r="A41" s="101" t="s">
        <v>35</v>
      </c>
      <c r="B41" s="71"/>
      <c r="C41" s="71"/>
      <c r="D41" s="96"/>
    </row>
    <row r="42" spans="1:4" s="98" customFormat="1" ht="31.5">
      <c r="A42" s="103" t="s">
        <v>104</v>
      </c>
      <c r="B42" s="79">
        <v>-2155599</v>
      </c>
      <c r="C42" s="79">
        <v>568293</v>
      </c>
      <c r="D42" s="96"/>
    </row>
    <row r="43" spans="1:4" s="98" customFormat="1" ht="47.25">
      <c r="A43" s="103" t="s">
        <v>105</v>
      </c>
      <c r="B43" s="79">
        <f>59121-75073</f>
        <v>-15952</v>
      </c>
      <c r="C43" s="79">
        <v>0</v>
      </c>
      <c r="D43" s="96"/>
    </row>
    <row r="44" spans="1:4" s="98" customFormat="1" ht="47.25">
      <c r="A44" s="103" t="s">
        <v>106</v>
      </c>
      <c r="B44" s="79">
        <f>-SUM(B21)</f>
        <v>-5454</v>
      </c>
      <c r="C44" s="79">
        <v>-57462</v>
      </c>
      <c r="D44" s="96"/>
    </row>
    <row r="45" spans="1:4" s="98" customFormat="1" ht="31.5">
      <c r="A45" s="101" t="s">
        <v>36</v>
      </c>
      <c r="B45" s="80">
        <f>SUM(B42:B44)</f>
        <v>-2177005</v>
      </c>
      <c r="C45" s="80">
        <f>SUM(C42:C44)</f>
        <v>510831</v>
      </c>
      <c r="D45" s="96"/>
    </row>
    <row r="46" spans="1:4" s="98" customFormat="1" ht="31.5">
      <c r="A46" s="101" t="s">
        <v>84</v>
      </c>
      <c r="B46" s="132"/>
      <c r="C46" s="79"/>
      <c r="D46" s="96"/>
    </row>
    <row r="47" spans="1:4" s="98" customFormat="1" ht="15.75" hidden="1">
      <c r="A47" s="102" t="s">
        <v>85</v>
      </c>
      <c r="B47" s="133">
        <f>SUM('ф4'!F22)</f>
        <v>0</v>
      </c>
      <c r="C47" s="79">
        <v>0</v>
      </c>
      <c r="D47" s="96"/>
    </row>
    <row r="48" spans="1:4" s="98" customFormat="1" ht="31.5" hidden="1">
      <c r="A48" s="101" t="s">
        <v>86</v>
      </c>
      <c r="B48" s="132">
        <f>SUM(B47)</f>
        <v>0</v>
      </c>
      <c r="C48" s="79">
        <f>SUM(C47)</f>
        <v>0</v>
      </c>
      <c r="D48" s="96"/>
    </row>
    <row r="49" spans="1:4" s="98" customFormat="1" ht="15.75">
      <c r="A49" s="104" t="s">
        <v>72</v>
      </c>
      <c r="B49" s="80">
        <f>SUM(B45+B48)</f>
        <v>-2177005</v>
      </c>
      <c r="C49" s="80">
        <f>SUM(C45+C48)</f>
        <v>510831</v>
      </c>
      <c r="D49" s="96"/>
    </row>
    <row r="50" spans="1:4" s="98" customFormat="1" ht="15.75">
      <c r="A50" s="104" t="s">
        <v>73</v>
      </c>
      <c r="B50" s="80">
        <f>SUM(B33+B49)</f>
        <v>-1341719</v>
      </c>
      <c r="C50" s="80">
        <f>SUM(C33+C49)</f>
        <v>623575</v>
      </c>
      <c r="D50" s="96"/>
    </row>
    <row r="51" spans="1:4" s="22" customFormat="1" ht="15.75" customHeight="1">
      <c r="A51" s="104"/>
      <c r="B51" s="71"/>
      <c r="C51" s="71"/>
      <c r="D51" s="96"/>
    </row>
    <row r="52" spans="1:4" s="22" customFormat="1" ht="15.75">
      <c r="A52" s="104" t="s">
        <v>64</v>
      </c>
      <c r="B52" s="71"/>
      <c r="C52" s="71"/>
      <c r="D52" s="96"/>
    </row>
    <row r="53" spans="1:4" s="22" customFormat="1" ht="15.75" customHeight="1">
      <c r="A53" s="105" t="s">
        <v>61</v>
      </c>
      <c r="B53" s="80">
        <f>SUM(B50-B54)</f>
        <v>-1341719</v>
      </c>
      <c r="C53" s="70">
        <f>SUM(C50)</f>
        <v>623575</v>
      </c>
      <c r="D53" s="96"/>
    </row>
    <row r="54" spans="1:4" s="22" customFormat="1" ht="15.75" customHeight="1">
      <c r="A54" s="105" t="s">
        <v>62</v>
      </c>
      <c r="B54" s="79">
        <v>0</v>
      </c>
      <c r="C54" s="79">
        <v>0</v>
      </c>
      <c r="D54" s="96"/>
    </row>
    <row r="55" spans="1:4" s="98" customFormat="1" ht="15.75">
      <c r="A55" s="106" t="s">
        <v>74</v>
      </c>
      <c r="B55" s="80">
        <f>SUM(B53:B54)</f>
        <v>-1341719</v>
      </c>
      <c r="C55" s="71">
        <f>SUM(C53:C54)</f>
        <v>623575</v>
      </c>
      <c r="D55" s="96"/>
    </row>
    <row r="56" spans="1:4" s="98" customFormat="1" ht="15.75">
      <c r="A56" s="106"/>
      <c r="B56" s="80"/>
      <c r="C56" s="71"/>
      <c r="D56" s="96"/>
    </row>
    <row r="57" spans="1:4" s="98" customFormat="1" ht="15.75">
      <c r="A57" s="106" t="s">
        <v>107</v>
      </c>
      <c r="B57" s="80"/>
      <c r="C57" s="71"/>
      <c r="D57" s="96"/>
    </row>
    <row r="58" spans="1:4" s="98" customFormat="1" ht="31.5" hidden="1">
      <c r="A58" s="138" t="s">
        <v>108</v>
      </c>
      <c r="B58" s="135">
        <v>0</v>
      </c>
      <c r="C58" s="135">
        <v>141.58</v>
      </c>
      <c r="D58" s="96"/>
    </row>
    <row r="59" spans="1:4" s="98" customFormat="1" ht="31.5">
      <c r="A59" s="138" t="s">
        <v>131</v>
      </c>
      <c r="B59" s="123">
        <f>SUM(B36/10526030)*1000</f>
        <v>79.35432446990936</v>
      </c>
      <c r="C59" s="135">
        <f>SUM(C29)/10526030*1000</f>
        <v>10.710970802857299</v>
      </c>
      <c r="D59" s="96"/>
    </row>
    <row r="60" spans="1:4" s="98" customFormat="1" ht="42" customHeight="1">
      <c r="A60" s="138" t="s">
        <v>132</v>
      </c>
      <c r="B60" s="123">
        <f>SUM(B36/10526030)*1000</f>
        <v>79.35432446990936</v>
      </c>
      <c r="C60" s="135">
        <f>SUM(C36/10526030)*1000</f>
        <v>10.710970802857299</v>
      </c>
      <c r="D60" s="96"/>
    </row>
    <row r="61" spans="1:3" s="3" customFormat="1" ht="15.75">
      <c r="A61" s="73"/>
      <c r="B61" s="122"/>
      <c r="C61" s="145" t="s">
        <v>10</v>
      </c>
    </row>
    <row r="62" spans="1:3" s="9" customFormat="1" ht="15.75">
      <c r="A62" s="74"/>
      <c r="B62" s="108"/>
      <c r="C62" s="108"/>
    </row>
    <row r="63" spans="1:3" s="17" customFormat="1" ht="15.75" customHeight="1">
      <c r="A63" s="152" t="s">
        <v>133</v>
      </c>
      <c r="B63" s="152"/>
      <c r="C63" s="152"/>
    </row>
    <row r="64" spans="1:3" s="17" customFormat="1" ht="15.75">
      <c r="A64" s="10"/>
      <c r="B64" s="10"/>
      <c r="C64" s="10"/>
    </row>
    <row r="65" spans="1:5" s="17" customFormat="1" ht="15.75" customHeight="1">
      <c r="A65" s="11"/>
      <c r="B65" s="12"/>
      <c r="C65" s="12"/>
      <c r="E65" s="21"/>
    </row>
    <row r="66" spans="1:5" s="17" customFormat="1" ht="15.75" customHeight="1">
      <c r="A66" s="152" t="s">
        <v>143</v>
      </c>
      <c r="B66" s="152"/>
      <c r="C66" s="152"/>
      <c r="E66" s="21"/>
    </row>
    <row r="67" spans="1:5" s="22" customFormat="1" ht="19.5" customHeight="1">
      <c r="A67" s="10"/>
      <c r="B67" s="25"/>
      <c r="C67" s="10"/>
      <c r="E67" s="23"/>
    </row>
    <row r="68" spans="1:3" ht="15.75">
      <c r="A68" s="148" t="s">
        <v>10</v>
      </c>
      <c r="B68" s="148"/>
      <c r="C68" s="148"/>
    </row>
  </sheetData>
  <sheetProtection/>
  <mergeCells count="6">
    <mergeCell ref="A68:C68"/>
    <mergeCell ref="A66:C66"/>
    <mergeCell ref="A63:C63"/>
    <mergeCell ref="A4:C4"/>
    <mergeCell ref="A5:C5"/>
    <mergeCell ref="A7:C7"/>
  </mergeCells>
  <printOptions/>
  <pageMargins left="0.7480314960629921" right="0.7480314960629921" top="0.5118110236220472" bottom="0.5118110236220472" header="0.2755905511811024" footer="0.3149606299212598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62"/>
  <sheetViews>
    <sheetView zoomScalePageLayoutView="0" workbookViewId="0" topLeftCell="A24">
      <selection activeCell="A53" sqref="A53:IV53"/>
    </sheetView>
  </sheetViews>
  <sheetFormatPr defaultColWidth="9.25390625" defaultRowHeight="12.75"/>
  <cols>
    <col min="1" max="1" width="73.375" style="17" customWidth="1"/>
    <col min="2" max="3" width="17.00390625" style="22" customWidth="1"/>
    <col min="4" max="16384" width="9.25390625" style="84" customWidth="1"/>
  </cols>
  <sheetData>
    <row r="1" ht="14.25" customHeight="1"/>
    <row r="2" ht="13.5" customHeight="1"/>
    <row r="4" spans="1:3" ht="18.75">
      <c r="A4" s="155" t="s">
        <v>6</v>
      </c>
      <c r="B4" s="155"/>
      <c r="C4" s="155"/>
    </row>
    <row r="5" spans="1:3" s="85" customFormat="1" ht="30.75" customHeight="1">
      <c r="A5" s="147" t="s">
        <v>144</v>
      </c>
      <c r="B5" s="147"/>
      <c r="C5" s="147"/>
    </row>
    <row r="6" spans="1:3" s="28" customFormat="1" ht="14.25">
      <c r="A6" s="26"/>
      <c r="B6" s="136"/>
      <c r="C6" s="146"/>
    </row>
    <row r="7" spans="1:3" s="85" customFormat="1" ht="15.75">
      <c r="A7" s="151" t="s">
        <v>125</v>
      </c>
      <c r="B7" s="151"/>
      <c r="C7" s="151"/>
    </row>
    <row r="8" spans="1:3" ht="28.5">
      <c r="A8" s="49"/>
      <c r="B8" s="120" t="s">
        <v>140</v>
      </c>
      <c r="C8" s="120" t="s">
        <v>141</v>
      </c>
    </row>
    <row r="9" spans="1:4" ht="18.75" customHeight="1">
      <c r="A9" s="49" t="s">
        <v>37</v>
      </c>
      <c r="B9" s="86"/>
      <c r="C9" s="86" t="s">
        <v>10</v>
      </c>
      <c r="D9" s="87"/>
    </row>
    <row r="10" spans="1:4" ht="12.75">
      <c r="A10" s="48" t="s">
        <v>38</v>
      </c>
      <c r="B10" s="88">
        <v>3604933</v>
      </c>
      <c r="C10" s="88">
        <v>4881266</v>
      </c>
      <c r="D10" s="87"/>
    </row>
    <row r="11" spans="1:4" s="90" customFormat="1" ht="12.75">
      <c r="A11" s="81" t="s">
        <v>39</v>
      </c>
      <c r="B11" s="89">
        <v>-4675617</v>
      </c>
      <c r="C11" s="89">
        <v>-4234964</v>
      </c>
      <c r="D11" s="87"/>
    </row>
    <row r="12" spans="1:4" s="90" customFormat="1" ht="12.75">
      <c r="A12" s="81" t="s">
        <v>40</v>
      </c>
      <c r="B12" s="88">
        <v>1804361</v>
      </c>
      <c r="C12" s="88">
        <v>2417974</v>
      </c>
      <c r="D12" s="87"/>
    </row>
    <row r="13" spans="1:4" s="90" customFormat="1" ht="12.75">
      <c r="A13" s="81" t="s">
        <v>41</v>
      </c>
      <c r="B13" s="89">
        <v>-724814</v>
      </c>
      <c r="C13" s="89">
        <v>-581380</v>
      </c>
      <c r="D13" s="87"/>
    </row>
    <row r="14" spans="1:4" ht="37.5" customHeight="1">
      <c r="A14" s="81" t="s">
        <v>109</v>
      </c>
      <c r="B14" s="89">
        <v>254</v>
      </c>
      <c r="C14" s="89">
        <v>8375</v>
      </c>
      <c r="D14" s="87"/>
    </row>
    <row r="15" spans="1:4" ht="12.75">
      <c r="A15" s="81" t="s">
        <v>42</v>
      </c>
      <c r="B15" s="89">
        <v>963575</v>
      </c>
      <c r="C15" s="89">
        <v>762172</v>
      </c>
      <c r="D15" s="87"/>
    </row>
    <row r="16" spans="1:4" ht="12.75" hidden="1">
      <c r="A16" s="81" t="s">
        <v>77</v>
      </c>
      <c r="B16" s="89">
        <v>0</v>
      </c>
      <c r="C16" s="89">
        <v>0</v>
      </c>
      <c r="D16" s="87"/>
    </row>
    <row r="17" spans="1:4" ht="12.75" hidden="1">
      <c r="A17" s="81" t="s">
        <v>110</v>
      </c>
      <c r="B17" s="89">
        <v>0</v>
      </c>
      <c r="C17" s="89">
        <v>0</v>
      </c>
      <c r="D17" s="87"/>
    </row>
    <row r="18" spans="1:4" ht="12.75">
      <c r="A18" s="81" t="s">
        <v>43</v>
      </c>
      <c r="B18" s="89">
        <v>201574</v>
      </c>
      <c r="C18" s="89">
        <v>262451</v>
      </c>
      <c r="D18" s="87"/>
    </row>
    <row r="19" spans="1:4" ht="12.75">
      <c r="A19" s="81" t="s">
        <v>44</v>
      </c>
      <c r="B19" s="89">
        <v>-1514707</v>
      </c>
      <c r="C19" s="89">
        <v>-1300855</v>
      </c>
      <c r="D19" s="87"/>
    </row>
    <row r="20" spans="1:4" s="90" customFormat="1" ht="16.5" customHeight="1">
      <c r="A20" s="81" t="s">
        <v>119</v>
      </c>
      <c r="B20" s="89">
        <v>-1002866</v>
      </c>
      <c r="C20" s="89">
        <v>-471281</v>
      </c>
      <c r="D20" s="87"/>
    </row>
    <row r="21" spans="1:4" s="90" customFormat="1" ht="33" customHeight="1">
      <c r="A21" s="82" t="s">
        <v>111</v>
      </c>
      <c r="B21" s="92">
        <f>SUM(B10:B20)</f>
        <v>-1343307</v>
      </c>
      <c r="C21" s="92">
        <f>SUM(C10:C20)</f>
        <v>1743758</v>
      </c>
      <c r="D21" s="87"/>
    </row>
    <row r="22" spans="1:4" s="90" customFormat="1" ht="16.5" customHeight="1">
      <c r="A22" s="82" t="s">
        <v>45</v>
      </c>
      <c r="B22" s="91" t="s">
        <v>10</v>
      </c>
      <c r="C22" s="91" t="s">
        <v>10</v>
      </c>
      <c r="D22" s="87"/>
    </row>
    <row r="23" spans="1:4" ht="25.5">
      <c r="A23" s="81" t="s">
        <v>120</v>
      </c>
      <c r="B23" s="89">
        <v>723948</v>
      </c>
      <c r="C23" s="89">
        <v>-39892</v>
      </c>
      <c r="D23" s="87"/>
    </row>
    <row r="24" spans="1:4" ht="16.5" customHeight="1">
      <c r="A24" s="81" t="s">
        <v>92</v>
      </c>
      <c r="B24" s="89">
        <v>-13760975</v>
      </c>
      <c r="C24" s="89">
        <v>289541</v>
      </c>
      <c r="D24" s="87"/>
    </row>
    <row r="25" spans="1:4" ht="16.5" customHeight="1">
      <c r="A25" s="81" t="s">
        <v>13</v>
      </c>
      <c r="B25" s="89">
        <v>3538308</v>
      </c>
      <c r="C25" s="89">
        <v>10228539</v>
      </c>
      <c r="D25" s="87"/>
    </row>
    <row r="26" spans="1:4" ht="16.5" customHeight="1">
      <c r="A26" s="81" t="s">
        <v>0</v>
      </c>
      <c r="B26" s="89">
        <f>4290653-2000000-1531330</f>
        <v>759323</v>
      </c>
      <c r="C26" s="89">
        <v>3144548</v>
      </c>
      <c r="D26" s="87"/>
    </row>
    <row r="27" spans="1:4" ht="16.5" customHeight="1">
      <c r="A27" s="82"/>
      <c r="B27" s="88"/>
      <c r="C27" s="88" t="s">
        <v>10</v>
      </c>
      <c r="D27" s="87"/>
    </row>
    <row r="28" spans="1:4" ht="16.5" customHeight="1">
      <c r="A28" s="82" t="s">
        <v>46</v>
      </c>
      <c r="B28" s="91"/>
      <c r="C28" s="92" t="s">
        <v>10</v>
      </c>
      <c r="D28" s="87"/>
    </row>
    <row r="29" spans="1:4" ht="12.75">
      <c r="A29" s="81" t="s">
        <v>8</v>
      </c>
      <c r="B29" s="89">
        <v>16157814</v>
      </c>
      <c r="C29" s="89">
        <v>1806805</v>
      </c>
      <c r="D29" s="87"/>
    </row>
    <row r="30" spans="1:4" ht="16.5" customHeight="1">
      <c r="A30" s="83" t="s">
        <v>112</v>
      </c>
      <c r="B30" s="89">
        <f>-1292181+1531330</f>
        <v>239149</v>
      </c>
      <c r="C30" s="89">
        <v>-3938315</v>
      </c>
      <c r="D30" s="87"/>
    </row>
    <row r="31" spans="1:9" ht="12.75">
      <c r="A31" s="83" t="s">
        <v>94</v>
      </c>
      <c r="B31" s="89">
        <v>-8604782</v>
      </c>
      <c r="C31" s="89">
        <v>-14864860</v>
      </c>
      <c r="D31" s="87"/>
      <c r="I31" s="84" t="s">
        <v>10</v>
      </c>
    </row>
    <row r="32" spans="1:4" ht="12.75">
      <c r="A32" s="83" t="s">
        <v>69</v>
      </c>
      <c r="B32" s="89">
        <v>17059004</v>
      </c>
      <c r="C32" s="89">
        <v>8753002</v>
      </c>
      <c r="D32" s="87"/>
    </row>
    <row r="33" spans="1:4" ht="16.5" customHeight="1">
      <c r="A33" s="81" t="s">
        <v>1</v>
      </c>
      <c r="B33" s="89">
        <f>-1958134-3282+2000000-8</f>
        <v>38576</v>
      </c>
      <c r="C33" s="89">
        <v>-106088</v>
      </c>
      <c r="D33" s="87"/>
    </row>
    <row r="34" spans="1:6" ht="25.5">
      <c r="A34" s="82" t="s">
        <v>47</v>
      </c>
      <c r="B34" s="92">
        <f>SUM(B21:B33)</f>
        <v>14807058</v>
      </c>
      <c r="C34" s="92">
        <f>SUM(C21:C33)</f>
        <v>7017038</v>
      </c>
      <c r="D34" s="87"/>
      <c r="F34" s="22"/>
    </row>
    <row r="35" spans="1:6" ht="12.75">
      <c r="A35" s="81" t="s">
        <v>48</v>
      </c>
      <c r="B35" s="89">
        <v>-1013</v>
      </c>
      <c r="C35" s="89">
        <v>-1688</v>
      </c>
      <c r="D35" s="87"/>
      <c r="F35" s="22"/>
    </row>
    <row r="36" spans="1:4" ht="25.5">
      <c r="A36" s="82" t="s">
        <v>71</v>
      </c>
      <c r="B36" s="92">
        <f>SUM(B34:B35)</f>
        <v>14806045</v>
      </c>
      <c r="C36" s="92">
        <f>SUM(C34:C35)</f>
        <v>7015350</v>
      </c>
      <c r="D36" s="87"/>
    </row>
    <row r="37" spans="1:4" ht="29.25" customHeight="1">
      <c r="A37" s="82" t="s">
        <v>49</v>
      </c>
      <c r="B37" s="93"/>
      <c r="C37" s="89" t="s">
        <v>10</v>
      </c>
      <c r="D37" s="87"/>
    </row>
    <row r="38" spans="1:4" ht="25.5">
      <c r="A38" s="81" t="s">
        <v>113</v>
      </c>
      <c r="B38" s="89">
        <v>-33726356</v>
      </c>
      <c r="C38" s="89">
        <v>-41843079</v>
      </c>
      <c r="D38" s="87"/>
    </row>
    <row r="39" spans="1:4" ht="25.5">
      <c r="A39" s="81" t="s">
        <v>114</v>
      </c>
      <c r="B39" s="89">
        <v>30064666</v>
      </c>
      <c r="C39" s="89">
        <v>30381378</v>
      </c>
      <c r="D39" s="87"/>
    </row>
    <row r="40" spans="1:4" ht="12.75">
      <c r="A40" s="81" t="s">
        <v>59</v>
      </c>
      <c r="B40" s="89">
        <v>-368243</v>
      </c>
      <c r="C40" s="89">
        <v>-29052</v>
      </c>
      <c r="D40" s="87"/>
    </row>
    <row r="41" spans="1:4" ht="12.75" hidden="1">
      <c r="A41" s="81" t="s">
        <v>134</v>
      </c>
      <c r="B41" s="89">
        <v>0</v>
      </c>
      <c r="C41" s="89">
        <v>0</v>
      </c>
      <c r="D41" s="87"/>
    </row>
    <row r="42" spans="1:4" s="90" customFormat="1" ht="25.5">
      <c r="A42" s="82" t="s">
        <v>50</v>
      </c>
      <c r="B42" s="92">
        <f>SUM(B38:B41)</f>
        <v>-4029933</v>
      </c>
      <c r="C42" s="92">
        <f>SUM(C38:C41)</f>
        <v>-11490753</v>
      </c>
      <c r="D42" s="87"/>
    </row>
    <row r="43" spans="1:4" ht="12.75">
      <c r="A43" s="82"/>
      <c r="B43" s="92" t="s">
        <v>10</v>
      </c>
      <c r="C43" s="93"/>
      <c r="D43" s="87"/>
    </row>
    <row r="44" spans="1:4" ht="12.75">
      <c r="A44" s="82" t="s">
        <v>51</v>
      </c>
      <c r="B44" s="93"/>
      <c r="C44" s="88" t="s">
        <v>10</v>
      </c>
      <c r="D44" s="87"/>
    </row>
    <row r="45" spans="1:4" ht="12.75">
      <c r="A45" s="81" t="s">
        <v>121</v>
      </c>
      <c r="B45" s="89">
        <v>0</v>
      </c>
      <c r="C45" s="89">
        <v>9999995</v>
      </c>
      <c r="D45" s="87"/>
    </row>
    <row r="46" spans="1:4" ht="25.5">
      <c r="A46" s="81" t="s">
        <v>91</v>
      </c>
      <c r="B46" s="89">
        <v>0</v>
      </c>
      <c r="C46" s="89">
        <v>-142819</v>
      </c>
      <c r="D46" s="87"/>
    </row>
    <row r="47" spans="1:4" ht="12.75">
      <c r="A47" s="82" t="s">
        <v>52</v>
      </c>
      <c r="B47" s="92">
        <f>SUM(B45:B46)</f>
        <v>0</v>
      </c>
      <c r="C47" s="92">
        <f>SUM(C45:C46)</f>
        <v>9857176</v>
      </c>
      <c r="D47" s="87"/>
    </row>
    <row r="48" spans="1:3" s="94" customFormat="1" ht="12.75">
      <c r="A48" s="82"/>
      <c r="B48" s="89" t="s">
        <v>10</v>
      </c>
      <c r="C48" s="88"/>
    </row>
    <row r="49" spans="1:4" s="1" customFormat="1" ht="12.75">
      <c r="A49" s="82" t="s">
        <v>53</v>
      </c>
      <c r="B49" s="92">
        <f>SUM(B36+B42+B47)</f>
        <v>10776112</v>
      </c>
      <c r="C49" s="92">
        <f>SUM(C36+C42+C47)</f>
        <v>5381773</v>
      </c>
      <c r="D49" s="1" t="s">
        <v>10</v>
      </c>
    </row>
    <row r="50" spans="1:3" s="17" customFormat="1" ht="12.75">
      <c r="A50" s="81" t="s">
        <v>54</v>
      </c>
      <c r="B50" s="89">
        <v>7499458</v>
      </c>
      <c r="C50" s="89">
        <v>229212</v>
      </c>
    </row>
    <row r="51" spans="1:5" s="17" customFormat="1" ht="12.75">
      <c r="A51" s="81" t="s">
        <v>55</v>
      </c>
      <c r="B51" s="92">
        <f>SUM('Ф-1 '!C11)</f>
        <v>58134143</v>
      </c>
      <c r="C51" s="88">
        <v>45767201</v>
      </c>
      <c r="E51" s="100" t="s">
        <v>10</v>
      </c>
    </row>
    <row r="52" spans="1:3" s="17" customFormat="1" ht="12.75">
      <c r="A52" s="82" t="s">
        <v>56</v>
      </c>
      <c r="B52" s="92">
        <f>SUM('Ф-1 '!B11)</f>
        <v>76409713</v>
      </c>
      <c r="C52" s="91">
        <v>51378186</v>
      </c>
    </row>
    <row r="53" spans="1:3" s="33" customFormat="1" ht="14.25" hidden="1">
      <c r="A53" s="18"/>
      <c r="B53" s="137">
        <f>B51-B52</f>
        <v>-18275570</v>
      </c>
      <c r="C53" s="137">
        <f>C51-C52</f>
        <v>-5610985</v>
      </c>
    </row>
    <row r="54" spans="1:3" s="33" customFormat="1" ht="14.25">
      <c r="A54" s="18"/>
      <c r="B54" s="137"/>
      <c r="C54" s="137"/>
    </row>
    <row r="55" spans="1:5" s="33" customFormat="1" ht="14.25">
      <c r="A55" s="18"/>
      <c r="B55" s="95" t="s">
        <v>10</v>
      </c>
      <c r="C55" s="95" t="s">
        <v>10</v>
      </c>
      <c r="E55" s="30"/>
    </row>
    <row r="56" spans="1:5" s="33" customFormat="1" ht="15.75" customHeight="1">
      <c r="A56" s="152" t="s">
        <v>129</v>
      </c>
      <c r="B56" s="152"/>
      <c r="C56" s="152"/>
      <c r="E56" s="30"/>
    </row>
    <row r="57" spans="1:5" s="17" customFormat="1" ht="15.75" customHeight="1">
      <c r="A57" s="10"/>
      <c r="B57" s="10"/>
      <c r="C57" s="10"/>
      <c r="E57" s="21"/>
    </row>
    <row r="58" spans="1:5" s="17" customFormat="1" ht="15.75">
      <c r="A58" s="11"/>
      <c r="B58" s="12"/>
      <c r="C58" s="12"/>
      <c r="E58" s="21"/>
    </row>
    <row r="59" spans="1:5" s="17" customFormat="1" ht="15.75">
      <c r="A59" s="152" t="s">
        <v>80</v>
      </c>
      <c r="B59" s="152"/>
      <c r="C59" s="152"/>
      <c r="E59" s="21"/>
    </row>
    <row r="60" spans="1:5" s="17" customFormat="1" ht="15.75" customHeight="1">
      <c r="A60" s="10"/>
      <c r="B60" s="25"/>
      <c r="C60" s="10"/>
      <c r="E60" s="21"/>
    </row>
    <row r="61" spans="1:3" ht="14.25">
      <c r="A61" s="18"/>
      <c r="B61" s="19"/>
      <c r="C61" s="19"/>
    </row>
    <row r="62" spans="1:3" ht="14.25">
      <c r="A62" s="18"/>
      <c r="B62" s="27"/>
      <c r="C62" s="27"/>
    </row>
  </sheetData>
  <sheetProtection/>
  <mergeCells count="5">
    <mergeCell ref="A4:C4"/>
    <mergeCell ref="A5:C5"/>
    <mergeCell ref="A56:C56"/>
    <mergeCell ref="A59:C59"/>
    <mergeCell ref="A7:C7"/>
  </mergeCells>
  <printOptions/>
  <pageMargins left="0.7086614173228347" right="0.7086614173228347" top="0.4724409448818898" bottom="0.4330708661417323" header="0.1968503937007874" footer="0.1574803149606299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6">
      <selection activeCell="J29" sqref="J29"/>
    </sheetView>
  </sheetViews>
  <sheetFormatPr defaultColWidth="20.75390625" defaultRowHeight="12.75"/>
  <cols>
    <col min="1" max="1" width="51.125" style="2" customWidth="1"/>
    <col min="2" max="2" width="13.625" style="2" customWidth="1"/>
    <col min="3" max="4" width="13.125" style="2" customWidth="1"/>
    <col min="5" max="5" width="20.125" style="2" customWidth="1"/>
    <col min="6" max="6" width="18.25390625" style="2" customWidth="1"/>
    <col min="7" max="7" width="13.875" style="2" hidden="1" customWidth="1"/>
    <col min="8" max="8" width="13.375" style="16" customWidth="1"/>
    <col min="9" max="9" width="16.00390625" style="2" customWidth="1"/>
    <col min="10" max="16384" width="20.75390625" style="2" customWidth="1"/>
  </cols>
  <sheetData>
    <row r="1" spans="1:8" ht="15.75">
      <c r="A1" s="13"/>
      <c r="B1" s="13"/>
      <c r="C1" s="13"/>
      <c r="D1" s="13"/>
      <c r="E1" s="13"/>
      <c r="F1" s="13"/>
      <c r="G1" s="13"/>
      <c r="H1" s="15"/>
    </row>
    <row r="2" spans="1:8" ht="15.75">
      <c r="A2" s="13"/>
      <c r="B2" s="13"/>
      <c r="C2" s="13"/>
      <c r="D2" s="13"/>
      <c r="E2" s="13"/>
      <c r="F2" s="13"/>
      <c r="G2" s="13"/>
      <c r="H2" s="15"/>
    </row>
    <row r="3" spans="1:8" ht="15.75">
      <c r="A3" s="13"/>
      <c r="B3" s="13"/>
      <c r="C3" s="13"/>
      <c r="D3" s="13"/>
      <c r="E3" s="13"/>
      <c r="F3" s="13"/>
      <c r="G3" s="13"/>
      <c r="H3" s="15"/>
    </row>
    <row r="4" spans="1:8" ht="15.75">
      <c r="A4" s="13"/>
      <c r="B4" s="13"/>
      <c r="C4" s="13"/>
      <c r="D4" s="13"/>
      <c r="E4" s="13"/>
      <c r="F4" s="13"/>
      <c r="G4" s="13"/>
      <c r="H4" s="15"/>
    </row>
    <row r="5" spans="1:8" ht="15.75">
      <c r="A5" s="156" t="s">
        <v>2</v>
      </c>
      <c r="B5" s="156"/>
      <c r="C5" s="156"/>
      <c r="D5" s="156"/>
      <c r="E5" s="156"/>
      <c r="F5" s="156"/>
      <c r="G5" s="156"/>
      <c r="H5" s="156"/>
    </row>
    <row r="6" spans="1:8" ht="35.25" customHeight="1">
      <c r="A6" s="157" t="s">
        <v>145</v>
      </c>
      <c r="B6" s="157"/>
      <c r="C6" s="157"/>
      <c r="D6" s="157"/>
      <c r="E6" s="157"/>
      <c r="F6" s="157"/>
      <c r="G6" s="157"/>
      <c r="H6" s="157"/>
    </row>
    <row r="7" spans="1:8" ht="15.75">
      <c r="A7" s="47"/>
      <c r="B7" s="47"/>
      <c r="C7" s="47"/>
      <c r="D7" s="47"/>
      <c r="E7" s="47"/>
      <c r="F7" s="47"/>
      <c r="G7" s="47"/>
      <c r="H7" s="47"/>
    </row>
    <row r="8" spans="1:8" ht="15.75">
      <c r="A8" s="151" t="s">
        <v>125</v>
      </c>
      <c r="B8" s="151"/>
      <c r="C8" s="151"/>
      <c r="D8" s="131"/>
      <c r="E8" s="14"/>
      <c r="F8" s="14"/>
      <c r="G8" s="14"/>
      <c r="H8" s="14"/>
    </row>
    <row r="9" spans="1:9" ht="57.75" customHeight="1">
      <c r="A9" s="52" t="s">
        <v>65</v>
      </c>
      <c r="B9" s="139" t="s">
        <v>22</v>
      </c>
      <c r="C9" s="139" t="s">
        <v>9</v>
      </c>
      <c r="D9" s="139" t="s">
        <v>82</v>
      </c>
      <c r="E9" s="139" t="s">
        <v>96</v>
      </c>
      <c r="F9" s="140" t="s">
        <v>115</v>
      </c>
      <c r="G9" s="139" t="s">
        <v>23</v>
      </c>
      <c r="H9" s="141" t="s">
        <v>24</v>
      </c>
      <c r="I9" s="139" t="s">
        <v>25</v>
      </c>
    </row>
    <row r="10" spans="1:9" ht="12.75">
      <c r="A10" s="52" t="s">
        <v>146</v>
      </c>
      <c r="B10" s="115">
        <v>127611241</v>
      </c>
      <c r="C10" s="116">
        <v>-280212</v>
      </c>
      <c r="D10" s="115">
        <v>100</v>
      </c>
      <c r="E10" s="116">
        <v>-342329</v>
      </c>
      <c r="F10" s="115">
        <v>4014510</v>
      </c>
      <c r="G10" s="112">
        <v>0</v>
      </c>
      <c r="H10" s="116">
        <v>-86220039</v>
      </c>
      <c r="I10" s="113">
        <f>SUM(B10:H10)</f>
        <v>44783271</v>
      </c>
    </row>
    <row r="11" spans="1:9" ht="12.75">
      <c r="A11" s="53" t="s">
        <v>123</v>
      </c>
      <c r="B11" s="112">
        <v>0</v>
      </c>
      <c r="C11" s="112">
        <v>0</v>
      </c>
      <c r="D11" s="112">
        <v>0</v>
      </c>
      <c r="E11" s="112">
        <v>0</v>
      </c>
      <c r="F11" s="119">
        <v>0</v>
      </c>
      <c r="G11" s="112">
        <v>0</v>
      </c>
      <c r="H11" s="119">
        <v>-67358</v>
      </c>
      <c r="I11" s="112">
        <f>SUM(B11:H11)</f>
        <v>-67358</v>
      </c>
    </row>
    <row r="12" spans="1:9" ht="24">
      <c r="A12" s="52" t="s">
        <v>124</v>
      </c>
      <c r="B12" s="115">
        <f>SUM(B10:B11)</f>
        <v>127611241</v>
      </c>
      <c r="C12" s="116">
        <f aca="true" t="shared" si="0" ref="C12:I12">SUM(C10:C11)</f>
        <v>-280212</v>
      </c>
      <c r="D12" s="115">
        <f t="shared" si="0"/>
        <v>100</v>
      </c>
      <c r="E12" s="116">
        <f t="shared" si="0"/>
        <v>-342329</v>
      </c>
      <c r="F12" s="115">
        <f t="shared" si="0"/>
        <v>4014510</v>
      </c>
      <c r="G12" s="115">
        <f t="shared" si="0"/>
        <v>0</v>
      </c>
      <c r="H12" s="116">
        <f t="shared" si="0"/>
        <v>-86287397</v>
      </c>
      <c r="I12" s="115">
        <f t="shared" si="0"/>
        <v>44715913</v>
      </c>
    </row>
    <row r="13" spans="1:9" ht="15.75" customHeight="1">
      <c r="A13" s="52" t="s">
        <v>57</v>
      </c>
      <c r="B13" s="115"/>
      <c r="C13" s="118"/>
      <c r="D13" s="118"/>
      <c r="E13" s="115"/>
      <c r="F13" s="117"/>
      <c r="G13" s="115"/>
      <c r="H13" s="115"/>
      <c r="I13" s="113" t="s">
        <v>10</v>
      </c>
    </row>
    <row r="14" spans="1:9" ht="12.75">
      <c r="A14" s="53" t="s">
        <v>67</v>
      </c>
      <c r="B14" s="112">
        <v>0</v>
      </c>
      <c r="C14" s="112">
        <v>0</v>
      </c>
      <c r="D14" s="112">
        <v>0</v>
      </c>
      <c r="E14" s="112">
        <v>0</v>
      </c>
      <c r="F14" s="119">
        <v>0</v>
      </c>
      <c r="G14" s="112">
        <v>0</v>
      </c>
      <c r="H14" s="119">
        <v>2216769</v>
      </c>
      <c r="I14" s="113">
        <f>SUM(B14:H14)</f>
        <v>2216769</v>
      </c>
    </row>
    <row r="15" spans="1:9" ht="12.75">
      <c r="A15" s="53" t="s">
        <v>58</v>
      </c>
      <c r="B15" s="112">
        <v>0</v>
      </c>
      <c r="C15" s="112">
        <v>0</v>
      </c>
      <c r="D15" s="112">
        <v>0</v>
      </c>
      <c r="E15" s="112">
        <v>1356958</v>
      </c>
      <c r="F15" s="119">
        <v>2069596</v>
      </c>
      <c r="G15" s="112">
        <v>0</v>
      </c>
      <c r="H15" s="119">
        <v>0</v>
      </c>
      <c r="I15" s="113">
        <f>SUM(B15:H15)</f>
        <v>3426554</v>
      </c>
    </row>
    <row r="16" spans="1:9" s="16" customFormat="1" ht="12.75">
      <c r="A16" s="125" t="s">
        <v>70</v>
      </c>
      <c r="B16" s="113">
        <f>SUM(B14:B15)</f>
        <v>0</v>
      </c>
      <c r="C16" s="113">
        <f aca="true" t="shared" si="1" ref="C16:H16">SUM(C14:C15)</f>
        <v>0</v>
      </c>
      <c r="D16" s="113">
        <f t="shared" si="1"/>
        <v>0</v>
      </c>
      <c r="E16" s="113">
        <f t="shared" si="1"/>
        <v>1356958</v>
      </c>
      <c r="F16" s="113">
        <f t="shared" si="1"/>
        <v>2069596</v>
      </c>
      <c r="G16" s="113">
        <f t="shared" si="1"/>
        <v>0</v>
      </c>
      <c r="H16" s="113">
        <f t="shared" si="1"/>
        <v>2216769</v>
      </c>
      <c r="I16" s="113">
        <f>SUM(I14:I15)</f>
        <v>5643323</v>
      </c>
    </row>
    <row r="17" spans="1:9" s="16" customFormat="1" ht="12.75">
      <c r="A17" s="124" t="s">
        <v>127</v>
      </c>
      <c r="B17" s="112">
        <v>100</v>
      </c>
      <c r="C17" s="113"/>
      <c r="D17" s="112">
        <v>-100</v>
      </c>
      <c r="E17" s="113"/>
      <c r="F17" s="113"/>
      <c r="G17" s="113"/>
      <c r="H17" s="113"/>
      <c r="I17" s="113">
        <f>SUM(I15:I16)</f>
        <v>9069877</v>
      </c>
    </row>
    <row r="18" spans="1:9" s="17" customFormat="1" ht="24.75" thickBot="1">
      <c r="A18" s="124" t="s">
        <v>68</v>
      </c>
      <c r="B18" s="112">
        <v>0</v>
      </c>
      <c r="C18" s="112">
        <v>0</v>
      </c>
      <c r="D18" s="112">
        <v>0</v>
      </c>
      <c r="E18" s="112">
        <v>0</v>
      </c>
      <c r="F18" s="119">
        <v>-138498</v>
      </c>
      <c r="G18" s="112">
        <v>0</v>
      </c>
      <c r="H18" s="119">
        <v>138498</v>
      </c>
      <c r="I18" s="113">
        <f>SUM(I16:I17)</f>
        <v>14713200</v>
      </c>
    </row>
    <row r="19" spans="1:9" s="17" customFormat="1" ht="18.75" customHeight="1" thickBot="1">
      <c r="A19" s="99" t="s">
        <v>128</v>
      </c>
      <c r="B19" s="114">
        <f>SUM(B12,B16,B17:B18)</f>
        <v>127611341</v>
      </c>
      <c r="C19" s="114">
        <f aca="true" t="shared" si="2" ref="C19:H19">SUM(C12,C16,C17:C18)</f>
        <v>-280212</v>
      </c>
      <c r="D19" s="114">
        <f t="shared" si="2"/>
        <v>0</v>
      </c>
      <c r="E19" s="114">
        <f t="shared" si="2"/>
        <v>1014629</v>
      </c>
      <c r="F19" s="114">
        <f t="shared" si="2"/>
        <v>5945608</v>
      </c>
      <c r="G19" s="114">
        <f t="shared" si="2"/>
        <v>0</v>
      </c>
      <c r="H19" s="114">
        <f t="shared" si="2"/>
        <v>-83932130</v>
      </c>
      <c r="I19" s="114">
        <f>SUM(B19:H19)</f>
        <v>50359236</v>
      </c>
    </row>
    <row r="20" spans="1:9" ht="15.75" customHeight="1" thickTop="1">
      <c r="A20" s="52" t="s">
        <v>57</v>
      </c>
      <c r="B20" s="115"/>
      <c r="C20" s="118"/>
      <c r="D20" s="118"/>
      <c r="E20" s="115"/>
      <c r="F20" s="117"/>
      <c r="G20" s="115"/>
      <c r="H20" s="115"/>
      <c r="I20" s="113" t="s">
        <v>10</v>
      </c>
    </row>
    <row r="21" spans="1:9" ht="12.75">
      <c r="A21" s="53" t="s">
        <v>67</v>
      </c>
      <c r="B21" s="112">
        <v>0</v>
      </c>
      <c r="C21" s="112">
        <v>0</v>
      </c>
      <c r="D21" s="112">
        <v>0</v>
      </c>
      <c r="E21" s="112">
        <v>0</v>
      </c>
      <c r="F21" s="119">
        <v>0</v>
      </c>
      <c r="G21" s="112">
        <v>0</v>
      </c>
      <c r="H21" s="119">
        <f>SUM('ф.2'!B29)</f>
        <v>835286</v>
      </c>
      <c r="I21" s="113">
        <f>SUM(B21:H21)</f>
        <v>835286</v>
      </c>
    </row>
    <row r="22" spans="1:9" ht="12.75">
      <c r="A22" s="53" t="s">
        <v>58</v>
      </c>
      <c r="B22" s="112">
        <v>0</v>
      </c>
      <c r="C22" s="112">
        <v>0</v>
      </c>
      <c r="D22" s="112">
        <v>0</v>
      </c>
      <c r="E22" s="112">
        <v>-2177005</v>
      </c>
      <c r="F22" s="119">
        <v>0</v>
      </c>
      <c r="G22" s="112">
        <v>0</v>
      </c>
      <c r="H22" s="119">
        <v>0</v>
      </c>
      <c r="I22" s="113">
        <f>SUM(B22:H22)</f>
        <v>-2177005</v>
      </c>
    </row>
    <row r="23" spans="1:9" s="16" customFormat="1" ht="12.75">
      <c r="A23" s="125" t="s">
        <v>70</v>
      </c>
      <c r="B23" s="113">
        <f>SUM(B21:B22)</f>
        <v>0</v>
      </c>
      <c r="C23" s="113">
        <f aca="true" t="shared" si="3" ref="C23:H23">SUM(C21:C22)</f>
        <v>0</v>
      </c>
      <c r="D23" s="113">
        <f t="shared" si="3"/>
        <v>0</v>
      </c>
      <c r="E23" s="113">
        <f t="shared" si="3"/>
        <v>-2177005</v>
      </c>
      <c r="F23" s="113">
        <f t="shared" si="3"/>
        <v>0</v>
      </c>
      <c r="G23" s="113">
        <f t="shared" si="3"/>
        <v>0</v>
      </c>
      <c r="H23" s="113">
        <f t="shared" si="3"/>
        <v>835286</v>
      </c>
      <c r="I23" s="113">
        <f>SUM(B23:H23)</f>
        <v>-1341719</v>
      </c>
    </row>
    <row r="24" spans="1:9" s="17" customFormat="1" ht="24.75" thickBot="1">
      <c r="A24" s="124" t="s">
        <v>68</v>
      </c>
      <c r="B24" s="112">
        <v>0</v>
      </c>
      <c r="C24" s="112">
        <v>0</v>
      </c>
      <c r="D24" s="112">
        <v>0</v>
      </c>
      <c r="E24" s="112">
        <v>0</v>
      </c>
      <c r="F24" s="119">
        <v>-11659</v>
      </c>
      <c r="G24" s="112">
        <v>0</v>
      </c>
      <c r="H24" s="119">
        <v>11659</v>
      </c>
      <c r="I24" s="113">
        <f>SUM(B24:H24)</f>
        <v>0</v>
      </c>
    </row>
    <row r="25" spans="1:9" s="17" customFormat="1" ht="18.75" customHeight="1" thickBot="1">
      <c r="A25" s="99" t="s">
        <v>147</v>
      </c>
      <c r="B25" s="114">
        <f aca="true" t="shared" si="4" ref="B25:H25">SUM(B19,B23,B24:B24)</f>
        <v>127611341</v>
      </c>
      <c r="C25" s="114">
        <f t="shared" si="4"/>
        <v>-280212</v>
      </c>
      <c r="D25" s="114">
        <f t="shared" si="4"/>
        <v>0</v>
      </c>
      <c r="E25" s="114">
        <f t="shared" si="4"/>
        <v>-1162376</v>
      </c>
      <c r="F25" s="114">
        <f t="shared" si="4"/>
        <v>5933949</v>
      </c>
      <c r="G25" s="114">
        <f t="shared" si="4"/>
        <v>0</v>
      </c>
      <c r="H25" s="114">
        <f t="shared" si="4"/>
        <v>-83085185</v>
      </c>
      <c r="I25" s="113">
        <f>SUM(B25:H25)</f>
        <v>49017517</v>
      </c>
    </row>
    <row r="26" spans="1:9" s="17" customFormat="1" ht="13.5" hidden="1" thickTop="1">
      <c r="A26" s="142"/>
      <c r="B26" s="143"/>
      <c r="C26" s="143"/>
      <c r="D26" s="143"/>
      <c r="E26" s="143">
        <f>-SUM('Ф-1 '!B35)</f>
        <v>1162376</v>
      </c>
      <c r="F26" s="143"/>
      <c r="G26" s="143"/>
      <c r="H26" s="143">
        <f>-SUM('Ф-1 '!B37)</f>
        <v>83085185</v>
      </c>
      <c r="I26" s="143"/>
    </row>
    <row r="27" spans="1:9" s="17" customFormat="1" ht="18.75" customHeight="1" thickTop="1">
      <c r="A27" s="142"/>
      <c r="B27" s="143"/>
      <c r="C27" s="143"/>
      <c r="D27" s="143"/>
      <c r="E27" s="143"/>
      <c r="F27" s="143"/>
      <c r="G27" s="143"/>
      <c r="H27" s="143"/>
      <c r="I27" s="143"/>
    </row>
    <row r="28" spans="1:9" s="17" customFormat="1" ht="18.75" customHeight="1">
      <c r="A28" s="142"/>
      <c r="B28" s="143"/>
      <c r="C28" s="143"/>
      <c r="D28" s="143"/>
      <c r="E28" s="143"/>
      <c r="F28" s="143"/>
      <c r="G28" s="143"/>
      <c r="H28" s="143"/>
      <c r="I28" s="143"/>
    </row>
    <row r="29" spans="1:9" s="17" customFormat="1" ht="12.75">
      <c r="A29" s="51"/>
      <c r="B29" s="55"/>
      <c r="C29" s="55"/>
      <c r="D29" s="55"/>
      <c r="E29" s="55"/>
      <c r="F29" s="55"/>
      <c r="G29" s="110"/>
      <c r="H29" s="55" t="s">
        <v>10</v>
      </c>
      <c r="I29" s="27" t="s">
        <v>10</v>
      </c>
    </row>
    <row r="30" spans="1:9" s="17" customFormat="1" ht="15.75" customHeight="1">
      <c r="A30" s="152" t="s">
        <v>133</v>
      </c>
      <c r="B30" s="152"/>
      <c r="C30" s="152"/>
      <c r="D30" s="152"/>
      <c r="E30" s="152"/>
      <c r="F30" s="152"/>
      <c r="G30" s="152"/>
      <c r="H30" s="109"/>
      <c r="I30" s="27"/>
    </row>
    <row r="31" spans="1:9" s="17" customFormat="1" ht="15.75" customHeight="1">
      <c r="A31" s="10"/>
      <c r="B31" s="10"/>
      <c r="C31" s="10"/>
      <c r="D31" s="10"/>
      <c r="E31" s="10"/>
      <c r="F31" s="10"/>
      <c r="G31" s="10"/>
      <c r="H31" s="54"/>
      <c r="I31" s="27"/>
    </row>
    <row r="32" spans="1:8" s="17" customFormat="1" ht="15.75">
      <c r="A32" s="11"/>
      <c r="B32" s="12"/>
      <c r="C32" s="12"/>
      <c r="D32" s="12"/>
      <c r="E32" s="11"/>
      <c r="F32" s="12"/>
      <c r="G32" s="12"/>
      <c r="H32" s="54"/>
    </row>
    <row r="33" spans="1:8" s="17" customFormat="1" ht="15.75" customHeight="1">
      <c r="A33" s="152" t="s">
        <v>81</v>
      </c>
      <c r="B33" s="152"/>
      <c r="C33" s="152"/>
      <c r="D33" s="152"/>
      <c r="E33" s="152"/>
      <c r="F33" s="152"/>
      <c r="G33" s="152"/>
      <c r="H33" s="54"/>
    </row>
    <row r="34" spans="1:8" s="17" customFormat="1" ht="15.75">
      <c r="A34" s="10"/>
      <c r="B34" s="25"/>
      <c r="C34" s="10"/>
      <c r="D34" s="10"/>
      <c r="E34" s="152" t="s">
        <v>10</v>
      </c>
      <c r="F34" s="152"/>
      <c r="G34" s="152"/>
      <c r="H34" s="54"/>
    </row>
    <row r="35" spans="1:8" s="17" customFormat="1" ht="12.75">
      <c r="A35" s="51"/>
      <c r="B35" s="54"/>
      <c r="C35" s="54"/>
      <c r="D35" s="54"/>
      <c r="E35" s="54"/>
      <c r="F35" s="54"/>
      <c r="G35" s="111"/>
      <c r="H35" s="54"/>
    </row>
    <row r="36" spans="1:8" s="17" customFormat="1" ht="12.75">
      <c r="A36" s="51"/>
      <c r="B36" s="54"/>
      <c r="C36" s="54"/>
      <c r="D36" s="54"/>
      <c r="E36" s="54"/>
      <c r="F36" s="54"/>
      <c r="G36" s="111"/>
      <c r="H36" s="54"/>
    </row>
    <row r="37" spans="1:8" s="17" customFormat="1" ht="12.75">
      <c r="A37" s="51"/>
      <c r="B37" s="54"/>
      <c r="C37" s="54"/>
      <c r="D37" s="54"/>
      <c r="E37" s="54"/>
      <c r="F37" s="54"/>
      <c r="G37" s="111"/>
      <c r="H37" s="54"/>
    </row>
    <row r="38" spans="1:8" s="17" customFormat="1" ht="12.75">
      <c r="A38" s="51"/>
      <c r="B38" s="54"/>
      <c r="C38" s="54"/>
      <c r="D38" s="54"/>
      <c r="E38" s="54"/>
      <c r="F38" s="54"/>
      <c r="G38" s="111"/>
      <c r="H38" s="54"/>
    </row>
    <row r="39" spans="1:6" s="17" customFormat="1" ht="14.25">
      <c r="A39" s="18"/>
      <c r="B39" s="19"/>
      <c r="C39" s="20"/>
      <c r="D39" s="20"/>
      <c r="F39" s="21"/>
    </row>
    <row r="40" spans="1:6" s="22" customFormat="1" ht="19.5" customHeight="1">
      <c r="A40" s="148" t="s">
        <v>10</v>
      </c>
      <c r="B40" s="148"/>
      <c r="C40" s="148"/>
      <c r="D40" s="130"/>
      <c r="F40" s="23"/>
    </row>
  </sheetData>
  <sheetProtection/>
  <mergeCells count="7">
    <mergeCell ref="A33:G33"/>
    <mergeCell ref="A5:H5"/>
    <mergeCell ref="A6:H6"/>
    <mergeCell ref="A40:C40"/>
    <mergeCell ref="A8:C8"/>
    <mergeCell ref="E34:G34"/>
    <mergeCell ref="A30:G30"/>
  </mergeCells>
  <printOptions/>
  <pageMargins left="0.5905511811023623" right="0.7086614173228347" top="0.35433070866141736" bottom="0.7480314960629921" header="0.15748031496062992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Макакова Жаннат Бодановна</cp:lastModifiedBy>
  <cp:lastPrinted>2020-05-13T06:57:31Z</cp:lastPrinted>
  <dcterms:created xsi:type="dcterms:W3CDTF">2009-05-05T06:44:20Z</dcterms:created>
  <dcterms:modified xsi:type="dcterms:W3CDTF">2020-05-18T09:37:57Z</dcterms:modified>
  <cp:category/>
  <cp:version/>
  <cp:contentType/>
  <cp:contentStatus/>
</cp:coreProperties>
</file>