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5180" windowHeight="8475" activeTab="2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<sst xmlns="http://schemas.openxmlformats.org/spreadsheetml/2006/main" count="295" uniqueCount="153">
  <si>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</si>
  <si>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</si>
  <si>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</si>
  <si>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</si>
  <si>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</si>
  <si>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</si>
  <si>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</si>
  <si>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</si>
  <si>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</si>
  <si>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</si>
  <si>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</si>
  <si>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</si>
  <si>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</si>
  <si>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</si>
  <si>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</si>
  <si>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</si>
  <si>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</si>
  <si>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</si>
  <si>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</si>
  <si>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</si>
  <si>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</si>
  <si>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</si>
  <si>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</si>
  <si>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</si>
  <si>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</si>
  <si>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</si>
  <si>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</si>
  <si>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</si>
  <si>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</si>
  <si>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</si>
  <si>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</si>
  <si>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</si>
  <si>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</si>
  <si>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</si>
  <si>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</si>
  <si>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</si>
  <si>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</si>
  <si>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</si>
  <si>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</si>
  <si>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</si>
  <si>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</si>
  <si>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</si>
  <si>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</si>
  <si>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</si>
  <si>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</si>
  <si>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</si>
  <si>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</si>
  <si>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</si>
  <si>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</si>
  <si>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</si>
  <si>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</si>
  <si>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</si>
  <si>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</si>
  <si>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</si>
  <si>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</si>
  <si>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</si>
  <si>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</si>
  <si>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</si>
  <si>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</si>
  <si>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</si>
  <si>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</si>
  <si>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</si>
  <si>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</si>
  <si>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</si>
  <si>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</si>
  <si>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</si>
  <si>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</si>
  <si>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</si>
  <si>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</si>
  <si>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</si>
  <si>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</si>
  <si>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</si>
  <si>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</si>
  <si>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</si>
  <si>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</si>
  <si>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</si>
  <si>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</si>
  <si>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</si>
  <si>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</si>
  <si>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</si>
  <si>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</si>
  <si>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</si>
  <si>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</si>
  <si>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</si>
  <si>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</si>
  <si>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</si>
  <si>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</si>
  <si>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</si>
  <si>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</si>
  <si>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</si>
  <si>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</si>
  <si>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</si>
  <si>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</si>
  <si>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</si>
  <si>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</si>
  <si>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</si>
  <si>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</si>
  <si>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</si>
  <si>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</si>
  <si>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</si>
  <si>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</si>
  <si>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</si>
  <si>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</si>
  <si>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</si>
  <si>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</si>
  <si>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</si>
  <si>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</si>
  <si>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</si>
  <si>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</si>
  <si>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</si>
  <si>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</si>
  <si>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</si>
  <si>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</si>
  <si>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</si>
  <si>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</si>
  <si>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</si>
  <si>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</si>
  <si>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</si>
  <si>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</si>
  <si>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</si>
  <si>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</si>
  <si>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</si>
  <si>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</si>
  <si>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</si>
  <si>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</si>
  <si>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</si>
  <si>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</si>
  <si>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</si>
  <si>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</si>
  <si>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</si>
  <si>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Председатель  Правления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</si>
  <si>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</si>
  <si>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</si>
  <si>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</si>
  <si>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 xml:space="preserve">  2016 г.</t>
  </si>
  <si>
    <t>Продолжающаяся деятельность</t>
  </si>
  <si>
    <t>(Убыток) прибыль за период от продолжающейся деятельности</t>
  </si>
  <si>
    <t>Главный бухгалтер                                                                                      Филатова А.И.</t>
  </si>
  <si>
    <t>Чистые поступления от страховой деятельности</t>
  </si>
  <si>
    <t>Главный бухгалтер                                                                                       Филатова А.И.</t>
  </si>
  <si>
    <t>Главный  бухгалтер                                                      Филатова А.И.</t>
  </si>
  <si>
    <t xml:space="preserve">Консолидированный   промежуточный отчет о финансовом положении </t>
  </si>
  <si>
    <t xml:space="preserve">               по состоянию на 01 апреля 2017 года</t>
  </si>
  <si>
    <t xml:space="preserve"> 31.03.2017 г.</t>
  </si>
  <si>
    <t>Консолидированный  промежуточный отчет о прибыли или убытке 
и прочем совокупном доходе по состоянию
на 01 апреля 2017 года</t>
  </si>
  <si>
    <t>31.03.2016 г. 
тыс.тенге</t>
  </si>
  <si>
    <t xml:space="preserve"> 31.03.2017 г. 
тыс.тенге</t>
  </si>
  <si>
    <t xml:space="preserve">Консолидированный промежуточный  отчет о движении денежных средств
по состоянию на 01 апреля 2017 года  </t>
  </si>
  <si>
    <t>31.03.2017 г. 
тыс.тенге</t>
  </si>
  <si>
    <t xml:space="preserve"> 31.03.2016 г. 
тыс.тенге</t>
  </si>
  <si>
    <t>Консолидированный   промежуточный отчет об изменениях в  капитале  
по состоянию на 01 апреля 2017 года</t>
  </si>
  <si>
    <t>Остаток по состоянию на 01 апреля  2017 года</t>
  </si>
  <si>
    <t>Остаток по состоянию на 1 января 2017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</si>
</sst>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  <numFmt numFmtId="190" formatCode="_(* #,##0.0_);_(* \(#,##0.0\);_(* &quot;-&quot;_);_(@_)"/>
    <numFmt numFmtId="191" formatCode="_(* #,##0.00_);_(* \(#,##0.00\);_(* &quot;-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172" fontId="22" fillId="0" borderId="10" xfId="0" applyNumberFormat="1" applyFont="1" applyFill="1" applyBorder="1" applyAlignment="1">
      <alignment horizontal="right" wrapText="1"/>
    </xf>
    <xf numFmtId="172" fontId="22" fillId="0" borderId="14" xfId="0" applyNumberFormat="1" applyFont="1" applyFill="1" applyBorder="1" applyAlignment="1">
      <alignment horizontal="right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zoomScaleSheetLayoutView="75" zoomScalePageLayoutView="0" workbookViewId="0" topLeftCell="A13">
      <selection activeCell="D1" sqref="D1:D16384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hidden="1" customWidth="1"/>
    <col min="5" max="5" width="10.375" style="27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196" t="s">
        <v>141</v>
      </c>
      <c r="B4" s="196"/>
      <c r="C4" s="196"/>
      <c r="D4" s="27" t="s">
        <v>15</v>
      </c>
    </row>
    <row r="5" spans="1:3" s="42" customFormat="1" ht="15.75">
      <c r="A5" s="199" t="s">
        <v>142</v>
      </c>
      <c r="B5" s="199"/>
      <c r="C5" s="90"/>
    </row>
    <row r="6" spans="1:3" s="42" customFormat="1" ht="15.75">
      <c r="A6" s="91"/>
      <c r="B6" s="91"/>
      <c r="C6" s="90"/>
    </row>
    <row r="7" spans="1:3" ht="14.25" customHeight="1">
      <c r="A7" s="200" t="s">
        <v>122</v>
      </c>
      <c r="B7" s="200"/>
      <c r="C7" s="200"/>
    </row>
    <row r="8" spans="1:3" ht="30.75" customHeight="1">
      <c r="A8" s="198"/>
      <c r="B8" s="92" t="s">
        <v>143</v>
      </c>
      <c r="C8" s="92" t="s">
        <v>134</v>
      </c>
    </row>
    <row r="9" spans="1:3" s="43" customFormat="1" ht="15.75">
      <c r="A9" s="198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30464631</v>
      </c>
      <c r="C11" s="103">
        <v>63572405</v>
      </c>
      <c r="D11" s="34">
        <f>SUM(B11-C11)</f>
        <v>-33107774</v>
      </c>
      <c r="E11" s="44"/>
      <c r="F11" s="45"/>
      <c r="G11" s="46"/>
      <c r="H11" s="47"/>
    </row>
    <row r="12" spans="1:8" ht="47.25">
      <c r="A12" s="101" t="s">
        <v>18</v>
      </c>
      <c r="B12" s="103">
        <v>983219</v>
      </c>
      <c r="C12" s="103">
        <v>1000397</v>
      </c>
      <c r="D12" s="34">
        <f aca="true" t="shared" si="0" ref="D12:D18">-SUM(B12-C12)</f>
        <v>17178</v>
      </c>
      <c r="E12" s="44"/>
      <c r="F12" s="45"/>
      <c r="G12" s="46"/>
      <c r="H12" s="47"/>
    </row>
    <row r="13" spans="1:8" ht="15.75">
      <c r="A13" s="101" t="s">
        <v>19</v>
      </c>
      <c r="B13" s="103">
        <v>65293923</v>
      </c>
      <c r="C13" s="103">
        <v>52118140</v>
      </c>
      <c r="D13" s="34">
        <f t="shared" si="0"/>
        <v>-13175783</v>
      </c>
      <c r="E13" s="44"/>
      <c r="F13" s="48"/>
      <c r="G13" s="46"/>
      <c r="H13" s="47"/>
    </row>
    <row r="14" spans="1:8" ht="15.75">
      <c r="A14" s="101" t="s">
        <v>20</v>
      </c>
      <c r="B14" s="103">
        <v>5624824</v>
      </c>
      <c r="C14" s="103">
        <v>12201761</v>
      </c>
      <c r="D14" s="34">
        <f t="shared" si="0"/>
        <v>6576937</v>
      </c>
      <c r="E14" s="44"/>
      <c r="F14" s="48"/>
      <c r="G14" s="46"/>
      <c r="H14" s="47"/>
    </row>
    <row r="15" spans="1:8" ht="21" customHeight="1">
      <c r="A15" s="101" t="s">
        <v>21</v>
      </c>
      <c r="B15" s="103">
        <v>219819502</v>
      </c>
      <c r="C15" s="103">
        <v>221904326</v>
      </c>
      <c r="D15" s="34">
        <f t="shared" si="0"/>
        <v>2084824</v>
      </c>
      <c r="E15" s="44"/>
      <c r="F15" s="48"/>
      <c r="G15" s="46"/>
      <c r="H15" s="47"/>
    </row>
    <row r="16" spans="1:8" ht="15.75">
      <c r="A16" s="101" t="s">
        <v>22</v>
      </c>
      <c r="B16" s="103">
        <v>5574870</v>
      </c>
      <c r="C16" s="103">
        <v>5559494</v>
      </c>
      <c r="D16" s="34">
        <f t="shared" si="0"/>
        <v>-15376</v>
      </c>
      <c r="E16" s="49"/>
      <c r="F16" s="50"/>
      <c r="G16" s="46"/>
      <c r="H16" s="47"/>
    </row>
    <row r="17" spans="1:8" ht="15.75">
      <c r="A17" s="101" t="s">
        <v>23</v>
      </c>
      <c r="B17" s="103">
        <v>2720010</v>
      </c>
      <c r="C17" s="103">
        <v>2720010</v>
      </c>
      <c r="D17" s="34">
        <f t="shared" si="0"/>
        <v>0</v>
      </c>
      <c r="E17" s="44"/>
      <c r="F17" s="50"/>
      <c r="G17" s="46"/>
      <c r="H17" s="47"/>
    </row>
    <row r="18" spans="1:8" ht="15.75">
      <c r="A18" s="101" t="s">
        <v>0</v>
      </c>
      <c r="B18" s="103">
        <f>66784+24517671</f>
        <v>24584455</v>
      </c>
      <c r="C18" s="103">
        <f>23203507+52328</f>
        <v>23255835</v>
      </c>
      <c r="D18" s="34">
        <f t="shared" si="0"/>
        <v>-1328620</v>
      </c>
      <c r="E18" s="44"/>
      <c r="F18" s="45"/>
      <c r="G18" s="46"/>
      <c r="H18" s="47"/>
    </row>
    <row r="19" spans="1:8" ht="17.25" customHeight="1">
      <c r="A19" s="102" t="s">
        <v>24</v>
      </c>
      <c r="B19" s="105">
        <f>SUM(B11:B18)</f>
        <v>355065434</v>
      </c>
      <c r="C19" s="105">
        <f>SUM(C11:C18)</f>
        <v>382332368</v>
      </c>
      <c r="D19" s="34" t="s">
        <v>15</v>
      </c>
      <c r="E19" s="44"/>
      <c r="F19" s="45"/>
      <c r="G19" s="46"/>
      <c r="H19" s="47"/>
    </row>
    <row r="20" spans="1:8" s="43" customFormat="1" ht="24" customHeight="1">
      <c r="A20" s="102" t="s">
        <v>25</v>
      </c>
      <c r="B20" s="103"/>
      <c r="C20" s="103"/>
      <c r="D20" s="34">
        <f aca="true" t="shared" si="1" ref="D20:D35">SUM(B20-C20)</f>
        <v>0</v>
      </c>
      <c r="E20" s="44"/>
      <c r="F20" s="45"/>
      <c r="G20" s="46"/>
      <c r="H20" s="51"/>
    </row>
    <row r="21" spans="1:8" ht="15.75">
      <c r="A21" s="101" t="s">
        <v>12</v>
      </c>
      <c r="B21" s="103">
        <v>43313744</v>
      </c>
      <c r="C21" s="103">
        <v>44194326</v>
      </c>
      <c r="D21" s="34">
        <f t="shared" si="1"/>
        <v>-880582</v>
      </c>
      <c r="E21" s="44"/>
      <c r="F21" s="45"/>
      <c r="G21" s="46"/>
      <c r="H21" s="47"/>
    </row>
    <row r="22" spans="1:8" s="43" customFormat="1" ht="15.75">
      <c r="A22" s="101" t="s">
        <v>26</v>
      </c>
      <c r="B22" s="104">
        <v>893626</v>
      </c>
      <c r="C22" s="104">
        <v>5226750</v>
      </c>
      <c r="D22" s="34">
        <f t="shared" si="1"/>
        <v>-4333124</v>
      </c>
      <c r="E22" s="44"/>
      <c r="F22" s="45"/>
      <c r="G22" s="46"/>
      <c r="H22" s="51"/>
    </row>
    <row r="23" spans="1:8" s="43" customFormat="1" ht="15.75">
      <c r="A23" s="101" t="s">
        <v>27</v>
      </c>
      <c r="B23" s="104">
        <v>216285376</v>
      </c>
      <c r="C23" s="104">
        <v>269804785</v>
      </c>
      <c r="D23" s="34">
        <f t="shared" si="1"/>
        <v>-53519409</v>
      </c>
      <c r="E23" s="44"/>
      <c r="F23" s="45"/>
      <c r="G23" s="46"/>
      <c r="H23" s="51"/>
    </row>
    <row r="24" spans="1:8" ht="18.75" customHeight="1">
      <c r="A24" s="101" t="s">
        <v>28</v>
      </c>
      <c r="B24" s="104">
        <v>14268259</v>
      </c>
      <c r="C24" s="104">
        <v>13974393</v>
      </c>
      <c r="D24" s="34">
        <f t="shared" si="1"/>
        <v>293866</v>
      </c>
      <c r="E24" s="44"/>
      <c r="F24" s="52"/>
      <c r="G24" s="53"/>
      <c r="H24" s="47"/>
    </row>
    <row r="25" spans="1:8" ht="18" customHeight="1">
      <c r="A25" s="101" t="s">
        <v>29</v>
      </c>
      <c r="B25" s="104">
        <v>2325283</v>
      </c>
      <c r="C25" s="104">
        <v>2268859</v>
      </c>
      <c r="D25" s="34">
        <f t="shared" si="1"/>
        <v>56424</v>
      </c>
      <c r="E25" s="44"/>
      <c r="F25" s="54"/>
      <c r="G25" s="55"/>
      <c r="H25" s="47"/>
    </row>
    <row r="26" spans="1:8" ht="18" customHeight="1">
      <c r="A26" s="101" t="s">
        <v>123</v>
      </c>
      <c r="B26" s="104">
        <v>30534751</v>
      </c>
      <c r="C26" s="148">
        <v>0</v>
      </c>
      <c r="D26" s="34">
        <f t="shared" si="1"/>
        <v>30534751</v>
      </c>
      <c r="E26" s="44"/>
      <c r="F26" s="54"/>
      <c r="G26" s="55"/>
      <c r="H26" s="47"/>
    </row>
    <row r="27" spans="1:8" ht="19.5" customHeight="1">
      <c r="A27" s="101" t="s">
        <v>1</v>
      </c>
      <c r="B27" s="104">
        <f>13338+2046428+3606522+1</f>
        <v>5666289</v>
      </c>
      <c r="C27" s="104">
        <f>1752+2061486+2966250+1</f>
        <v>5029489</v>
      </c>
      <c r="D27" s="34">
        <f t="shared" si="1"/>
        <v>636800</v>
      </c>
      <c r="E27" s="44"/>
      <c r="F27" s="48"/>
      <c r="G27" s="56"/>
      <c r="H27" s="47"/>
    </row>
    <row r="28" spans="1:8" ht="18" customHeight="1">
      <c r="A28" s="102" t="s">
        <v>30</v>
      </c>
      <c r="B28" s="106">
        <f>SUM(B21:B27)</f>
        <v>313287328</v>
      </c>
      <c r="C28" s="106">
        <f>SUM(C21:C27)</f>
        <v>340498602</v>
      </c>
      <c r="D28" s="34" t="s">
        <v>15</v>
      </c>
      <c r="E28" s="44"/>
      <c r="F28" s="48"/>
      <c r="G28" s="57"/>
      <c r="H28" s="47"/>
    </row>
    <row r="29" spans="1:8" ht="15.75">
      <c r="A29" s="102" t="s">
        <v>31</v>
      </c>
      <c r="B29" s="106"/>
      <c r="C29" s="106"/>
      <c r="D29" s="34">
        <f t="shared" si="1"/>
        <v>0</v>
      </c>
      <c r="E29" s="44"/>
      <c r="F29" s="58"/>
      <c r="G29" s="46"/>
      <c r="H29" s="47"/>
    </row>
    <row r="30" spans="1:8" ht="15.75">
      <c r="A30" s="101" t="s">
        <v>32</v>
      </c>
      <c r="B30" s="104">
        <v>127611341</v>
      </c>
      <c r="C30" s="104">
        <v>127611341</v>
      </c>
      <c r="D30" s="34">
        <f t="shared" si="1"/>
        <v>0</v>
      </c>
      <c r="E30" s="44"/>
      <c r="F30" s="45"/>
      <c r="G30" s="46"/>
      <c r="H30" s="47"/>
    </row>
    <row r="31" spans="1:8" s="43" customFormat="1" ht="15.75">
      <c r="A31" s="101" t="s">
        <v>13</v>
      </c>
      <c r="B31" s="107">
        <v>-280212</v>
      </c>
      <c r="C31" s="107">
        <v>-280212</v>
      </c>
      <c r="D31" s="34">
        <f t="shared" si="1"/>
        <v>0</v>
      </c>
      <c r="E31" s="44"/>
      <c r="F31" s="45"/>
      <c r="G31" s="46"/>
      <c r="H31" s="51"/>
    </row>
    <row r="32" spans="1:8" s="43" customFormat="1" ht="15.75">
      <c r="A32" s="101" t="s">
        <v>33</v>
      </c>
      <c r="B32" s="104">
        <v>4380918</v>
      </c>
      <c r="C32" s="104">
        <v>4380918</v>
      </c>
      <c r="D32" s="34">
        <f t="shared" si="1"/>
        <v>0</v>
      </c>
      <c r="E32" s="44"/>
      <c r="F32" s="45"/>
      <c r="G32" s="46"/>
      <c r="H32" s="51"/>
    </row>
    <row r="33" spans="1:8" ht="31.5">
      <c r="A33" s="101" t="s">
        <v>34</v>
      </c>
      <c r="B33" s="107">
        <v>-1426702</v>
      </c>
      <c r="C33" s="107">
        <v>-1753209</v>
      </c>
      <c r="D33" s="34">
        <f t="shared" si="1"/>
        <v>326507</v>
      </c>
      <c r="E33" s="44"/>
      <c r="F33" s="45"/>
      <c r="G33" s="46"/>
      <c r="H33" s="47"/>
    </row>
    <row r="34" spans="1:8" ht="23.25" customHeight="1">
      <c r="A34" s="101" t="s">
        <v>35</v>
      </c>
      <c r="B34" s="104">
        <v>3119575</v>
      </c>
      <c r="C34" s="104">
        <v>3127329</v>
      </c>
      <c r="D34" s="34">
        <f t="shared" si="1"/>
        <v>-7754</v>
      </c>
      <c r="E34" s="44"/>
      <c r="F34" s="45"/>
      <c r="G34" s="46"/>
      <c r="H34" s="47"/>
    </row>
    <row r="35" spans="1:8" ht="18.75" customHeight="1">
      <c r="A35" s="101" t="s">
        <v>36</v>
      </c>
      <c r="B35" s="107">
        <v>-91626814</v>
      </c>
      <c r="C35" s="107">
        <v>-91252401</v>
      </c>
      <c r="D35" s="34">
        <f t="shared" si="1"/>
        <v>-374413</v>
      </c>
      <c r="E35" s="44"/>
      <c r="F35" s="54"/>
      <c r="G35" s="55"/>
      <c r="H35" s="47"/>
    </row>
    <row r="36" spans="1:8" ht="18.75" customHeight="1">
      <c r="A36" s="102" t="s">
        <v>37</v>
      </c>
      <c r="B36" s="106">
        <f>SUM(B30:B35)</f>
        <v>41778106</v>
      </c>
      <c r="C36" s="106">
        <f>SUM(C30:C35)</f>
        <v>41833766</v>
      </c>
      <c r="D36" s="34" t="s">
        <v>15</v>
      </c>
      <c r="E36" s="44"/>
      <c r="F36" s="59"/>
      <c r="G36" s="46"/>
      <c r="H36" s="47"/>
    </row>
    <row r="37" spans="1:8" ht="18.75" customHeight="1">
      <c r="A37" s="102" t="s">
        <v>38</v>
      </c>
      <c r="B37" s="106">
        <f>SUM(B28+B36)</f>
        <v>355065434</v>
      </c>
      <c r="C37" s="106">
        <f>SUM(C28+C36)</f>
        <v>382332368</v>
      </c>
      <c r="D37" s="34" t="s">
        <v>15</v>
      </c>
      <c r="E37" s="44"/>
      <c r="F37" s="59"/>
      <c r="G37" s="46"/>
      <c r="H37" s="47"/>
    </row>
    <row r="38" spans="1:8" s="43" customFormat="1" ht="15.75">
      <c r="A38" s="96"/>
      <c r="B38" s="97"/>
      <c r="C38" s="98">
        <v>0</v>
      </c>
      <c r="E38" s="51"/>
      <c r="F38" s="60"/>
      <c r="G38" s="46"/>
      <c r="H38" s="51"/>
    </row>
    <row r="39" spans="1:8" s="43" customFormat="1" ht="15.75">
      <c r="A39" s="99"/>
      <c r="B39" s="100"/>
      <c r="C39" s="98"/>
      <c r="E39" s="51"/>
      <c r="F39" s="52"/>
      <c r="G39" s="53"/>
      <c r="H39" s="51"/>
    </row>
    <row r="40" spans="1:8" ht="15.75">
      <c r="A40" s="201" t="s">
        <v>129</v>
      </c>
      <c r="B40" s="201"/>
      <c r="C40" s="201"/>
      <c r="E40" s="47"/>
      <c r="F40" s="45"/>
      <c r="G40" s="46"/>
      <c r="H40" s="47"/>
    </row>
    <row r="41" spans="1:8" ht="15.75">
      <c r="A41" s="18"/>
      <c r="B41" s="18"/>
      <c r="C41" s="18"/>
      <c r="E41" s="47"/>
      <c r="F41" s="45"/>
      <c r="G41" s="46"/>
      <c r="H41" s="47"/>
    </row>
    <row r="42" spans="1:8" ht="15.75">
      <c r="A42" s="19"/>
      <c r="B42" s="20"/>
      <c r="C42" s="20"/>
      <c r="E42" s="47"/>
      <c r="F42" s="54"/>
      <c r="G42" s="55"/>
      <c r="H42" s="47"/>
    </row>
    <row r="43" spans="1:8" ht="15.75">
      <c r="A43" s="201" t="s">
        <v>139</v>
      </c>
      <c r="B43" s="201"/>
      <c r="C43" s="201"/>
      <c r="E43" s="47"/>
      <c r="F43" s="52"/>
      <c r="G43" s="53"/>
      <c r="H43" s="47"/>
    </row>
    <row r="44" spans="1:8" ht="15.75">
      <c r="A44" s="18"/>
      <c r="B44" s="36"/>
      <c r="C44" s="18"/>
      <c r="E44" s="47"/>
      <c r="F44" s="47"/>
      <c r="G44" s="47"/>
      <c r="H44" s="47"/>
    </row>
    <row r="45" spans="1:8" ht="15.75">
      <c r="A45" s="18"/>
      <c r="B45" s="36"/>
      <c r="C45" s="18"/>
      <c r="E45" s="47"/>
      <c r="F45" s="47"/>
      <c r="G45" s="47"/>
      <c r="H45" s="47"/>
    </row>
    <row r="46" spans="1:3" ht="15.75">
      <c r="A46" s="197" t="s">
        <v>15</v>
      </c>
      <c r="B46" s="197"/>
      <c r="C46" s="197"/>
    </row>
    <row r="47" spans="1:2" ht="14.25">
      <c r="A47" s="28"/>
      <c r="B47" s="29"/>
    </row>
    <row r="48" spans="1:2" ht="14.25">
      <c r="A48" s="28"/>
      <c r="B48" s="29"/>
    </row>
    <row r="49" spans="1:2" ht="14.25">
      <c r="A49" s="28"/>
      <c r="B49" s="29"/>
    </row>
    <row r="50" spans="1:8" s="30" customFormat="1" ht="14.25">
      <c r="A50" s="28"/>
      <c r="B50" s="29"/>
      <c r="D50" s="27"/>
      <c r="E50" s="27"/>
      <c r="F50" s="27"/>
      <c r="G50" s="27"/>
      <c r="H50" s="27"/>
    </row>
    <row r="51" spans="1:8" s="30" customFormat="1" ht="14.25">
      <c r="A51" s="28"/>
      <c r="B51" s="29"/>
      <c r="D51" s="27"/>
      <c r="E51" s="27"/>
      <c r="F51" s="27"/>
      <c r="G51" s="27"/>
      <c r="H51" s="27"/>
    </row>
  </sheetData>
  <sheetProtection/>
  <mergeCells count="7">
    <mergeCell ref="A4:C4"/>
    <mergeCell ref="A46:C46"/>
    <mergeCell ref="A8:A9"/>
    <mergeCell ref="A5:B5"/>
    <mergeCell ref="A7:C7"/>
    <mergeCell ref="A40:C40"/>
    <mergeCell ref="A43:C43"/>
  </mergeCells>
  <printOptions/>
  <pageMargins left="0.3543307086614173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6"/>
  <sheetViews>
    <sheetView view="pageBreakPreview" zoomScaleSheetLayoutView="100" zoomScalePageLayoutView="0" workbookViewId="0" topLeftCell="A25">
      <selection activeCell="E45" sqref="E45"/>
    </sheetView>
  </sheetViews>
  <sheetFormatPr defaultColWidth="9.25390625" defaultRowHeight="12.75"/>
  <cols>
    <col min="1" max="1" width="86.0039062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2" t="s">
        <v>53</v>
      </c>
      <c r="B4" s="202"/>
      <c r="C4" s="202"/>
    </row>
    <row r="5" spans="1:3" s="12" customFormat="1" ht="63.75" customHeight="1">
      <c r="A5" s="203" t="s">
        <v>144</v>
      </c>
      <c r="B5" s="203"/>
      <c r="C5" s="203"/>
    </row>
    <row r="6" spans="1:3" s="12" customFormat="1" ht="14.25">
      <c r="A6" s="14"/>
      <c r="B6" s="191"/>
      <c r="C6" s="166"/>
    </row>
    <row r="7" spans="1:3" s="12" customFormat="1" ht="15.75">
      <c r="A7" s="200" t="s">
        <v>122</v>
      </c>
      <c r="B7" s="200"/>
      <c r="C7" s="200"/>
    </row>
    <row r="8" spans="1:3" ht="28.5">
      <c r="A8" s="66"/>
      <c r="B8" s="189" t="s">
        <v>146</v>
      </c>
      <c r="C8" s="109" t="s">
        <v>145</v>
      </c>
    </row>
    <row r="9" spans="1:4" ht="15.75">
      <c r="A9" s="112" t="s">
        <v>135</v>
      </c>
      <c r="B9" s="167"/>
      <c r="C9" s="167"/>
      <c r="D9" s="16"/>
    </row>
    <row r="10" spans="1:4" ht="15.75">
      <c r="A10" s="113" t="s">
        <v>5</v>
      </c>
      <c r="B10" s="103">
        <f>5086389+1494370+200638+69044+12561</f>
        <v>6863002</v>
      </c>
      <c r="C10" s="104">
        <v>5460548</v>
      </c>
      <c r="D10" s="16"/>
    </row>
    <row r="11" spans="1:4" s="15" customFormat="1" ht="15.75">
      <c r="A11" s="113" t="s">
        <v>6</v>
      </c>
      <c r="B11" s="117">
        <f>-911599-4161089-293866-56423-726950</f>
        <v>-6149927</v>
      </c>
      <c r="C11" s="116">
        <v>-3994436</v>
      </c>
      <c r="D11" s="16"/>
    </row>
    <row r="12" spans="1:4" s="15" customFormat="1" ht="15.75">
      <c r="A12" s="112" t="s">
        <v>7</v>
      </c>
      <c r="B12" s="105">
        <f>SUM(B10:B11)</f>
        <v>713075</v>
      </c>
      <c r="C12" s="105">
        <f>SUM(C10:C11)</f>
        <v>1466112</v>
      </c>
      <c r="D12" s="16"/>
    </row>
    <row r="13" spans="1:4" s="15" customFormat="1" ht="15.75">
      <c r="A13" s="113" t="s">
        <v>40</v>
      </c>
      <c r="B13" s="103">
        <f>1156341+1</f>
        <v>1156342</v>
      </c>
      <c r="C13" s="103">
        <v>955287</v>
      </c>
      <c r="D13" s="16"/>
    </row>
    <row r="14" spans="1:4" ht="15.75">
      <c r="A14" s="113" t="s">
        <v>41</v>
      </c>
      <c r="B14" s="117">
        <v>-120250</v>
      </c>
      <c r="C14" s="117">
        <v>-55374</v>
      </c>
      <c r="D14" s="16"/>
    </row>
    <row r="15" spans="1:4" ht="15.75">
      <c r="A15" s="112" t="s">
        <v>42</v>
      </c>
      <c r="B15" s="105">
        <f>SUM(B13:B14)</f>
        <v>1036092</v>
      </c>
      <c r="C15" s="105">
        <f>SUM(C13:C14)</f>
        <v>899913</v>
      </c>
      <c r="D15" s="16"/>
    </row>
    <row r="16" spans="1:4" ht="47.25">
      <c r="A16" s="113" t="s">
        <v>43</v>
      </c>
      <c r="B16" s="117">
        <v>-305088</v>
      </c>
      <c r="C16" s="117">
        <v>224136</v>
      </c>
      <c r="D16" s="16"/>
    </row>
    <row r="17" spans="1:4" ht="15.75">
      <c r="A17" s="114" t="s">
        <v>44</v>
      </c>
      <c r="B17" s="117">
        <f>301818+56621</f>
        <v>358439</v>
      </c>
      <c r="C17" s="117">
        <v>388876</v>
      </c>
      <c r="D17" s="16"/>
    </row>
    <row r="18" spans="1:4" s="15" customFormat="1" ht="31.5">
      <c r="A18" s="113" t="s">
        <v>45</v>
      </c>
      <c r="B18" s="117">
        <v>-3340</v>
      </c>
      <c r="C18" s="117">
        <v>-22544</v>
      </c>
      <c r="D18" s="16"/>
    </row>
    <row r="19" spans="1:4" s="15" customFormat="1" ht="15.75">
      <c r="A19" s="113" t="s">
        <v>111</v>
      </c>
      <c r="B19" s="117">
        <f>924211-556170</f>
        <v>368041</v>
      </c>
      <c r="C19" s="117">
        <v>600013</v>
      </c>
      <c r="D19" s="16"/>
    </row>
    <row r="20" spans="1:4" s="15" customFormat="1" ht="15.75">
      <c r="A20" s="113" t="s">
        <v>46</v>
      </c>
      <c r="B20" s="103">
        <v>139683</v>
      </c>
      <c r="C20" s="103">
        <v>172840</v>
      </c>
      <c r="D20" s="16"/>
    </row>
    <row r="21" spans="1:4" ht="15.75">
      <c r="A21" s="112" t="s">
        <v>47</v>
      </c>
      <c r="B21" s="118">
        <f>SUM(B12,B15,B16:B20)</f>
        <v>2306902</v>
      </c>
      <c r="C21" s="105">
        <f>SUM(C12,C15,C16:C20)</f>
        <v>3729346</v>
      </c>
      <c r="D21" s="16"/>
    </row>
    <row r="22" spans="1:4" ht="15.75" customHeight="1">
      <c r="A22" s="113" t="s">
        <v>48</v>
      </c>
      <c r="B22" s="117">
        <f>72741+189289-849</f>
        <v>261181</v>
      </c>
      <c r="C22" s="117">
        <v>-580352</v>
      </c>
      <c r="D22" s="16"/>
    </row>
    <row r="23" spans="1:4" ht="15.75">
      <c r="A23" s="113" t="s">
        <v>49</v>
      </c>
      <c r="B23" s="117">
        <v>-1330318</v>
      </c>
      <c r="C23" s="117">
        <v>-1254420</v>
      </c>
      <c r="D23" s="16"/>
    </row>
    <row r="24" spans="1:4" ht="15.75">
      <c r="A24" s="113" t="s">
        <v>50</v>
      </c>
      <c r="B24" s="117">
        <f>-84770-142258-994706</f>
        <v>-1221734</v>
      </c>
      <c r="C24" s="117">
        <v>-1391398</v>
      </c>
      <c r="D24" s="16"/>
    </row>
    <row r="25" spans="1:4" ht="15.75">
      <c r="A25" s="112" t="s">
        <v>51</v>
      </c>
      <c r="B25" s="118">
        <f>SUM(B21,B22:B24)</f>
        <v>16031</v>
      </c>
      <c r="C25" s="118">
        <f>SUM(C21,C22:C24)</f>
        <v>503176</v>
      </c>
      <c r="D25" s="16"/>
    </row>
    <row r="26" spans="1:4" ht="15.75">
      <c r="A26" s="113" t="s">
        <v>52</v>
      </c>
      <c r="B26" s="117">
        <v>-2732</v>
      </c>
      <c r="C26" s="116">
        <v>-4008</v>
      </c>
      <c r="D26" s="16"/>
    </row>
    <row r="27" spans="1:4" ht="15.75">
      <c r="A27" s="115" t="s">
        <v>136</v>
      </c>
      <c r="B27" s="118">
        <f>SUM(B25:B26)</f>
        <v>13299</v>
      </c>
      <c r="C27" s="118">
        <f>SUM(C25:C26)</f>
        <v>499168</v>
      </c>
      <c r="D27" s="16"/>
    </row>
    <row r="28" spans="1:4" ht="15.75">
      <c r="A28" s="115"/>
      <c r="B28" s="105"/>
      <c r="C28" s="105"/>
      <c r="D28" s="16"/>
    </row>
    <row r="29" spans="1:4" ht="15.75">
      <c r="A29" s="115"/>
      <c r="B29" s="105"/>
      <c r="C29" s="105"/>
      <c r="D29" s="16"/>
    </row>
    <row r="30" spans="1:4" s="32" customFormat="1" ht="15.75" customHeight="1">
      <c r="A30" s="115" t="s">
        <v>112</v>
      </c>
      <c r="B30" s="105"/>
      <c r="C30" s="105"/>
      <c r="D30" s="152"/>
    </row>
    <row r="31" spans="1:4" s="32" customFormat="1" ht="15.75" customHeight="1">
      <c r="A31" s="153" t="s">
        <v>113</v>
      </c>
      <c r="B31" s="117">
        <f>SUM(B27)</f>
        <v>13299</v>
      </c>
      <c r="C31" s="104">
        <v>499168</v>
      </c>
      <c r="D31" s="152"/>
    </row>
    <row r="32" spans="1:4" s="32" customFormat="1" ht="15.75" customHeight="1">
      <c r="A32" s="153" t="s">
        <v>114</v>
      </c>
      <c r="B32" s="117">
        <v>0</v>
      </c>
      <c r="C32" s="117">
        <v>0</v>
      </c>
      <c r="D32" s="152"/>
    </row>
    <row r="33" spans="1:4" s="32" customFormat="1" ht="15.75" customHeight="1">
      <c r="A33" s="115"/>
      <c r="B33" s="118">
        <f>SUM(B31:B32)</f>
        <v>13299</v>
      </c>
      <c r="C33" s="118">
        <f>SUM(C31:C32)</f>
        <v>499168</v>
      </c>
      <c r="D33" s="152"/>
    </row>
    <row r="34" spans="1:4" s="32" customFormat="1" ht="15.75">
      <c r="A34" s="115"/>
      <c r="B34" s="105"/>
      <c r="C34" s="105"/>
      <c r="D34" s="152"/>
    </row>
    <row r="35" spans="1:4" s="154" customFormat="1" ht="15.75">
      <c r="A35" s="93" t="s">
        <v>115</v>
      </c>
      <c r="B35" s="105"/>
      <c r="C35" s="105"/>
      <c r="D35" s="152"/>
    </row>
    <row r="36" spans="1:4" s="154" customFormat="1" ht="31.5">
      <c r="A36" s="160" t="s">
        <v>54</v>
      </c>
      <c r="B36" s="105"/>
      <c r="C36" s="105"/>
      <c r="D36" s="152"/>
    </row>
    <row r="37" spans="1:4" s="154" customFormat="1" ht="15.75">
      <c r="A37" s="161" t="s">
        <v>116</v>
      </c>
      <c r="B37" s="105"/>
      <c r="C37" s="105"/>
      <c r="D37" s="152"/>
    </row>
    <row r="38" spans="1:4" s="154" customFormat="1" ht="15.75">
      <c r="A38" s="162" t="s">
        <v>117</v>
      </c>
      <c r="B38" s="117">
        <v>294084</v>
      </c>
      <c r="C38" s="117">
        <v>-507644</v>
      </c>
      <c r="D38" s="152"/>
    </row>
    <row r="39" spans="1:4" s="154" customFormat="1" ht="31.5">
      <c r="A39" s="162" t="s">
        <v>118</v>
      </c>
      <c r="B39" s="117">
        <v>32423</v>
      </c>
      <c r="C39" s="117">
        <v>21394</v>
      </c>
      <c r="D39" s="152"/>
    </row>
    <row r="40" spans="1:4" s="154" customFormat="1" ht="31.5">
      <c r="A40" s="160" t="s">
        <v>56</v>
      </c>
      <c r="B40" s="118">
        <f>SUM(B38:B39)</f>
        <v>326507</v>
      </c>
      <c r="C40" s="118">
        <f>SUM(C38:C39)</f>
        <v>-486250</v>
      </c>
      <c r="D40" s="152"/>
    </row>
    <row r="41" spans="1:4" s="154" customFormat="1" ht="15.75">
      <c r="A41" s="163" t="s">
        <v>131</v>
      </c>
      <c r="B41" s="118">
        <f>SUM(B40)</f>
        <v>326507</v>
      </c>
      <c r="C41" s="118">
        <f>SUM(C40)</f>
        <v>-486250</v>
      </c>
      <c r="D41" s="152"/>
    </row>
    <row r="42" spans="1:4" s="154" customFormat="1" ht="15.75">
      <c r="A42" s="163" t="s">
        <v>132</v>
      </c>
      <c r="B42" s="118">
        <f>SUM(B33+B41)</f>
        <v>339806</v>
      </c>
      <c r="C42" s="118">
        <f>SUM(C33+C41)</f>
        <v>12918</v>
      </c>
      <c r="D42" s="152"/>
    </row>
    <row r="43" spans="1:4" s="32" customFormat="1" ht="15.75" customHeight="1">
      <c r="A43" s="163"/>
      <c r="B43" s="105"/>
      <c r="C43" s="105"/>
      <c r="D43" s="152"/>
    </row>
    <row r="44" spans="1:4" s="32" customFormat="1" ht="15.75">
      <c r="A44" s="163" t="s">
        <v>119</v>
      </c>
      <c r="B44" s="105"/>
      <c r="C44" s="105"/>
      <c r="D44" s="152"/>
    </row>
    <row r="45" spans="1:4" s="32" customFormat="1" ht="15.75" customHeight="1">
      <c r="A45" s="164" t="s">
        <v>113</v>
      </c>
      <c r="B45" s="103">
        <f>SUM(B42-B46)</f>
        <v>339806</v>
      </c>
      <c r="C45" s="103">
        <v>12918</v>
      </c>
      <c r="D45" s="152"/>
    </row>
    <row r="46" spans="1:4" s="32" customFormat="1" ht="15.75" customHeight="1">
      <c r="A46" s="164" t="s">
        <v>114</v>
      </c>
      <c r="B46" s="117">
        <v>0</v>
      </c>
      <c r="C46" s="117">
        <v>0</v>
      </c>
      <c r="D46" s="152"/>
    </row>
    <row r="47" spans="1:4" s="154" customFormat="1" ht="15.75">
      <c r="A47" s="165" t="s">
        <v>133</v>
      </c>
      <c r="B47" s="118">
        <f>SUM(B45:B46)</f>
        <v>339806</v>
      </c>
      <c r="C47" s="106">
        <f>SUM(C45:C46)</f>
        <v>12918</v>
      </c>
      <c r="D47" s="152"/>
    </row>
    <row r="48" spans="1:4" s="154" customFormat="1" ht="27" customHeight="1">
      <c r="A48" s="165" t="s">
        <v>57</v>
      </c>
      <c r="B48" s="195">
        <f>SUM(B31/10526030)*1000</f>
        <v>1.2634393023770594</v>
      </c>
      <c r="C48" s="174">
        <f>SUM(C31/10526030)*1000</f>
        <v>47.42224751402001</v>
      </c>
      <c r="D48" s="152"/>
    </row>
    <row r="49" spans="1:3" s="10" customFormat="1" ht="15.75">
      <c r="A49" s="110"/>
      <c r="B49" s="192"/>
      <c r="C49" s="175" t="s">
        <v>15</v>
      </c>
    </row>
    <row r="50" spans="1:3" s="17" customFormat="1" ht="15.75">
      <c r="A50" s="111"/>
      <c r="B50" s="168"/>
      <c r="C50" s="168"/>
    </row>
    <row r="51" spans="1:3" s="27" customFormat="1" ht="15.75" customHeight="1">
      <c r="A51" s="201" t="s">
        <v>129</v>
      </c>
      <c r="B51" s="201"/>
      <c r="C51" s="201"/>
    </row>
    <row r="52" spans="1:3" s="27" customFormat="1" ht="15.75">
      <c r="A52" s="18"/>
      <c r="B52" s="18"/>
      <c r="C52" s="18"/>
    </row>
    <row r="53" spans="1:5" s="27" customFormat="1" ht="15.75" customHeight="1">
      <c r="A53" s="19"/>
      <c r="B53" s="20"/>
      <c r="C53" s="20"/>
      <c r="E53" s="31"/>
    </row>
    <row r="54" spans="1:5" s="27" customFormat="1" ht="15.75" customHeight="1">
      <c r="A54" s="201" t="s">
        <v>137</v>
      </c>
      <c r="B54" s="201"/>
      <c r="C54" s="201"/>
      <c r="E54" s="31"/>
    </row>
    <row r="55" spans="1:5" s="32" customFormat="1" ht="19.5" customHeight="1">
      <c r="A55" s="18"/>
      <c r="B55" s="36"/>
      <c r="C55" s="18"/>
      <c r="E55" s="33"/>
    </row>
    <row r="56" spans="1:3" ht="15.75">
      <c r="A56" s="197" t="s">
        <v>15</v>
      </c>
      <c r="B56" s="197"/>
      <c r="C56" s="197"/>
    </row>
  </sheetData>
  <sheetProtection/>
  <mergeCells count="6">
    <mergeCell ref="A56:C56"/>
    <mergeCell ref="A54:C54"/>
    <mergeCell ref="A51:C51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tabSelected="1" zoomScalePageLayoutView="0" workbookViewId="0" topLeftCell="A1">
      <selection activeCell="C52" sqref="C52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4" t="s">
        <v>10</v>
      </c>
      <c r="B4" s="204"/>
      <c r="C4" s="204"/>
    </row>
    <row r="5" spans="1:3" s="141" customFormat="1" ht="30.75" customHeight="1">
      <c r="A5" s="196" t="s">
        <v>147</v>
      </c>
      <c r="B5" s="196"/>
      <c r="C5" s="196"/>
    </row>
    <row r="6" spans="1:3" s="42" customFormat="1" ht="14.25">
      <c r="A6" s="37"/>
      <c r="B6" s="38"/>
      <c r="C6" s="35"/>
    </row>
    <row r="7" spans="1:3" s="141" customFormat="1" ht="15.75">
      <c r="A7" s="200" t="s">
        <v>122</v>
      </c>
      <c r="B7" s="200"/>
      <c r="C7" s="200"/>
    </row>
    <row r="8" spans="1:3" ht="28.5">
      <c r="A8" s="64"/>
      <c r="B8" s="189" t="s">
        <v>148</v>
      </c>
      <c r="C8" s="109" t="s">
        <v>149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4846498</v>
      </c>
      <c r="C10" s="144">
        <v>3985316</v>
      </c>
      <c r="D10" s="143"/>
    </row>
    <row r="11" spans="1:4" s="146" customFormat="1" ht="12.75">
      <c r="A11" s="129" t="s">
        <v>60</v>
      </c>
      <c r="B11" s="145">
        <v>-6016130</v>
      </c>
      <c r="C11" s="145">
        <v>-3636682</v>
      </c>
      <c r="D11" s="143"/>
    </row>
    <row r="12" spans="1:4" s="146" customFormat="1" ht="12.75">
      <c r="A12" s="129" t="s">
        <v>61</v>
      </c>
      <c r="B12" s="144">
        <v>1156000</v>
      </c>
      <c r="C12" s="144">
        <v>932302</v>
      </c>
      <c r="D12" s="143"/>
    </row>
    <row r="13" spans="1:4" s="146" customFormat="1" ht="12.75">
      <c r="A13" s="129" t="s">
        <v>62</v>
      </c>
      <c r="B13" s="145">
        <v>-155330</v>
      </c>
      <c r="C13" s="145">
        <v>-90217</v>
      </c>
      <c r="D13" s="143"/>
    </row>
    <row r="14" spans="1:4" ht="37.5" customHeight="1">
      <c r="A14" s="129" t="s">
        <v>63</v>
      </c>
      <c r="B14" s="145">
        <v>-1066740</v>
      </c>
      <c r="C14" s="145">
        <v>224136</v>
      </c>
      <c r="D14" s="143"/>
    </row>
    <row r="15" spans="1:4" ht="12.75">
      <c r="A15" s="129" t="s">
        <v>64</v>
      </c>
      <c r="B15" s="145">
        <v>301818</v>
      </c>
      <c r="C15" s="145">
        <v>252871</v>
      </c>
      <c r="D15" s="143"/>
    </row>
    <row r="16" spans="1:4" ht="12.75">
      <c r="A16" s="129" t="s">
        <v>138</v>
      </c>
      <c r="B16" s="145">
        <v>368041</v>
      </c>
      <c r="C16" s="145">
        <v>600013</v>
      </c>
      <c r="D16" s="143"/>
    </row>
    <row r="17" spans="1:4" ht="12.75">
      <c r="A17" s="129" t="s">
        <v>65</v>
      </c>
      <c r="B17" s="145">
        <v>2148840</v>
      </c>
      <c r="C17" s="145">
        <f>772853-600013</f>
        <v>172840</v>
      </c>
      <c r="D17" s="143"/>
    </row>
    <row r="18" spans="1:4" ht="12.75">
      <c r="A18" s="129" t="s">
        <v>66</v>
      </c>
      <c r="B18" s="145">
        <v>-1330318</v>
      </c>
      <c r="C18" s="145">
        <v>-1254420</v>
      </c>
      <c r="D18" s="143"/>
    </row>
    <row r="19" spans="1:4" s="146" customFormat="1" ht="16.5" customHeight="1">
      <c r="A19" s="129" t="s">
        <v>67</v>
      </c>
      <c r="B19" s="145">
        <v>-889721</v>
      </c>
      <c r="C19" s="145">
        <v>-1149140</v>
      </c>
      <c r="D19" s="143"/>
    </row>
    <row r="20" spans="1:4" s="146" customFormat="1" ht="16.5" customHeight="1">
      <c r="A20" s="130" t="s">
        <v>68</v>
      </c>
      <c r="B20" s="147" t="s">
        <v>15</v>
      </c>
      <c r="C20" s="147" t="s">
        <v>15</v>
      </c>
      <c r="D20" s="143"/>
    </row>
    <row r="21" spans="1:4" ht="25.5">
      <c r="A21" s="129" t="s">
        <v>18</v>
      </c>
      <c r="B21" s="145">
        <v>745731</v>
      </c>
      <c r="C21" s="145">
        <v>200171</v>
      </c>
      <c r="D21" s="143"/>
    </row>
    <row r="22" spans="1:4" ht="16.5" customHeight="1">
      <c r="A22" s="129" t="s">
        <v>20</v>
      </c>
      <c r="B22" s="145">
        <v>6146041</v>
      </c>
      <c r="C22" s="145">
        <v>2244759</v>
      </c>
      <c r="D22" s="143"/>
    </row>
    <row r="23" spans="1:4" ht="16.5" customHeight="1">
      <c r="A23" s="129" t="s">
        <v>21</v>
      </c>
      <c r="B23" s="145">
        <v>3877050</v>
      </c>
      <c r="C23" s="145">
        <v>3117696</v>
      </c>
      <c r="D23" s="143"/>
    </row>
    <row r="24" spans="1:4" ht="16.5" customHeight="1">
      <c r="A24" s="129" t="s">
        <v>0</v>
      </c>
      <c r="B24" s="145">
        <v>-1744065</v>
      </c>
      <c r="C24" s="145">
        <v>488207</v>
      </c>
      <c r="D24" s="143"/>
    </row>
    <row r="25" spans="1:4" ht="16.5" customHeight="1">
      <c r="A25" s="130"/>
      <c r="B25" s="144"/>
      <c r="C25" s="144" t="s">
        <v>15</v>
      </c>
      <c r="D25" s="143"/>
    </row>
    <row r="26" spans="1:4" ht="16.5" customHeight="1">
      <c r="A26" s="130" t="s">
        <v>69</v>
      </c>
      <c r="B26" s="147"/>
      <c r="C26" s="148" t="s">
        <v>15</v>
      </c>
      <c r="D26" s="143"/>
    </row>
    <row r="27" spans="1:4" ht="12.75">
      <c r="A27" s="129" t="s">
        <v>12</v>
      </c>
      <c r="B27" s="145">
        <v>-880582</v>
      </c>
      <c r="C27" s="145">
        <v>-646706</v>
      </c>
      <c r="D27" s="143"/>
    </row>
    <row r="28" spans="1:4" ht="16.5" customHeight="1">
      <c r="A28" s="131" t="s">
        <v>26</v>
      </c>
      <c r="B28" s="145">
        <v>-4333123</v>
      </c>
      <c r="C28" s="145">
        <v>-1180997</v>
      </c>
      <c r="D28" s="143"/>
    </row>
    <row r="29" spans="1:4" ht="12.75">
      <c r="A29" s="131" t="s">
        <v>27</v>
      </c>
      <c r="B29" s="145">
        <v>-52890474</v>
      </c>
      <c r="C29" s="145">
        <v>8558966</v>
      </c>
      <c r="D29" s="143"/>
    </row>
    <row r="30" spans="1:4" ht="12.75">
      <c r="A30" s="131" t="s">
        <v>126</v>
      </c>
      <c r="B30" s="145">
        <v>30534751</v>
      </c>
      <c r="C30" s="145">
        <v>2298983</v>
      </c>
      <c r="D30" s="143"/>
    </row>
    <row r="31" spans="1:4" ht="16.5" customHeight="1">
      <c r="A31" s="129" t="s">
        <v>1</v>
      </c>
      <c r="B31" s="145">
        <v>-1122768</v>
      </c>
      <c r="C31" s="145">
        <v>416298</v>
      </c>
      <c r="D31" s="143"/>
    </row>
    <row r="32" spans="1:6" ht="25.5">
      <c r="A32" s="130" t="s">
        <v>70</v>
      </c>
      <c r="B32" s="148">
        <f>SUM(B10:B31)</f>
        <v>-20304481</v>
      </c>
      <c r="C32" s="148">
        <f>SUM(C10:C31)</f>
        <v>15534396</v>
      </c>
      <c r="D32" s="143"/>
      <c r="F32" s="32"/>
    </row>
    <row r="33" spans="1:6" ht="12.75">
      <c r="A33" s="129" t="s">
        <v>71</v>
      </c>
      <c r="B33" s="145">
        <v>0</v>
      </c>
      <c r="C33" s="145">
        <v>0</v>
      </c>
      <c r="D33" s="143"/>
      <c r="F33" s="32"/>
    </row>
    <row r="34" spans="1:4" ht="25.5">
      <c r="A34" s="130" t="s">
        <v>128</v>
      </c>
      <c r="B34" s="148">
        <f>SUM(B32:B33)</f>
        <v>-20304481</v>
      </c>
      <c r="C34" s="148">
        <f>SUM(C32:C33)</f>
        <v>15534396</v>
      </c>
      <c r="D34" s="143"/>
    </row>
    <row r="35" spans="1:4" ht="29.25" customHeight="1">
      <c r="A35" s="130" t="s">
        <v>73</v>
      </c>
      <c r="B35" s="149"/>
      <c r="C35" s="145" t="s">
        <v>15</v>
      </c>
      <c r="D35" s="143"/>
    </row>
    <row r="36" spans="1:4" ht="12.75">
      <c r="A36" s="129" t="s">
        <v>74</v>
      </c>
      <c r="B36" s="145">
        <v>-112733517</v>
      </c>
      <c r="C36" s="145">
        <v>856989</v>
      </c>
      <c r="D36" s="143"/>
    </row>
    <row r="37" spans="1:4" ht="12.75">
      <c r="A37" s="129" t="s">
        <v>75</v>
      </c>
      <c r="B37" s="145">
        <v>100030900</v>
      </c>
      <c r="C37" s="145">
        <v>489184</v>
      </c>
      <c r="D37" s="143"/>
    </row>
    <row r="38" spans="1:4" ht="12.75">
      <c r="A38" s="129" t="s">
        <v>110</v>
      </c>
      <c r="B38" s="145">
        <v>-118747</v>
      </c>
      <c r="C38" s="145">
        <v>131860</v>
      </c>
      <c r="D38" s="143"/>
    </row>
    <row r="39" spans="1:4" s="146" customFormat="1" ht="25.5">
      <c r="A39" s="130" t="s">
        <v>78</v>
      </c>
      <c r="B39" s="148">
        <f>SUM(B36:B38)</f>
        <v>-12821364</v>
      </c>
      <c r="C39" s="148">
        <f>SUM(C36:C38)</f>
        <v>1478033</v>
      </c>
      <c r="D39" s="143"/>
    </row>
    <row r="40" spans="1:4" ht="12.75">
      <c r="A40" s="130"/>
      <c r="B40" s="148" t="s">
        <v>15</v>
      </c>
      <c r="C40" s="149"/>
      <c r="D40" s="143"/>
    </row>
    <row r="41" spans="1:4" ht="12.75">
      <c r="A41" s="130" t="s">
        <v>79</v>
      </c>
      <c r="B41" s="149"/>
      <c r="C41" s="144" t="s">
        <v>15</v>
      </c>
      <c r="D41" s="143"/>
    </row>
    <row r="42" spans="1:4" ht="12.75">
      <c r="A42" s="129" t="s">
        <v>81</v>
      </c>
      <c r="B42" s="145">
        <v>0</v>
      </c>
      <c r="C42" s="145">
        <v>-175991</v>
      </c>
      <c r="D42" s="143"/>
    </row>
    <row r="43" spans="1:3" s="150" customFormat="1" ht="12.75">
      <c r="A43" s="130" t="s">
        <v>84</v>
      </c>
      <c r="B43" s="148">
        <f>SUM(B42:B42)</f>
        <v>0</v>
      </c>
      <c r="C43" s="148">
        <f>SUM(C42:C42)</f>
        <v>-175991</v>
      </c>
    </row>
    <row r="44" spans="1:3" s="6" customFormat="1" ht="12.75">
      <c r="A44" s="130"/>
      <c r="B44" s="145" t="s">
        <v>15</v>
      </c>
      <c r="C44" s="144"/>
    </row>
    <row r="45" spans="1:3" s="27" customFormat="1" ht="12.75">
      <c r="A45" s="130" t="s">
        <v>85</v>
      </c>
      <c r="B45" s="148">
        <f>SUM(B34+B39+B43)</f>
        <v>-33125845</v>
      </c>
      <c r="C45" s="148">
        <f>SUM(C34+C39+C43)</f>
        <v>16836438</v>
      </c>
    </row>
    <row r="46" spans="1:5" s="27" customFormat="1" ht="12.75">
      <c r="A46" s="129" t="s">
        <v>86</v>
      </c>
      <c r="B46" s="145">
        <v>18071</v>
      </c>
      <c r="C46" s="145">
        <v>-181339</v>
      </c>
      <c r="E46" s="159" t="s">
        <v>15</v>
      </c>
    </row>
    <row r="47" spans="1:3" s="27" customFormat="1" ht="12.75">
      <c r="A47" s="129" t="s">
        <v>87</v>
      </c>
      <c r="B47" s="148">
        <v>63572405</v>
      </c>
      <c r="C47" s="144">
        <v>38165630</v>
      </c>
    </row>
    <row r="48" spans="1:3" s="47" customFormat="1" ht="12.75">
      <c r="A48" s="130" t="s">
        <v>88</v>
      </c>
      <c r="B48" s="148">
        <v>30464631</v>
      </c>
      <c r="C48" s="147">
        <v>54820729</v>
      </c>
    </row>
    <row r="49" spans="1:5" s="47" customFormat="1" ht="14.25">
      <c r="A49" s="28"/>
      <c r="B49" s="190" t="s">
        <v>15</v>
      </c>
      <c r="C49" s="190" t="s">
        <v>15</v>
      </c>
      <c r="E49" s="44"/>
    </row>
    <row r="50" spans="1:5" s="47" customFormat="1" ht="14.25">
      <c r="A50" s="28"/>
      <c r="B50" s="151"/>
      <c r="C50" s="151"/>
      <c r="E50" s="44"/>
    </row>
    <row r="51" spans="1:5" s="27" customFormat="1" ht="15.75" customHeight="1">
      <c r="A51" s="201" t="s">
        <v>129</v>
      </c>
      <c r="B51" s="201"/>
      <c r="C51" s="201"/>
      <c r="E51" s="31"/>
    </row>
    <row r="52" spans="1:5" s="27" customFormat="1" ht="15.75">
      <c r="A52" s="18"/>
      <c r="B52" s="18"/>
      <c r="C52" s="18"/>
      <c r="E52" s="31"/>
    </row>
    <row r="53" spans="1:5" s="27" customFormat="1" ht="15.75">
      <c r="A53" s="19"/>
      <c r="B53" s="20"/>
      <c r="C53" s="20"/>
      <c r="E53" s="31"/>
    </row>
    <row r="54" spans="1:5" s="27" customFormat="1" ht="15.75" customHeight="1">
      <c r="A54" s="201" t="s">
        <v>137</v>
      </c>
      <c r="B54" s="201"/>
      <c r="C54" s="201"/>
      <c r="E54" s="31"/>
    </row>
    <row r="55" spans="1:3" ht="15.75">
      <c r="A55" s="18"/>
      <c r="B55" s="36"/>
      <c r="C55" s="18"/>
    </row>
    <row r="56" spans="1:3" ht="14.25">
      <c r="A56" s="28"/>
      <c r="B56" s="29"/>
      <c r="C56" s="29"/>
    </row>
    <row r="57" spans="1:3" ht="14.25">
      <c r="A57" s="28"/>
      <c r="B57" s="41"/>
      <c r="C57" s="41"/>
    </row>
  </sheetData>
  <sheetProtection/>
  <mergeCells count="5">
    <mergeCell ref="A4:C4"/>
    <mergeCell ref="A5:C5"/>
    <mergeCell ref="A51:C51"/>
    <mergeCell ref="A54:C54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06" t="s">
        <v>10</v>
      </c>
      <c r="B4" s="206"/>
      <c r="C4" s="206"/>
    </row>
    <row r="5" spans="1:3" s="1" customFormat="1" ht="30.75" customHeight="1">
      <c r="A5" s="203" t="s">
        <v>108</v>
      </c>
      <c r="B5" s="203"/>
      <c r="C5" s="203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1" t="s">
        <v>14</v>
      </c>
      <c r="B56" s="201"/>
      <c r="C56" s="201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1" t="s">
        <v>39</v>
      </c>
      <c r="B59" s="201"/>
      <c r="C59" s="201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5" t="s">
        <v>15</v>
      </c>
      <c r="B61" s="205"/>
      <c r="C61" s="205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7" t="s">
        <v>2</v>
      </c>
      <c r="B5" s="207"/>
      <c r="C5" s="207"/>
      <c r="D5" s="207"/>
      <c r="E5" s="207"/>
      <c r="F5" s="207"/>
      <c r="G5" s="207"/>
      <c r="H5" s="207"/>
    </row>
    <row r="6" spans="1:9" ht="35.25" customHeight="1">
      <c r="A6" s="208" t="s">
        <v>109</v>
      </c>
      <c r="B6" s="208"/>
      <c r="C6" s="208"/>
      <c r="D6" s="208"/>
      <c r="E6" s="208"/>
      <c r="F6" s="208"/>
      <c r="G6" s="208"/>
      <c r="H6" s="208"/>
      <c r="I6" s="208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1" t="s">
        <v>14</v>
      </c>
      <c r="B31" s="201"/>
      <c r="C31" s="201"/>
      <c r="D31" s="201"/>
      <c r="E31" s="201"/>
      <c r="F31" s="201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1" t="s">
        <v>39</v>
      </c>
      <c r="B33" s="201"/>
      <c r="C33" s="201"/>
      <c r="D33" s="201"/>
      <c r="E33" s="201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197" t="s">
        <v>15</v>
      </c>
      <c r="B40" s="197"/>
      <c r="C40" s="197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33" sqref="E33"/>
    </sheetView>
  </sheetViews>
  <sheetFormatPr defaultColWidth="20.75390625" defaultRowHeight="12.75"/>
  <cols>
    <col min="1" max="1" width="47.75390625" style="8" customWidth="1"/>
    <col min="2" max="2" width="13.625" style="8" customWidth="1"/>
    <col min="3" max="3" width="13.125" style="8" customWidth="1"/>
    <col min="4" max="4" width="26.00390625" style="8" customWidth="1"/>
    <col min="5" max="5" width="20.625" style="8" customWidth="1"/>
    <col min="6" max="6" width="15.875" style="8" customWidth="1"/>
    <col min="7" max="7" width="13.375" style="26" customWidth="1"/>
    <col min="8" max="8" width="15.375" style="26" customWidth="1"/>
    <col min="9" max="9" width="13.87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7" t="s">
        <v>2</v>
      </c>
      <c r="B5" s="207"/>
      <c r="C5" s="207"/>
      <c r="D5" s="207"/>
      <c r="E5" s="207"/>
      <c r="F5" s="207"/>
      <c r="G5" s="207"/>
      <c r="H5" s="207"/>
    </row>
    <row r="6" spans="1:9" ht="35.25" customHeight="1">
      <c r="A6" s="208" t="s">
        <v>150</v>
      </c>
      <c r="B6" s="208"/>
      <c r="C6" s="208"/>
      <c r="D6" s="208"/>
      <c r="E6" s="208"/>
      <c r="F6" s="208"/>
      <c r="G6" s="208"/>
      <c r="H6" s="208"/>
      <c r="I6" s="208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200" t="s">
        <v>122</v>
      </c>
      <c r="B8" s="200"/>
      <c r="C8" s="200"/>
      <c r="D8" s="24"/>
      <c r="E8" s="24"/>
      <c r="F8" s="24"/>
      <c r="G8" s="24"/>
      <c r="H8" s="40" t="s">
        <v>15</v>
      </c>
    </row>
    <row r="9" spans="1:8" ht="63.75" customHeight="1">
      <c r="A9" s="70" t="s">
        <v>120</v>
      </c>
      <c r="B9" s="71" t="s">
        <v>32</v>
      </c>
      <c r="C9" s="71" t="s">
        <v>13</v>
      </c>
      <c r="D9" s="71" t="s">
        <v>34</v>
      </c>
      <c r="E9" s="170" t="s">
        <v>101</v>
      </c>
      <c r="F9" s="71" t="s">
        <v>33</v>
      </c>
      <c r="G9" s="155" t="s">
        <v>36</v>
      </c>
      <c r="H9" s="71" t="s">
        <v>121</v>
      </c>
    </row>
    <row r="10" spans="1:8" ht="12.75">
      <c r="A10" s="70" t="s">
        <v>152</v>
      </c>
      <c r="B10" s="182">
        <v>127611341</v>
      </c>
      <c r="C10" s="183">
        <v>-280212</v>
      </c>
      <c r="D10" s="183">
        <v>-1753209</v>
      </c>
      <c r="E10" s="184">
        <v>3127329</v>
      </c>
      <c r="F10" s="182">
        <v>4380918</v>
      </c>
      <c r="G10" s="183">
        <v>-91252401</v>
      </c>
      <c r="H10" s="179">
        <f>SUM(B10:G10)</f>
        <v>41833766</v>
      </c>
    </row>
    <row r="11" spans="1:8" ht="15.75" customHeight="1">
      <c r="A11" s="70" t="s">
        <v>90</v>
      </c>
      <c r="B11" s="182"/>
      <c r="C11" s="185"/>
      <c r="D11" s="182"/>
      <c r="E11" s="184"/>
      <c r="F11" s="182"/>
      <c r="G11" s="182"/>
      <c r="H11" s="179" t="s">
        <v>15</v>
      </c>
    </row>
    <row r="12" spans="1:8" ht="12.75">
      <c r="A12" s="73" t="s">
        <v>124</v>
      </c>
      <c r="B12" s="176">
        <v>0</v>
      </c>
      <c r="C12" s="176">
        <v>0</v>
      </c>
      <c r="D12" s="176">
        <v>0</v>
      </c>
      <c r="E12" s="186">
        <v>0</v>
      </c>
      <c r="F12" s="176">
        <v>0</v>
      </c>
      <c r="G12" s="186">
        <v>13299</v>
      </c>
      <c r="H12" s="179">
        <f>SUM(B12:G12)</f>
        <v>13299</v>
      </c>
    </row>
    <row r="13" spans="1:8" ht="12.75">
      <c r="A13" s="70" t="s">
        <v>92</v>
      </c>
      <c r="B13" s="176"/>
      <c r="C13" s="176"/>
      <c r="D13" s="176"/>
      <c r="E13" s="186"/>
      <c r="F13" s="176"/>
      <c r="G13" s="186"/>
      <c r="H13" s="179" t="s">
        <v>15</v>
      </c>
    </row>
    <row r="14" spans="1:8" ht="36">
      <c r="A14" s="74" t="s">
        <v>54</v>
      </c>
      <c r="B14" s="177" t="s">
        <v>15</v>
      </c>
      <c r="C14" s="177" t="s">
        <v>15</v>
      </c>
      <c r="D14" s="177" t="s">
        <v>15</v>
      </c>
      <c r="E14" s="187" t="s">
        <v>15</v>
      </c>
      <c r="F14" s="177" t="s">
        <v>15</v>
      </c>
      <c r="G14" s="187" t="s">
        <v>15</v>
      </c>
      <c r="H14" s="179" t="s">
        <v>15</v>
      </c>
    </row>
    <row r="15" spans="1:8" ht="24">
      <c r="A15" s="73" t="s">
        <v>93</v>
      </c>
      <c r="B15" s="176">
        <v>0</v>
      </c>
      <c r="C15" s="176">
        <v>0</v>
      </c>
      <c r="D15" s="176">
        <v>294084</v>
      </c>
      <c r="E15" s="186">
        <v>0</v>
      </c>
      <c r="F15" s="176">
        <v>0</v>
      </c>
      <c r="G15" s="186">
        <v>0</v>
      </c>
      <c r="H15" s="179">
        <f>SUM(B15:G15)</f>
        <v>294084</v>
      </c>
    </row>
    <row r="16" spans="1:8" ht="36">
      <c r="A16" s="73" t="s">
        <v>94</v>
      </c>
      <c r="B16" s="176">
        <v>0</v>
      </c>
      <c r="C16" s="176">
        <v>0</v>
      </c>
      <c r="D16" s="176">
        <v>32423</v>
      </c>
      <c r="E16" s="186">
        <v>0</v>
      </c>
      <c r="F16" s="176">
        <v>0</v>
      </c>
      <c r="G16" s="186">
        <v>0</v>
      </c>
      <c r="H16" s="179">
        <f>SUM(B16:G16)</f>
        <v>32423</v>
      </c>
    </row>
    <row r="17" spans="1:8" ht="24">
      <c r="A17" s="73" t="s">
        <v>55</v>
      </c>
      <c r="B17" s="176">
        <v>0</v>
      </c>
      <c r="C17" s="176">
        <v>0</v>
      </c>
      <c r="D17" s="176">
        <v>0</v>
      </c>
      <c r="E17" s="186">
        <v>0</v>
      </c>
      <c r="F17" s="176">
        <v>0</v>
      </c>
      <c r="G17" s="186">
        <v>0</v>
      </c>
      <c r="H17" s="179">
        <f>SUM(B17:G17)</f>
        <v>0</v>
      </c>
    </row>
    <row r="18" spans="1:8" s="9" customFormat="1" ht="36">
      <c r="A18" s="74" t="s">
        <v>56</v>
      </c>
      <c r="B18" s="178">
        <f aca="true" t="shared" si="0" ref="B18:G18">SUM(B14:B17)</f>
        <v>0</v>
      </c>
      <c r="C18" s="178">
        <f t="shared" si="0"/>
        <v>0</v>
      </c>
      <c r="D18" s="178">
        <f t="shared" si="0"/>
        <v>326507</v>
      </c>
      <c r="E18" s="188">
        <f t="shared" si="0"/>
        <v>0</v>
      </c>
      <c r="F18" s="178">
        <f t="shared" si="0"/>
        <v>0</v>
      </c>
      <c r="G18" s="178">
        <f t="shared" si="0"/>
        <v>0</v>
      </c>
      <c r="H18" s="179">
        <f>SUM(B18:G18)</f>
        <v>326507</v>
      </c>
    </row>
    <row r="19" spans="1:8" s="26" customFormat="1" ht="12.75">
      <c r="A19" s="70" t="s">
        <v>127</v>
      </c>
      <c r="B19" s="179">
        <f>SUM(B12+B18)</f>
        <v>0</v>
      </c>
      <c r="C19" s="179">
        <f aca="true" t="shared" si="1" ref="C19:H19">SUM(C12+C18)</f>
        <v>0</v>
      </c>
      <c r="D19" s="179">
        <f t="shared" si="1"/>
        <v>326507</v>
      </c>
      <c r="E19" s="179">
        <f t="shared" si="1"/>
        <v>0</v>
      </c>
      <c r="F19" s="179">
        <f t="shared" si="1"/>
        <v>0</v>
      </c>
      <c r="G19" s="179">
        <f t="shared" si="1"/>
        <v>13299</v>
      </c>
      <c r="H19" s="179">
        <f t="shared" si="1"/>
        <v>339806</v>
      </c>
    </row>
    <row r="20" spans="1:8" ht="12.75">
      <c r="A20" s="70" t="s">
        <v>96</v>
      </c>
      <c r="B20" s="180"/>
      <c r="C20" s="176"/>
      <c r="D20" s="180"/>
      <c r="E20" s="186" t="s">
        <v>15</v>
      </c>
      <c r="F20" s="176"/>
      <c r="G20" s="176"/>
      <c r="H20" s="179" t="s">
        <v>15</v>
      </c>
    </row>
    <row r="21" spans="1:8" s="27" customFormat="1" ht="24">
      <c r="A21" s="73" t="s">
        <v>125</v>
      </c>
      <c r="B21" s="176">
        <v>0</v>
      </c>
      <c r="C21" s="176">
        <v>0</v>
      </c>
      <c r="D21" s="176">
        <v>0</v>
      </c>
      <c r="E21" s="186">
        <v>-7754</v>
      </c>
      <c r="F21" s="176">
        <v>0</v>
      </c>
      <c r="G21" s="193">
        <v>7754</v>
      </c>
      <c r="H21" s="179">
        <f>SUM(B21:G21)</f>
        <v>0</v>
      </c>
    </row>
    <row r="22" spans="1:8" ht="13.5" thickBot="1">
      <c r="A22" s="119" t="s">
        <v>104</v>
      </c>
      <c r="B22" s="177">
        <v>0</v>
      </c>
      <c r="C22" s="177">
        <v>0</v>
      </c>
      <c r="D22" s="177">
        <v>0</v>
      </c>
      <c r="E22" s="187">
        <v>0</v>
      </c>
      <c r="F22" s="177">
        <v>0</v>
      </c>
      <c r="G22" s="194">
        <f>-389806-5660</f>
        <v>-395466</v>
      </c>
      <c r="H22" s="179">
        <f>SUM(B22:G22)</f>
        <v>-395466</v>
      </c>
    </row>
    <row r="23" spans="1:8" s="27" customFormat="1" ht="18.75" customHeight="1" thickBot="1">
      <c r="A23" s="156" t="s">
        <v>151</v>
      </c>
      <c r="B23" s="181">
        <f>SUM(B10,B19,B21:B22)</f>
        <v>127611341</v>
      </c>
      <c r="C23" s="181">
        <f>SUM(C10,C19,C21:C22)</f>
        <v>-280212</v>
      </c>
      <c r="D23" s="181">
        <f>SUM(D10,D19,D21:D22)</f>
        <v>-1426702</v>
      </c>
      <c r="E23" s="181">
        <f>SUM(E10,E19,E21:E22)</f>
        <v>3119575</v>
      </c>
      <c r="F23" s="181">
        <f>SUM(F10,F19,F21:F22)</f>
        <v>4380918</v>
      </c>
      <c r="G23" s="181">
        <f>SUM(G10,G19,G21:G22)</f>
        <v>-91626814</v>
      </c>
      <c r="H23" s="181">
        <f>SUM(H10,H19,H21:H22)</f>
        <v>41778106</v>
      </c>
    </row>
    <row r="24" spans="1:9" s="27" customFormat="1" ht="16.5" thickTop="1">
      <c r="A24" s="69"/>
      <c r="B24" s="157"/>
      <c r="C24" s="158"/>
      <c r="D24" s="157" t="s">
        <v>15</v>
      </c>
      <c r="E24" s="158" t="s">
        <v>15</v>
      </c>
      <c r="F24" s="171"/>
      <c r="G24" s="157" t="s">
        <v>15</v>
      </c>
      <c r="H24" s="158" t="s">
        <v>15</v>
      </c>
      <c r="I24" s="85"/>
    </row>
    <row r="25" spans="1:9" s="27" customFormat="1" ht="12.75">
      <c r="A25" s="69"/>
      <c r="B25" s="85"/>
      <c r="C25" s="85"/>
      <c r="D25" s="85"/>
      <c r="E25" s="85"/>
      <c r="F25" s="172"/>
      <c r="G25" s="85"/>
      <c r="H25" s="85"/>
      <c r="I25" s="85"/>
    </row>
    <row r="26" spans="1:9" s="27" customFormat="1" ht="15.75" customHeight="1">
      <c r="A26" s="201" t="s">
        <v>130</v>
      </c>
      <c r="B26" s="201"/>
      <c r="C26" s="201"/>
      <c r="D26" s="201" t="s">
        <v>15</v>
      </c>
      <c r="E26" s="201"/>
      <c r="F26" s="201"/>
      <c r="G26" s="169"/>
      <c r="H26" s="85"/>
      <c r="I26" s="85"/>
    </row>
    <row r="27" spans="1:9" s="27" customFormat="1" ht="15.75" customHeight="1">
      <c r="A27" s="18"/>
      <c r="B27" s="18"/>
      <c r="C27" s="18"/>
      <c r="D27" s="18"/>
      <c r="E27" s="18"/>
      <c r="F27" s="18"/>
      <c r="G27" s="75"/>
      <c r="H27" s="75"/>
      <c r="I27" s="75"/>
    </row>
    <row r="28" spans="1:9" s="27" customFormat="1" ht="15.75">
      <c r="A28" s="19"/>
      <c r="B28" s="20"/>
      <c r="C28" s="20"/>
      <c r="D28" s="19"/>
      <c r="E28" s="20"/>
      <c r="F28" s="20"/>
      <c r="G28" s="75"/>
      <c r="H28" s="75"/>
      <c r="I28" s="75"/>
    </row>
    <row r="29" spans="1:9" s="27" customFormat="1" ht="15.75" customHeight="1">
      <c r="A29" s="201" t="s">
        <v>140</v>
      </c>
      <c r="B29" s="201"/>
      <c r="C29" s="201"/>
      <c r="D29" s="201" t="s">
        <v>15</v>
      </c>
      <c r="E29" s="201"/>
      <c r="F29" s="201"/>
      <c r="G29" s="75"/>
      <c r="H29" s="75"/>
      <c r="I29" s="75"/>
    </row>
    <row r="30" spans="1:9" s="27" customFormat="1" ht="15.75">
      <c r="A30" s="18"/>
      <c r="B30" s="36"/>
      <c r="C30" s="18"/>
      <c r="D30" s="201" t="s">
        <v>15</v>
      </c>
      <c r="E30" s="201"/>
      <c r="F30" s="201"/>
      <c r="G30" s="75"/>
      <c r="H30" s="75"/>
      <c r="I30" s="75"/>
    </row>
    <row r="31" spans="1:9" s="27" customFormat="1" ht="12.75">
      <c r="A31" s="69"/>
      <c r="B31" s="75"/>
      <c r="C31" s="75"/>
      <c r="D31" s="75"/>
      <c r="E31" s="75"/>
      <c r="F31" s="173"/>
      <c r="G31" s="75"/>
      <c r="H31" s="75"/>
      <c r="I31" s="75"/>
    </row>
    <row r="32" spans="1:9" s="27" customFormat="1" ht="12.75">
      <c r="A32" s="69"/>
      <c r="B32" s="75"/>
      <c r="C32" s="75"/>
      <c r="D32" s="75"/>
      <c r="E32" s="75"/>
      <c r="F32" s="173"/>
      <c r="G32" s="75"/>
      <c r="H32" s="75"/>
      <c r="I32" s="75"/>
    </row>
    <row r="33" spans="1:9" s="27" customFormat="1" ht="12.75">
      <c r="A33" s="69"/>
      <c r="B33" s="75"/>
      <c r="C33" s="75"/>
      <c r="D33" s="75"/>
      <c r="E33" s="75"/>
      <c r="F33" s="173"/>
      <c r="G33" s="75"/>
      <c r="H33" s="75"/>
      <c r="I33" s="75"/>
    </row>
    <row r="34" spans="1:9" s="27" customFormat="1" ht="12.75">
      <c r="A34" s="69"/>
      <c r="B34" s="75"/>
      <c r="C34" s="75"/>
      <c r="D34" s="75"/>
      <c r="E34" s="75"/>
      <c r="F34" s="173"/>
      <c r="G34" s="75"/>
      <c r="H34" s="75"/>
      <c r="I34" s="75"/>
    </row>
    <row r="35" spans="1:5" s="27" customFormat="1" ht="14.25">
      <c r="A35" s="28"/>
      <c r="B35" s="29"/>
      <c r="C35" s="30"/>
      <c r="E35" s="31"/>
    </row>
    <row r="36" spans="1:5" s="32" customFormat="1" ht="19.5" customHeight="1">
      <c r="A36" s="197" t="s">
        <v>15</v>
      </c>
      <c r="B36" s="197"/>
      <c r="C36" s="197"/>
      <c r="E36" s="33"/>
    </row>
  </sheetData>
  <sheetProtection/>
  <mergeCells count="9">
    <mergeCell ref="D29:F29"/>
    <mergeCell ref="A5:H5"/>
    <mergeCell ref="A6:I6"/>
    <mergeCell ref="A36:C36"/>
    <mergeCell ref="A8:C8"/>
    <mergeCell ref="D30:F30"/>
    <mergeCell ref="A26:C26"/>
    <mergeCell ref="D26:F26"/>
    <mergeCell ref="A29:C29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2017-04-25T08:10:11Z</cp:lastPrinted>
  <dcterms:created xsi:type="dcterms:W3CDTF">2009-05-05T06:44:20Z</dcterms:created>
  <dcterms:modified xsi:type="dcterms:W3CDTF">2017-04-25T09:41:55Z</dcterms:modified>
  <cp:category/>
  <cp:version/>
  <cp:contentType/>
  <cp:contentStatus/>
</cp:coreProperties>
</file>