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115" activeTab="0"/>
  </bookViews>
  <sheets>
    <sheet name="ББ" sheetId="1" r:id="rId1"/>
    <sheet name="ОПиУ" sheetId="2" r:id="rId2"/>
  </sheets>
  <definedNames>
    <definedName name="f_1_1_3">'ББ'!#REF!</definedName>
    <definedName name="f_1_2_3">'ББ'!#REF!</definedName>
    <definedName name="f_1_3">'ББ'!#REF!</definedName>
    <definedName name="f_1_3_3" localSheetId="1">'ОПиУ'!#REF!</definedName>
    <definedName name="f_1_4">'ББ'!#REF!</definedName>
    <definedName name="f_1_4_3" localSheetId="1">'ОПиУ'!#REF!</definedName>
    <definedName name="f_1_5_3" localSheetId="1">'ОПиУ'!#REF!</definedName>
    <definedName name="f_10_3">'ББ'!#REF!</definedName>
    <definedName name="f_11_3">'ББ'!#REF!</definedName>
    <definedName name="f_12_3">'ББ'!#REF!</definedName>
    <definedName name="f_12_4">'ББ'!#REF!</definedName>
    <definedName name="f_13_3">'ББ'!#REF!</definedName>
    <definedName name="f_13_4" localSheetId="1">'ОПиУ'!#REF!</definedName>
    <definedName name="f_14_3">'ББ'!#REF!</definedName>
    <definedName name="f_14_4">'ББ'!#REF!</definedName>
    <definedName name="f_15_3">'ББ'!#REF!</definedName>
    <definedName name="f_15_4">'ББ'!#REF!</definedName>
    <definedName name="f_16_3">'ББ'!#REF!</definedName>
    <definedName name="f_17_3">'ББ'!#REF!</definedName>
    <definedName name="f_18_3">'ББ'!#REF!</definedName>
    <definedName name="f_18_4">'ББ'!#REF!</definedName>
    <definedName name="f_19_3">'ББ'!#REF!</definedName>
    <definedName name="f_19_4">'ББ'!#REF!</definedName>
    <definedName name="f_2_3">'ББ'!#REF!</definedName>
    <definedName name="f_20_3">'ББ'!#REF!</definedName>
    <definedName name="f_21_3" localSheetId="1">'ОПиУ'!#REF!</definedName>
    <definedName name="f_22_3">'ББ'!#REF!</definedName>
    <definedName name="f_22_4">'ББ'!#REF!</definedName>
    <definedName name="f_23_3">'ББ'!#REF!</definedName>
    <definedName name="f_24_3">'ББ'!#REF!</definedName>
    <definedName name="f_25_3">'ББ'!#REF!</definedName>
    <definedName name="f_26_3">'ББ'!#REF!</definedName>
    <definedName name="f_26_4">'ББ'!#REF!</definedName>
    <definedName name="f_27_3">'ББ'!#REF!</definedName>
    <definedName name="f_28_3">'ББ'!#REF!</definedName>
    <definedName name="f_28_4">'ББ'!#REF!</definedName>
    <definedName name="f_29_3">'ББ'!#REF!</definedName>
    <definedName name="f_29_4">'ББ'!#REF!</definedName>
    <definedName name="f_3_3">'ББ'!#REF!</definedName>
    <definedName name="f_30_3">'ББ'!#REF!</definedName>
    <definedName name="f_31_3">'ББ'!#REF!</definedName>
    <definedName name="f_31_4">'ББ'!#REF!</definedName>
    <definedName name="f_32_3">'ББ'!#REF!</definedName>
    <definedName name="f_33_3">'ББ'!#REF!</definedName>
    <definedName name="f_34_3">'ББ'!#REF!</definedName>
    <definedName name="f_35_3">'ББ'!#REF!</definedName>
    <definedName name="f_35_4">'ББ'!#REF!</definedName>
    <definedName name="f_36_3">'ББ'!#REF!</definedName>
    <definedName name="f_36_4">'ББ'!#REF!</definedName>
    <definedName name="f_37_3">'ББ'!#REF!</definedName>
    <definedName name="f_37_4">'ББ'!#REF!</definedName>
    <definedName name="f_39_3">'ББ'!#REF!</definedName>
    <definedName name="f_39_4">'ББ'!#REF!</definedName>
    <definedName name="f_4_3">'ББ'!#REF!</definedName>
    <definedName name="f_40_1_3">'ББ'!#REF!</definedName>
    <definedName name="f_40_1_4">'ББ'!#REF!</definedName>
    <definedName name="f_42_3">'ББ'!#REF!</definedName>
    <definedName name="f_42_4">'ББ'!#REF!</definedName>
    <definedName name="f_43_3">'ББ'!#REF!</definedName>
    <definedName name="f_43_4">'ББ'!#REF!</definedName>
    <definedName name="f_5_3">'ББ'!#REF!</definedName>
    <definedName name="f_6_3">'ББ'!#REF!</definedName>
    <definedName name="f_6_4">'ББ'!#REF!</definedName>
    <definedName name="f_7_3">'ББ'!#REF!</definedName>
    <definedName name="f_8_3">'ББ'!#REF!</definedName>
    <definedName name="f_9_3">'ББ'!#REF!</definedName>
    <definedName name="f_9_4">'ББ'!#REF!</definedName>
  </definedNames>
  <calcPr fullCalcOnLoad="1"/>
</workbook>
</file>

<file path=xl/sharedStrings.xml><?xml version="1.0" encoding="utf-8"?>
<sst xmlns="http://schemas.openxmlformats.org/spreadsheetml/2006/main" count="297" uniqueCount="261">
  <si>
    <t xml:space="preserve">         (полное наименование организации)</t>
  </si>
  <si>
    <t xml:space="preserve">Наименование статьи </t>
  </si>
  <si>
    <t>Код строки</t>
  </si>
  <si>
    <t>На конец отчетного периода</t>
  </si>
  <si>
    <t xml:space="preserve"> Активы</t>
  </si>
  <si>
    <t/>
  </si>
  <si>
    <t>Денежные средства и эквиваленты денежных средств</t>
  </si>
  <si>
    <t>в том числе:</t>
  </si>
  <si>
    <t xml:space="preserve">     наличные деньги в кассе</t>
  </si>
  <si>
    <t>1.1</t>
  </si>
  <si>
    <t>деньги на счетах в банках и организациях, осуществляющих отдельные виды банковских операций</t>
  </si>
  <si>
    <t>1.2</t>
  </si>
  <si>
    <t>эквиваленты денежных средств</t>
  </si>
  <si>
    <t>1.3</t>
  </si>
  <si>
    <t>Аффинированные драгоценные металлы</t>
  </si>
  <si>
    <t xml:space="preserve">Вклады размещенные </t>
  </si>
  <si>
    <t xml:space="preserve">     начисленные, но не полученные доходы в виде вознаграждения</t>
  </si>
  <si>
    <t>3.1</t>
  </si>
  <si>
    <t>Операция «обратное РЕПО»</t>
  </si>
  <si>
    <t>4.1</t>
  </si>
  <si>
    <t>Ценные бумаги, оцениваемые по справедливой стоимости, изменения которых отражаются в составе прибыли или убытка</t>
  </si>
  <si>
    <t>5.1</t>
  </si>
  <si>
    <t>Ценные бумаги, учитываемые по справедливой стоимости через прочий совокупный доход</t>
  </si>
  <si>
    <t xml:space="preserve">    начисленные, но не полученные доходы в виде вознаграждения</t>
  </si>
  <si>
    <t>6.1</t>
  </si>
  <si>
    <t xml:space="preserve">Ценные бумаги, учитываемые по амортизированной стоимости </t>
  </si>
  <si>
    <t>7.1</t>
  </si>
  <si>
    <t>Инвестиционное имущество</t>
  </si>
  <si>
    <t>Инвестиции в капитал других юридических лиц и субординированный долг</t>
  </si>
  <si>
    <t>Запасы</t>
  </si>
  <si>
    <t>Долгосрочные активы (выбывающие группы), предназначенные для продажи</t>
  </si>
  <si>
    <t xml:space="preserve">Основные средства </t>
  </si>
  <si>
    <t xml:space="preserve">Нематериальные активы </t>
  </si>
  <si>
    <t xml:space="preserve">Активы в форме права пользования </t>
  </si>
  <si>
    <t>Дебиторская задолженность</t>
  </si>
  <si>
    <t>Начисленные комиссионные вознаграждения к получению</t>
  </si>
  <si>
    <t>16.1</t>
  </si>
  <si>
    <t>16.2</t>
  </si>
  <si>
    <t>16.3</t>
  </si>
  <si>
    <t>16.4</t>
  </si>
  <si>
    <t>16.5</t>
  </si>
  <si>
    <t xml:space="preserve">   от инвестиционного дохода (убытка) по пенсионным активам</t>
  </si>
  <si>
    <t>Производные финансовые инструменты</t>
  </si>
  <si>
    <t>17</t>
  </si>
  <si>
    <t xml:space="preserve">   требования по сделке фьючерсы</t>
  </si>
  <si>
    <t>17.1</t>
  </si>
  <si>
    <t xml:space="preserve">   требования по сделке форварды</t>
  </si>
  <si>
    <t>17.2</t>
  </si>
  <si>
    <t xml:space="preserve">   требования по сделке опционы</t>
  </si>
  <si>
    <t>17.3</t>
  </si>
  <si>
    <t xml:space="preserve">   требования по сделке свопы</t>
  </si>
  <si>
    <t>17.4</t>
  </si>
  <si>
    <t>Текущий налоговый актив</t>
  </si>
  <si>
    <t>18</t>
  </si>
  <si>
    <t>Отложенный налоговый актив</t>
  </si>
  <si>
    <t>19</t>
  </si>
  <si>
    <t>Авансы выданные и предоплата</t>
  </si>
  <si>
    <t>20</t>
  </si>
  <si>
    <t>Прочие активы</t>
  </si>
  <si>
    <t>21</t>
  </si>
  <si>
    <t>Итого активы:</t>
  </si>
  <si>
    <t>22</t>
  </si>
  <si>
    <t>Обязательства</t>
  </si>
  <si>
    <t>Операция «РЕПО»</t>
  </si>
  <si>
    <t>23</t>
  </si>
  <si>
    <t>Выпущенные долговые ценные бумаги</t>
  </si>
  <si>
    <t>24</t>
  </si>
  <si>
    <t>Займы полученные</t>
  </si>
  <si>
    <t>25</t>
  </si>
  <si>
    <t>Субординированный долг</t>
  </si>
  <si>
    <t>26</t>
  </si>
  <si>
    <t>Резервы</t>
  </si>
  <si>
    <t>27</t>
  </si>
  <si>
    <t>Расчеты с акционерами (по дивидендам)</t>
  </si>
  <si>
    <t>28</t>
  </si>
  <si>
    <t>Кредиторская задолженность</t>
  </si>
  <si>
    <t>Начисленные комиссионные расходы к оплате</t>
  </si>
  <si>
    <t xml:space="preserve">    обязательства по сделке фьючерсы</t>
  </si>
  <si>
    <t>31.1</t>
  </si>
  <si>
    <t xml:space="preserve">    обязательства по сделке форварды</t>
  </si>
  <si>
    <t>31.2</t>
  </si>
  <si>
    <t xml:space="preserve">    обязательства по сделке опционы</t>
  </si>
  <si>
    <t>31.3</t>
  </si>
  <si>
    <t xml:space="preserve">    обязательства по сделке свопы</t>
  </si>
  <si>
    <t>31.4</t>
  </si>
  <si>
    <t>Обязательство перед бюджетом по налогам и другим обязательным платежам в бюджет</t>
  </si>
  <si>
    <t>32</t>
  </si>
  <si>
    <t>Отложенное налоговое обязательство</t>
  </si>
  <si>
    <t>33</t>
  </si>
  <si>
    <t>Авансы полученные</t>
  </si>
  <si>
    <t>34</t>
  </si>
  <si>
    <t>Обязательства по вознаграждениям работникам</t>
  </si>
  <si>
    <t>35</t>
  </si>
  <si>
    <t>Обязательства по аренде</t>
  </si>
  <si>
    <t>36</t>
  </si>
  <si>
    <t>Прочие обязательства</t>
  </si>
  <si>
    <t>37</t>
  </si>
  <si>
    <t>Итого обязательства:</t>
  </si>
  <si>
    <t>38</t>
  </si>
  <si>
    <t>Собственный капитал</t>
  </si>
  <si>
    <t>Уставный капитал</t>
  </si>
  <si>
    <t xml:space="preserve">     простые акции</t>
  </si>
  <si>
    <t>39.1</t>
  </si>
  <si>
    <t xml:space="preserve">     привилегированные акции</t>
  </si>
  <si>
    <t>39.2</t>
  </si>
  <si>
    <t>Дополнительный оплаченный капитал</t>
  </si>
  <si>
    <t>Изъятый капитал</t>
  </si>
  <si>
    <t>Резервный капитал</t>
  </si>
  <si>
    <t xml:space="preserve"> Резерв переоценки ценных бумаг, учитываемых по справедливой стоимости через прочий совокупный доход</t>
  </si>
  <si>
    <t>Резерв обесценения ценных бумаг, учитываемых по справедливой стоимости через прочий совокупный доход</t>
  </si>
  <si>
    <t xml:space="preserve"> Резерв на переоценку основных средств</t>
  </si>
  <si>
    <t>Прочие резервы</t>
  </si>
  <si>
    <t xml:space="preserve">Нераспределенная прибыль (непокрытый убыток): </t>
  </si>
  <si>
    <t xml:space="preserve">     предыдущих лет</t>
  </si>
  <si>
    <t>47.1</t>
  </si>
  <si>
    <t xml:space="preserve">     отчетного периода</t>
  </si>
  <si>
    <t>47.2</t>
  </si>
  <si>
    <t xml:space="preserve">Итого капитал: </t>
  </si>
  <si>
    <t xml:space="preserve">Итого капитал и обязательства </t>
  </si>
  <si>
    <t>Наименование статей</t>
  </si>
  <si>
    <t>За отчетный период</t>
  </si>
  <si>
    <t xml:space="preserve"> Доходы, связанные с получением вознаграждения</t>
  </si>
  <si>
    <t xml:space="preserve"> в том числе:</t>
  </si>
  <si>
    <t xml:space="preserve">   по размещенным вкладам</t>
  </si>
  <si>
    <t xml:space="preserve">   по приобретенным ценным бумагам</t>
  </si>
  <si>
    <t xml:space="preserve">   по ценным бумагам, учитываемым по справедливой стоимости через прочий совокупный доход</t>
  </si>
  <si>
    <t>1.2.1</t>
  </si>
  <si>
    <t xml:space="preserve">  доходы в виде дивидендов по акциям, находящимся в портфеле ценных бумаг, учитываемых по справедливой стоимости через прочий совокупный доход</t>
  </si>
  <si>
    <t>1.2.1.1</t>
  </si>
  <si>
    <t xml:space="preserve">  доходы, связанные с амортизацией дисконта по ценным бумагам, учитываемым по справедливой стоимости через прочий совокупный доход</t>
  </si>
  <si>
    <t>1.2.1.2</t>
  </si>
  <si>
    <t xml:space="preserve">  по ценным бумагам, оцениваемым по справедливой стоимости, изменения которых отражаются в составе прибыли или убытка</t>
  </si>
  <si>
    <t>1.2.2</t>
  </si>
  <si>
    <t xml:space="preserve">  доходы в виде дивидендов по акциям, находящимся в портфеле ценных бумаг, оцениваемых по справедливой стоимости, изменения которых отражаются в составе прибыли или убытка</t>
  </si>
  <si>
    <t>1.2.2.1</t>
  </si>
  <si>
    <t xml:space="preserve">  доходы, связанные с амортизацией дисконта по ценным бумагам, оцениваемым по справедливой стоимости</t>
  </si>
  <si>
    <t>1.2.2.2</t>
  </si>
  <si>
    <t xml:space="preserve">  по ценным бумаги, учитываемым по амортизированной стоимости (за вычетом резервов на обесценение)</t>
  </si>
  <si>
    <t>1.2.3</t>
  </si>
  <si>
    <t xml:space="preserve">  доходы, связанные с амортизацией дисконта по ценным бумагам, учитываемым по амортизированной стоимости </t>
  </si>
  <si>
    <t>1.2.3.1</t>
  </si>
  <si>
    <t xml:space="preserve">  по операциям «обратное РЕПО»</t>
  </si>
  <si>
    <t xml:space="preserve">  прочие доходы, связанные с получением вознаграждения</t>
  </si>
  <si>
    <t>1.4</t>
  </si>
  <si>
    <t xml:space="preserve"> Комиссионные вознаграждения</t>
  </si>
  <si>
    <t xml:space="preserve">  от консалтинговых услуг</t>
  </si>
  <si>
    <t>2.1</t>
  </si>
  <si>
    <t xml:space="preserve">  аффилированным лицам</t>
  </si>
  <si>
    <t>2.1.1</t>
  </si>
  <si>
    <t xml:space="preserve">  прочим клиентам</t>
  </si>
  <si>
    <t>2.1.2</t>
  </si>
  <si>
    <t xml:space="preserve">  от услуг представителя держателей облигаций</t>
  </si>
  <si>
    <t>2.2</t>
  </si>
  <si>
    <t xml:space="preserve">  от услуг андеррайтера</t>
  </si>
  <si>
    <t>2.3</t>
  </si>
  <si>
    <t xml:space="preserve">  от управления активами</t>
  </si>
  <si>
    <t>2.4</t>
  </si>
  <si>
    <t xml:space="preserve">  от брокерских услуг</t>
  </si>
  <si>
    <t>2.5</t>
  </si>
  <si>
    <t xml:space="preserve">   от услуг маркет-мейкера</t>
  </si>
  <si>
    <t>2.6</t>
  </si>
  <si>
    <t xml:space="preserve">   от прочих услуг</t>
  </si>
  <si>
    <t>2.7</t>
  </si>
  <si>
    <t xml:space="preserve">   от пенсионных активов</t>
  </si>
  <si>
    <t>2.8</t>
  </si>
  <si>
    <t>2.9</t>
  </si>
  <si>
    <t>Доходы от купли-продажи финансовых активов</t>
  </si>
  <si>
    <t>Доходы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</si>
  <si>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Доходы от операций с иностранной валютой</t>
  </si>
  <si>
    <t>Доходы от переоценки иностранной валюты</t>
  </si>
  <si>
    <t>Доходы, связанные с участием в капитале юридических лиц</t>
  </si>
  <si>
    <t>Доходы от реализации активов</t>
  </si>
  <si>
    <t>Доходы от операций с аффинированными драгоценными металлами</t>
  </si>
  <si>
    <t>Доходы от операций с производными финансовыми инструментами</t>
  </si>
  <si>
    <t xml:space="preserve">  по сделкам фьючерс</t>
  </si>
  <si>
    <t>10.1</t>
  </si>
  <si>
    <t xml:space="preserve">  по сделкам форвард</t>
  </si>
  <si>
    <t>10.2</t>
  </si>
  <si>
    <t xml:space="preserve">  по сделкам опцион</t>
  </si>
  <si>
    <t>10.3</t>
  </si>
  <si>
    <t xml:space="preserve">  по сделкам своп</t>
  </si>
  <si>
    <t>10.4</t>
  </si>
  <si>
    <t>Доходы от восстановления резервов по ценным бумагам, вкладам, дебиторской задолженности и условным обязательствам</t>
  </si>
  <si>
    <t xml:space="preserve"> Прочие доходы</t>
  </si>
  <si>
    <t xml:space="preserve">Итого доходов </t>
  </si>
  <si>
    <t xml:space="preserve"> Расходы, связанные с выплатой вознаграждения</t>
  </si>
  <si>
    <t xml:space="preserve">  по полученным займам</t>
  </si>
  <si>
    <t>14.1</t>
  </si>
  <si>
    <t xml:space="preserve">   по выпущенным ценным бумагам</t>
  </si>
  <si>
    <t>14.2</t>
  </si>
  <si>
    <t xml:space="preserve">   по операциям «РЕПО»</t>
  </si>
  <si>
    <t>14.3</t>
  </si>
  <si>
    <t xml:space="preserve">  прочие расходы, связанные с выплатой вознаграждения</t>
  </si>
  <si>
    <t>14.4</t>
  </si>
  <si>
    <t xml:space="preserve"> Комиссионные расходы</t>
  </si>
  <si>
    <t xml:space="preserve">   управляющему агенту</t>
  </si>
  <si>
    <t>15.1</t>
  </si>
  <si>
    <t xml:space="preserve">   за кастодиальное обслуживание</t>
  </si>
  <si>
    <t>15.2</t>
  </si>
  <si>
    <t xml:space="preserve">   за услуги фондовой биржи</t>
  </si>
  <si>
    <t>15.3</t>
  </si>
  <si>
    <t xml:space="preserve">   за услуги центрального депозитария</t>
  </si>
  <si>
    <t>15.4</t>
  </si>
  <si>
    <t xml:space="preserve">  за брокерские услуги</t>
  </si>
  <si>
    <t>15.5</t>
  </si>
  <si>
    <t xml:space="preserve">  за прочие услуги</t>
  </si>
  <si>
    <t>15.6</t>
  </si>
  <si>
    <t xml:space="preserve"> Расходы от деятельности, не связанной с выплатой вознаграждения</t>
  </si>
  <si>
    <t xml:space="preserve">   от переводных операций</t>
  </si>
  <si>
    <t xml:space="preserve">   от клиринговых операций</t>
  </si>
  <si>
    <t xml:space="preserve">   от кассовых операций</t>
  </si>
  <si>
    <t xml:space="preserve">   от сейфовых операций </t>
  </si>
  <si>
    <t xml:space="preserve">   от инкассации</t>
  </si>
  <si>
    <t>Расходы от купли-продажи финансовых активов</t>
  </si>
  <si>
    <t>Расходы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</si>
  <si>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Расходы от операций иностранной валюты</t>
  </si>
  <si>
    <t>Расходы от переоценки иностранной валюты</t>
  </si>
  <si>
    <t>Расходы, связанные с участием в капитале юридических лиц</t>
  </si>
  <si>
    <t>Расходы от реализации или безвозмездной передачи активов</t>
  </si>
  <si>
    <t>Расходы от операций с аффинированными драгоценными металлами</t>
  </si>
  <si>
    <t>Расходы от операций с производными финансовыми инструментами</t>
  </si>
  <si>
    <t xml:space="preserve">   по сделкам фьючерс</t>
  </si>
  <si>
    <t>24.1</t>
  </si>
  <si>
    <t xml:space="preserve">   по сделкам форвард</t>
  </si>
  <si>
    <t>24.2</t>
  </si>
  <si>
    <t xml:space="preserve">   по сделкам опцион</t>
  </si>
  <si>
    <t>24.3</t>
  </si>
  <si>
    <t xml:space="preserve">   по сделкам своп</t>
  </si>
  <si>
    <t>24.4</t>
  </si>
  <si>
    <t>Расходы от создания резервов по ценным бумагам, размещенным вкладам, дебиторской задолженности и условным обязательствам</t>
  </si>
  <si>
    <t>Операционные расходы</t>
  </si>
  <si>
    <t xml:space="preserve">   расходы на оплату труда и командировочные</t>
  </si>
  <si>
    <t>26.1</t>
  </si>
  <si>
    <t xml:space="preserve">   транспортные расходы</t>
  </si>
  <si>
    <t>26.2</t>
  </si>
  <si>
    <t xml:space="preserve">   общехозяйственные и административные расходы</t>
  </si>
  <si>
    <t>26.3</t>
  </si>
  <si>
    <t xml:space="preserve">   амортизационные отчисления и износ</t>
  </si>
  <si>
    <t>26.4</t>
  </si>
  <si>
    <t xml:space="preserve">   расходы по уплате налогов и других обязательных платежей в бюджет, за исключением корпоративного подоходного налога</t>
  </si>
  <si>
    <t>26.5</t>
  </si>
  <si>
    <t>Прочие расходы</t>
  </si>
  <si>
    <t xml:space="preserve">   неустойка (штраф, пеня)</t>
  </si>
  <si>
    <t>26.6</t>
  </si>
  <si>
    <t xml:space="preserve">Итого расходов </t>
  </si>
  <si>
    <t xml:space="preserve">Чистая прибыль (убыток) до уплаты корпоративного подоходного налога </t>
  </si>
  <si>
    <t>Корпоративный подоходный налог</t>
  </si>
  <si>
    <t xml:space="preserve">Чистая прибыль (убыток) после уплаты корпоративного подоходного налога </t>
  </si>
  <si>
    <t>Прибыль (убыток) от прекращенной деятельности</t>
  </si>
  <si>
    <t xml:space="preserve">Итого чистая прибыль (убыток) за период </t>
  </si>
  <si>
    <t>Частная компания NGDEM Global limited</t>
  </si>
  <si>
    <t>Примечание:</t>
  </si>
  <si>
    <t>Генеральный директор</t>
  </si>
  <si>
    <t>Наименование: Частная компания NGDEM Global limited</t>
  </si>
  <si>
    <t>Тельман К.Т. _______________</t>
  </si>
  <si>
    <t>Бухгалтерский баланс</t>
  </si>
  <si>
    <t>Отчет о прибылях и убытках</t>
  </si>
  <si>
    <t>по состоянию на "01" января 2024 года</t>
  </si>
  <si>
    <t>(в тыс. долл. США)</t>
  </si>
  <si>
    <t>На начало отчетного периода</t>
  </si>
  <si>
    <t>За аналогичный период прошлого года</t>
  </si>
</sst>
</file>

<file path=xl/styles.xml><?xml version="1.0" encoding="utf-8"?>
<styleSheet xmlns="http://schemas.openxmlformats.org/spreadsheetml/2006/main">
  <numFmts count="31">
    <numFmt numFmtId="5" formatCode="#,##0\ &quot;₸&quot;;\-#,##0\ &quot;₸&quot;"/>
    <numFmt numFmtId="6" formatCode="#,##0\ &quot;₸&quot;;[Red]\-#,##0\ &quot;₸&quot;"/>
    <numFmt numFmtId="7" formatCode="#,##0.00\ &quot;₸&quot;;\-#,##0.00\ &quot;₸&quot;"/>
    <numFmt numFmtId="8" formatCode="#,##0.00\ &quot;₸&quot;;[Red]\-#,##0.00\ &quot;₸&quot;"/>
    <numFmt numFmtId="42" formatCode="_-* #,##0\ &quot;₸&quot;_-;\-* #,##0\ &quot;₸&quot;_-;_-* &quot;-&quot;\ &quot;₸&quot;_-;_-@_-"/>
    <numFmt numFmtId="41" formatCode="_-* #,##0_-;\-* #,##0_-;_-* &quot;-&quot;_-;_-@_-"/>
    <numFmt numFmtId="44" formatCode="_-* #,##0.00\ &quot;₸&quot;_-;\-* #,##0.00\ &quot;₸&quot;_-;_-* &quot;-&quot;??\ &quot;₸&quot;_-;_-@_-"/>
    <numFmt numFmtId="43" formatCode="_-* #,##0.00_-;\-* #,##0.00_-;_-* &quot;-&quot;??_-;_-@_-"/>
    <numFmt numFmtId="164" formatCode="_-* #,##0\ _₸_-;\-* #,##0\ _₸_-;_-* &quot;-&quot;\ _₸_-;_-@_-"/>
    <numFmt numFmtId="165" formatCode="_-* #,##0.00\ _₸_-;\-* #,##0.00\ _₸_-;_-* &quot;-&quot;??\ _₸_-;_-@_-"/>
    <numFmt numFmtId="166" formatCode="_-* #,##0.00\ _₽_-;\-* #,##0.00\ _₽_-;_-* &quot;-&quot;??\ _₽_-;_-@_-"/>
    <numFmt numFmtId="167" formatCode="_-* #,##0\ _₽_-;\-* #,##0\ _₽_-;_-* &quot;-&quot;??\ _₽_-;_-@_-"/>
    <numFmt numFmtId="168" formatCode="_-* #,##0\ _₸_-;\-* #,##0\ _₸_-;_-* &quot;-&quot;??\ _₸_-;_-@_-"/>
    <numFmt numFmtId="169" formatCode="_-* #,##0.0\ _₸_-;\-* #,##0.0\ _₸_-;_-* &quot;-&quot;??\ _₸_-;_-@_-"/>
    <numFmt numFmtId="170" formatCode="0.0000"/>
    <numFmt numFmtId="171" formatCode="#,##0.000;[Red]\-#,##0.000"/>
    <numFmt numFmtId="172" formatCode="#,##0.0"/>
    <numFmt numFmtId="173" formatCode="0.0"/>
    <numFmt numFmtId="174" formatCode="0.000;[Red]\-0.000"/>
    <numFmt numFmtId="175" formatCode="0.000"/>
    <numFmt numFmtId="176" formatCode="#,##0.0000"/>
    <numFmt numFmtId="177" formatCode="#,##0.00;\(#,##0.00\);&quot;-&quot;;\(@\)"/>
    <numFmt numFmtId="178" formatCode="#,##0;\(#,##0\);&quot;-&quot;;\(@\)"/>
    <numFmt numFmtId="179" formatCode="_-* #,##0_-;\-* #,##0_-;_-* &quot;-&quot;??_-;_-@_-"/>
    <numFmt numFmtId="180" formatCode="_(* #,##0_);_(* \(#,##0\);_(* &quot;-&quot;??_);_(@_)"/>
    <numFmt numFmtId="181" formatCode="_-* #,##0.000\ _₸_-;\-* #,##0.000\ _₸_-;_-* &quot;-&quot;??\ _₸_-;_-@_-"/>
    <numFmt numFmtId="182" formatCode="_-* #,##0.0000\ _₸_-;\-* #,##0.0000\ _₸_-;_-* &quot;-&quot;??\ _₸_-;_-@_-"/>
    <numFmt numFmtId="183" formatCode="0.0000000"/>
    <numFmt numFmtId="184" formatCode="0.000000"/>
    <numFmt numFmtId="185" formatCode="0.00000"/>
    <numFmt numFmtId="186" formatCode="0.00000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>
      <alignment horizontal="left" vertical="top"/>
      <protection/>
    </xf>
    <xf numFmtId="0" fontId="26" fillId="0" borderId="0">
      <alignment horizontal="left" vertical="top"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10" xfId="0" applyFont="1" applyBorder="1" applyAlignment="1">
      <alignment wrapText="1"/>
    </xf>
    <xf numFmtId="0" fontId="43" fillId="0" borderId="10" xfId="0" applyFont="1" applyBorder="1" applyAlignment="1">
      <alignment horizontal="center" wrapText="1"/>
    </xf>
    <xf numFmtId="0" fontId="43" fillId="0" borderId="10" xfId="0" applyFont="1" applyBorder="1" applyAlignment="1">
      <alignment wrapText="1"/>
    </xf>
    <xf numFmtId="49" fontId="43" fillId="0" borderId="10" xfId="0" applyNumberFormat="1" applyFont="1" applyBorder="1" applyAlignment="1">
      <alignment horizontal="center"/>
    </xf>
    <xf numFmtId="0" fontId="43" fillId="0" borderId="0" xfId="0" applyFont="1" applyAlignment="1">
      <alignment/>
    </xf>
    <xf numFmtId="0" fontId="42" fillId="0" borderId="0" xfId="0" applyFont="1" applyAlignment="1">
      <alignment vertical="center"/>
    </xf>
    <xf numFmtId="0" fontId="43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vertical="center" wrapText="1"/>
    </xf>
    <xf numFmtId="0" fontId="42" fillId="0" borderId="10" xfId="0" applyFont="1" applyFill="1" applyBorder="1" applyAlignment="1">
      <alignment vertical="center" wrapText="1"/>
    </xf>
    <xf numFmtId="0" fontId="43" fillId="0" borderId="10" xfId="0" applyFont="1" applyBorder="1" applyAlignment="1">
      <alignment vertical="center" wrapText="1"/>
    </xf>
    <xf numFmtId="49" fontId="43" fillId="0" borderId="10" xfId="0" applyNumberFormat="1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2" fillId="0" borderId="0" xfId="0" applyFont="1" applyFill="1" applyAlignment="1">
      <alignment vertical="center"/>
    </xf>
    <xf numFmtId="0" fontId="42" fillId="0" borderId="0" xfId="0" applyFont="1" applyAlignment="1">
      <alignment horizontal="center"/>
    </xf>
    <xf numFmtId="0" fontId="42" fillId="0" borderId="0" xfId="0" applyFont="1" applyAlignment="1">
      <alignment wrapText="1"/>
    </xf>
    <xf numFmtId="0" fontId="43" fillId="0" borderId="10" xfId="0" applyFont="1" applyBorder="1" applyAlignment="1">
      <alignment horizontal="center"/>
    </xf>
    <xf numFmtId="0" fontId="44" fillId="0" borderId="0" xfId="34" applyFont="1" applyFill="1" applyAlignment="1" quotePrefix="1">
      <alignment horizontal="left" vertical="center" wrapText="1"/>
      <protection/>
    </xf>
    <xf numFmtId="0" fontId="45" fillId="0" borderId="0" xfId="0" applyFont="1" applyFill="1" applyAlignment="1">
      <alignment vertical="center" wrapText="1"/>
    </xf>
    <xf numFmtId="0" fontId="43" fillId="0" borderId="0" xfId="0" applyFont="1" applyAlignment="1">
      <alignment vertical="center" wrapText="1"/>
    </xf>
    <xf numFmtId="0" fontId="43" fillId="0" borderId="0" xfId="0" applyFont="1" applyAlignment="1">
      <alignment horizontal="center"/>
    </xf>
    <xf numFmtId="0" fontId="46" fillId="0" borderId="0" xfId="0" applyFont="1" applyFill="1" applyAlignment="1">
      <alignment vertical="center" wrapText="1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vertical="center"/>
    </xf>
    <xf numFmtId="0" fontId="43" fillId="0" borderId="10" xfId="0" applyFont="1" applyFill="1" applyBorder="1" applyAlignment="1">
      <alignment horizontal="center" vertical="center"/>
    </xf>
    <xf numFmtId="0" fontId="44" fillId="0" borderId="0" xfId="34" applyFont="1" applyFill="1" applyAlignment="1" quotePrefix="1">
      <alignment horizontal="left" vertical="center" wrapText="1"/>
      <protection/>
    </xf>
    <xf numFmtId="0" fontId="44" fillId="0" borderId="0" xfId="33" applyFont="1" applyFill="1" applyBorder="1" applyAlignment="1" quotePrefix="1">
      <alignment horizontal="left" vertical="center" wrapText="1"/>
      <protection/>
    </xf>
    <xf numFmtId="168" fontId="42" fillId="0" borderId="0" xfId="0" applyNumberFormat="1" applyFont="1" applyAlignment="1">
      <alignment vertical="center"/>
    </xf>
    <xf numFmtId="168" fontId="43" fillId="0" borderId="0" xfId="0" applyNumberFormat="1" applyFont="1" applyAlignment="1">
      <alignment vertical="center"/>
    </xf>
    <xf numFmtId="168" fontId="43" fillId="0" borderId="0" xfId="64" applyNumberFormat="1" applyFont="1" applyAlignment="1">
      <alignment horizontal="right" vertical="center"/>
    </xf>
    <xf numFmtId="168" fontId="43" fillId="0" borderId="10" xfId="0" applyNumberFormat="1" applyFont="1" applyBorder="1" applyAlignment="1">
      <alignment horizontal="center" vertical="center" wrapText="1"/>
    </xf>
    <xf numFmtId="168" fontId="42" fillId="0" borderId="10" xfId="64" applyNumberFormat="1" applyFont="1" applyBorder="1" applyAlignment="1">
      <alignment vertical="center"/>
    </xf>
    <xf numFmtId="168" fontId="43" fillId="33" borderId="10" xfId="64" applyNumberFormat="1" applyFont="1" applyFill="1" applyBorder="1" applyAlignment="1">
      <alignment vertical="center"/>
    </xf>
    <xf numFmtId="168" fontId="45" fillId="0" borderId="10" xfId="0" applyNumberFormat="1" applyFont="1" applyBorder="1" applyAlignment="1">
      <alignment vertical="center" wrapText="1"/>
    </xf>
    <xf numFmtId="168" fontId="43" fillId="0" borderId="10" xfId="64" applyNumberFormat="1" applyFont="1" applyBorder="1" applyAlignment="1">
      <alignment vertical="center"/>
    </xf>
    <xf numFmtId="168" fontId="42" fillId="0" borderId="0" xfId="64" applyNumberFormat="1" applyFont="1" applyAlignment="1">
      <alignment vertical="center"/>
    </xf>
    <xf numFmtId="168" fontId="45" fillId="0" borderId="0" xfId="64" applyNumberFormat="1" applyFont="1" applyFill="1" applyAlignment="1">
      <alignment vertical="center" wrapText="1"/>
    </xf>
    <xf numFmtId="168" fontId="45" fillId="0" borderId="0" xfId="0" applyNumberFormat="1" applyFont="1" applyFill="1" applyAlignment="1">
      <alignment vertical="center" wrapText="1"/>
    </xf>
    <xf numFmtId="168" fontId="42" fillId="0" borderId="0" xfId="64" applyNumberFormat="1" applyFont="1" applyAlignment="1">
      <alignment horizontal="center" vertical="center"/>
    </xf>
    <xf numFmtId="168" fontId="42" fillId="0" borderId="0" xfId="0" applyNumberFormat="1" applyFont="1" applyAlignment="1">
      <alignment/>
    </xf>
    <xf numFmtId="168" fontId="42" fillId="0" borderId="10" xfId="0" applyNumberFormat="1" applyFont="1" applyFill="1" applyBorder="1" applyAlignment="1">
      <alignment/>
    </xf>
    <xf numFmtId="168" fontId="43" fillId="0" borderId="10" xfId="0" applyNumberFormat="1" applyFont="1" applyFill="1" applyBorder="1" applyAlignment="1">
      <alignment/>
    </xf>
    <xf numFmtId="0" fontId="43" fillId="0" borderId="0" xfId="0" applyFont="1" applyAlignment="1">
      <alignment horizontal="center" vertical="center"/>
    </xf>
    <xf numFmtId="0" fontId="43" fillId="0" borderId="10" xfId="0" applyFont="1" applyBorder="1" applyAlignment="1">
      <alignment vertical="center"/>
    </xf>
    <xf numFmtId="0" fontId="42" fillId="0" borderId="0" xfId="0" applyFont="1" applyAlignment="1">
      <alignment horizontal="center" vertical="center"/>
    </xf>
    <xf numFmtId="0" fontId="44" fillId="0" borderId="0" xfId="34" applyFont="1" applyFill="1" applyAlignment="1" quotePrefix="1">
      <alignment horizontal="center" vertical="center" wrapText="1"/>
      <protection/>
    </xf>
    <xf numFmtId="0" fontId="42" fillId="0" borderId="10" xfId="0" applyFont="1" applyBorder="1" applyAlignment="1">
      <alignment vertical="center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S0" xfId="33"/>
    <cellStyle name="S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10 2" xfId="54"/>
    <cellStyle name="Обычный 2" xfId="55"/>
    <cellStyle name="Обычный 5 2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Текст предупреждения" xfId="63"/>
    <cellStyle name="Comma" xfId="64"/>
    <cellStyle name="Comma [0]" xfId="65"/>
    <cellStyle name="Финансовый 10" xfId="66"/>
    <cellStyle name="Финансовый 2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142"/>
  <sheetViews>
    <sheetView tabSelected="1" zoomScalePageLayoutView="0" workbookViewId="0" topLeftCell="A69">
      <selection activeCell="C69" sqref="C69"/>
    </sheetView>
  </sheetViews>
  <sheetFormatPr defaultColWidth="9.140625" defaultRowHeight="15"/>
  <cols>
    <col min="1" max="1" width="77.00390625" style="7" customWidth="1"/>
    <col min="2" max="2" width="7.57421875" style="13" customWidth="1"/>
    <col min="3" max="3" width="17.28125" style="39" bestFit="1" customWidth="1"/>
    <col min="4" max="4" width="15.7109375" style="7" bestFit="1" customWidth="1"/>
    <col min="5" max="16384" width="9.140625" style="7" customWidth="1"/>
  </cols>
  <sheetData>
    <row r="3" spans="1:3" ht="12">
      <c r="A3" s="43" t="s">
        <v>255</v>
      </c>
      <c r="B3" s="43"/>
      <c r="C3" s="28"/>
    </row>
    <row r="4" spans="1:3" s="13" customFormat="1" ht="12">
      <c r="A4" s="43" t="s">
        <v>250</v>
      </c>
      <c r="B4" s="43"/>
      <c r="C4" s="29"/>
    </row>
    <row r="5" spans="1:3" ht="12">
      <c r="A5" s="45" t="s">
        <v>0</v>
      </c>
      <c r="B5" s="45"/>
      <c r="C5" s="28"/>
    </row>
    <row r="6" spans="1:3" s="13" customFormat="1" ht="12">
      <c r="A6" s="43" t="s">
        <v>257</v>
      </c>
      <c r="B6" s="43"/>
      <c r="C6" s="29"/>
    </row>
    <row r="7" ht="12">
      <c r="C7" s="30" t="s">
        <v>258</v>
      </c>
    </row>
    <row r="8" spans="1:4" ht="48">
      <c r="A8" s="8" t="s">
        <v>1</v>
      </c>
      <c r="B8" s="8" t="s">
        <v>2</v>
      </c>
      <c r="C8" s="31" t="s">
        <v>3</v>
      </c>
      <c r="D8" s="31" t="s">
        <v>259</v>
      </c>
    </row>
    <row r="9" spans="1:4" s="15" customFormat="1" ht="12">
      <c r="A9" s="17">
        <v>1</v>
      </c>
      <c r="B9" s="17">
        <v>2</v>
      </c>
      <c r="C9" s="17">
        <v>3</v>
      </c>
      <c r="D9" s="17">
        <v>4</v>
      </c>
    </row>
    <row r="10" spans="1:4" ht="12">
      <c r="A10" s="44" t="s">
        <v>4</v>
      </c>
      <c r="B10" s="44"/>
      <c r="C10" s="32" t="s">
        <v>5</v>
      </c>
      <c r="D10" s="47"/>
    </row>
    <row r="11" spans="1:4" ht="12">
      <c r="A11" s="9" t="s">
        <v>6</v>
      </c>
      <c r="B11" s="23">
        <v>1</v>
      </c>
      <c r="C11" s="33">
        <f>C14+C15</f>
        <v>14363.77088</v>
      </c>
      <c r="D11" s="33">
        <f>D14+D15</f>
        <v>5307.94011</v>
      </c>
    </row>
    <row r="12" spans="1:4" ht="12">
      <c r="A12" s="9" t="s">
        <v>7</v>
      </c>
      <c r="B12" s="23"/>
      <c r="C12" s="32"/>
      <c r="D12" s="47"/>
    </row>
    <row r="13" spans="1:4" ht="12.75">
      <c r="A13" s="9" t="s">
        <v>8</v>
      </c>
      <c r="B13" s="12" t="s">
        <v>9</v>
      </c>
      <c r="C13" s="32"/>
      <c r="D13" s="34"/>
    </row>
    <row r="14" spans="1:4" ht="12.75">
      <c r="A14" s="9" t="s">
        <v>10</v>
      </c>
      <c r="B14" s="12" t="s">
        <v>11</v>
      </c>
      <c r="C14" s="34">
        <f>(7731480.26-3311.98)/1000</f>
        <v>7728.168279999999</v>
      </c>
      <c r="D14" s="34">
        <f>31800.59/1000</f>
        <v>31.80059</v>
      </c>
    </row>
    <row r="15" spans="1:4" ht="12.75">
      <c r="A15" s="9" t="s">
        <v>12</v>
      </c>
      <c r="B15" s="12" t="s">
        <v>13</v>
      </c>
      <c r="C15" s="34">
        <v>6635.6026</v>
      </c>
      <c r="D15" s="34">
        <f>(5295785.43-19645.91)/1000</f>
        <v>5276.13952</v>
      </c>
    </row>
    <row r="16" spans="1:4" ht="12.75">
      <c r="A16" s="9" t="s">
        <v>14</v>
      </c>
      <c r="B16" s="23">
        <v>2</v>
      </c>
      <c r="C16" s="32"/>
      <c r="D16" s="34"/>
    </row>
    <row r="17" spans="1:4" ht="12.75">
      <c r="A17" s="9" t="s">
        <v>15</v>
      </c>
      <c r="B17" s="23">
        <v>3</v>
      </c>
      <c r="C17" s="32">
        <f>(18031999.86+15887.28)/1000</f>
        <v>18047.88714</v>
      </c>
      <c r="D17" s="34"/>
    </row>
    <row r="18" spans="1:4" ht="12.75">
      <c r="A18" s="9" t="s">
        <v>7</v>
      </c>
      <c r="B18" s="23"/>
      <c r="C18" s="32"/>
      <c r="D18" s="34"/>
    </row>
    <row r="19" spans="1:4" ht="12.75">
      <c r="A19" s="9" t="s">
        <v>16</v>
      </c>
      <c r="B19" s="12" t="s">
        <v>17</v>
      </c>
      <c r="C19" s="32">
        <f>15887.28/1000</f>
        <v>15.88728</v>
      </c>
      <c r="D19" s="34"/>
    </row>
    <row r="20" spans="1:4" ht="12.75">
      <c r="A20" s="9" t="s">
        <v>18</v>
      </c>
      <c r="B20" s="23">
        <v>4</v>
      </c>
      <c r="C20" s="34">
        <v>3028.35302</v>
      </c>
      <c r="D20" s="47"/>
    </row>
    <row r="21" spans="1:4" ht="12">
      <c r="A21" s="9" t="s">
        <v>7</v>
      </c>
      <c r="B21" s="23"/>
      <c r="C21" s="32"/>
      <c r="D21" s="47"/>
    </row>
    <row r="22" spans="1:4" ht="12">
      <c r="A22" s="9" t="s">
        <v>16</v>
      </c>
      <c r="B22" s="12" t="s">
        <v>19</v>
      </c>
      <c r="C22" s="32"/>
      <c r="D22" s="47"/>
    </row>
    <row r="23" spans="1:4" ht="24">
      <c r="A23" s="9" t="s">
        <v>20</v>
      </c>
      <c r="B23" s="23">
        <v>5</v>
      </c>
      <c r="C23" s="32"/>
      <c r="D23" s="47"/>
    </row>
    <row r="24" spans="1:4" ht="12.75">
      <c r="A24" s="9" t="s">
        <v>7</v>
      </c>
      <c r="B24" s="23"/>
      <c r="C24" s="32"/>
      <c r="D24" s="34"/>
    </row>
    <row r="25" spans="1:4" ht="12.75">
      <c r="A25" s="9" t="s">
        <v>16</v>
      </c>
      <c r="B25" s="12" t="s">
        <v>21</v>
      </c>
      <c r="C25" s="32"/>
      <c r="D25" s="34"/>
    </row>
    <row r="26" spans="1:4" ht="12.75">
      <c r="A26" s="9" t="s">
        <v>22</v>
      </c>
      <c r="B26" s="23">
        <v>6</v>
      </c>
      <c r="C26" s="34">
        <v>22162.779090000004</v>
      </c>
      <c r="D26" s="34">
        <f>(7754325.43-6653751.61)/1000</f>
        <v>1100.5738199999994</v>
      </c>
    </row>
    <row r="27" spans="1:4" ht="12.75">
      <c r="A27" s="9" t="s">
        <v>7</v>
      </c>
      <c r="B27" s="24"/>
      <c r="C27" s="32"/>
      <c r="D27" s="34"/>
    </row>
    <row r="28" spans="1:4" ht="12.75">
      <c r="A28" s="9" t="s">
        <v>23</v>
      </c>
      <c r="B28" s="12" t="s">
        <v>24</v>
      </c>
      <c r="C28" s="32"/>
      <c r="D28" s="34"/>
    </row>
    <row r="29" spans="1:4" ht="12.75">
      <c r="A29" s="9" t="s">
        <v>25</v>
      </c>
      <c r="B29" s="23">
        <v>7</v>
      </c>
      <c r="C29" s="34">
        <v>11.337549999999998</v>
      </c>
      <c r="D29" s="34">
        <f>1021.07/1000</f>
        <v>1.0210700000000001</v>
      </c>
    </row>
    <row r="30" spans="1:4" ht="12.75">
      <c r="A30" s="9" t="s">
        <v>7</v>
      </c>
      <c r="B30" s="23"/>
      <c r="C30" s="32"/>
      <c r="D30" s="34"/>
    </row>
    <row r="31" spans="1:4" ht="12.75">
      <c r="A31" s="9" t="s">
        <v>23</v>
      </c>
      <c r="B31" s="12" t="s">
        <v>26</v>
      </c>
      <c r="C31" s="32"/>
      <c r="D31" s="34"/>
    </row>
    <row r="32" spans="1:4" ht="12.75">
      <c r="A32" s="9" t="s">
        <v>27</v>
      </c>
      <c r="B32" s="23">
        <v>8</v>
      </c>
      <c r="C32" s="32"/>
      <c r="D32" s="34"/>
    </row>
    <row r="33" spans="1:4" ht="12.75">
      <c r="A33" s="9" t="s">
        <v>28</v>
      </c>
      <c r="B33" s="23">
        <v>9</v>
      </c>
      <c r="C33" s="32"/>
      <c r="D33" s="34"/>
    </row>
    <row r="34" spans="1:4" ht="12.75">
      <c r="A34" s="9" t="s">
        <v>29</v>
      </c>
      <c r="B34" s="23">
        <v>10</v>
      </c>
      <c r="C34" s="32"/>
      <c r="D34" s="34"/>
    </row>
    <row r="35" spans="1:4" ht="12.75">
      <c r="A35" s="9" t="s">
        <v>30</v>
      </c>
      <c r="B35" s="23">
        <v>11</v>
      </c>
      <c r="C35" s="32"/>
      <c r="D35" s="34"/>
    </row>
    <row r="36" spans="1:4" ht="12.75">
      <c r="A36" s="9" t="s">
        <v>31</v>
      </c>
      <c r="B36" s="23">
        <v>12</v>
      </c>
      <c r="C36" s="34">
        <v>0.51262</v>
      </c>
      <c r="D36" s="34"/>
    </row>
    <row r="37" spans="1:4" ht="12.75">
      <c r="A37" s="9" t="s">
        <v>32</v>
      </c>
      <c r="B37" s="23">
        <v>13</v>
      </c>
      <c r="C37" s="34"/>
      <c r="D37" s="34"/>
    </row>
    <row r="38" spans="1:4" ht="12.75">
      <c r="A38" s="10" t="s">
        <v>33</v>
      </c>
      <c r="B38" s="25">
        <v>14</v>
      </c>
      <c r="C38" s="32"/>
      <c r="D38" s="34"/>
    </row>
    <row r="39" spans="1:4" ht="12.75">
      <c r="A39" s="9" t="s">
        <v>34</v>
      </c>
      <c r="B39" s="23">
        <v>15</v>
      </c>
      <c r="C39" s="34">
        <v>26370.12242</v>
      </c>
      <c r="D39" s="34">
        <f>(689090.57-9039.05)/1000</f>
        <v>680.0515199999999</v>
      </c>
    </row>
    <row r="40" spans="1:4" ht="12.75">
      <c r="A40" s="9" t="s">
        <v>35</v>
      </c>
      <c r="B40" s="23">
        <v>16</v>
      </c>
      <c r="C40" s="34">
        <v>113.77633</v>
      </c>
      <c r="D40" s="47"/>
    </row>
    <row r="41" spans="1:4" ht="12">
      <c r="A41" s="9" t="s">
        <v>42</v>
      </c>
      <c r="B41" s="12" t="s">
        <v>43</v>
      </c>
      <c r="C41" s="32"/>
      <c r="D41" s="47"/>
    </row>
    <row r="42" spans="1:4" ht="12">
      <c r="A42" s="9" t="s">
        <v>7</v>
      </c>
      <c r="B42" s="23"/>
      <c r="C42" s="32"/>
      <c r="D42" s="47"/>
    </row>
    <row r="43" spans="1:4" ht="12">
      <c r="A43" s="9" t="s">
        <v>44</v>
      </c>
      <c r="B43" s="12" t="s">
        <v>45</v>
      </c>
      <c r="C43" s="32"/>
      <c r="D43" s="47"/>
    </row>
    <row r="44" spans="1:4" ht="12">
      <c r="A44" s="9" t="s">
        <v>46</v>
      </c>
      <c r="B44" s="12" t="s">
        <v>47</v>
      </c>
      <c r="C44" s="32"/>
      <c r="D44" s="47"/>
    </row>
    <row r="45" spans="1:4" ht="12">
      <c r="A45" s="9" t="s">
        <v>48</v>
      </c>
      <c r="B45" s="12" t="s">
        <v>49</v>
      </c>
      <c r="C45" s="32"/>
      <c r="D45" s="47"/>
    </row>
    <row r="46" spans="1:4" ht="12">
      <c r="A46" s="9" t="s">
        <v>50</v>
      </c>
      <c r="B46" s="12" t="s">
        <v>51</v>
      </c>
      <c r="C46" s="32"/>
      <c r="D46" s="47"/>
    </row>
    <row r="47" spans="1:4" ht="12.75">
      <c r="A47" s="9" t="s">
        <v>52</v>
      </c>
      <c r="B47" s="12" t="s">
        <v>53</v>
      </c>
      <c r="C47" s="34">
        <v>0.6918300000000001</v>
      </c>
      <c r="D47" s="47"/>
    </row>
    <row r="48" spans="1:4" ht="12">
      <c r="A48" s="9" t="s">
        <v>54</v>
      </c>
      <c r="B48" s="12" t="s">
        <v>55</v>
      </c>
      <c r="C48" s="32"/>
      <c r="D48" s="47"/>
    </row>
    <row r="49" spans="1:4" ht="12.75">
      <c r="A49" s="9" t="s">
        <v>56</v>
      </c>
      <c r="B49" s="12" t="s">
        <v>57</v>
      </c>
      <c r="C49" s="34">
        <v>18.43161</v>
      </c>
      <c r="D49" s="34">
        <f>2658.37/1000</f>
        <v>2.6583699999999997</v>
      </c>
    </row>
    <row r="50" spans="1:4" ht="12.75">
      <c r="A50" s="9" t="s">
        <v>58</v>
      </c>
      <c r="B50" s="12" t="s">
        <v>59</v>
      </c>
      <c r="C50" s="34">
        <v>4.2563699999999995</v>
      </c>
      <c r="D50" s="34">
        <f>4225.66/1000</f>
        <v>4.2256599999999995</v>
      </c>
    </row>
    <row r="51" spans="1:4" s="13" customFormat="1" ht="12">
      <c r="A51" s="11" t="s">
        <v>60</v>
      </c>
      <c r="B51" s="12" t="s">
        <v>61</v>
      </c>
      <c r="C51" s="35">
        <v>84122.00439999999</v>
      </c>
      <c r="D51" s="35">
        <f>D11+D26+D29+D39+D49+D50</f>
        <v>7096.470549999999</v>
      </c>
    </row>
    <row r="52" spans="1:4" ht="12">
      <c r="A52" s="11" t="s">
        <v>62</v>
      </c>
      <c r="B52" s="12"/>
      <c r="C52" s="32"/>
      <c r="D52" s="47"/>
    </row>
    <row r="53" spans="1:4" ht="12.75">
      <c r="A53" s="9" t="s">
        <v>63</v>
      </c>
      <c r="B53" s="12" t="s">
        <v>64</v>
      </c>
      <c r="C53" s="34">
        <v>8748.15359</v>
      </c>
      <c r="D53" s="34">
        <f>276667.15/1000</f>
        <v>276.66715000000005</v>
      </c>
    </row>
    <row r="54" spans="1:4" ht="12.75">
      <c r="A54" s="9" t="s">
        <v>65</v>
      </c>
      <c r="B54" s="12" t="s">
        <v>66</v>
      </c>
      <c r="C54" s="32"/>
      <c r="D54" s="34"/>
    </row>
    <row r="55" spans="1:4" ht="12.75">
      <c r="A55" s="9" t="s">
        <v>67</v>
      </c>
      <c r="B55" s="12" t="s">
        <v>68</v>
      </c>
      <c r="C55" s="32"/>
      <c r="D55" s="34"/>
    </row>
    <row r="56" spans="1:4" ht="12.75">
      <c r="A56" s="9" t="s">
        <v>69</v>
      </c>
      <c r="B56" s="12" t="s">
        <v>70</v>
      </c>
      <c r="C56" s="32"/>
      <c r="D56" s="34"/>
    </row>
    <row r="57" spans="1:4" ht="12.75">
      <c r="A57" s="9" t="s">
        <v>71</v>
      </c>
      <c r="B57" s="12" t="s">
        <v>72</v>
      </c>
      <c r="C57" s="34">
        <v>15.45876</v>
      </c>
      <c r="D57" s="34">
        <f>1271.18/1000</f>
        <v>1.27118</v>
      </c>
    </row>
    <row r="58" spans="1:4" ht="12.75">
      <c r="A58" s="9" t="s">
        <v>73</v>
      </c>
      <c r="B58" s="12" t="s">
        <v>74</v>
      </c>
      <c r="C58" s="34">
        <v>0</v>
      </c>
      <c r="D58" s="34"/>
    </row>
    <row r="59" spans="1:4" ht="12.75">
      <c r="A59" s="9" t="s">
        <v>75</v>
      </c>
      <c r="B59" s="23">
        <v>29</v>
      </c>
      <c r="C59" s="34">
        <v>35062.414039999996</v>
      </c>
      <c r="D59" s="34">
        <f>(18538.43+2970461.07)/1000</f>
        <v>2988.9995</v>
      </c>
    </row>
    <row r="60" spans="1:4" ht="12.75">
      <c r="A60" s="9" t="s">
        <v>76</v>
      </c>
      <c r="B60" s="23">
        <v>30</v>
      </c>
      <c r="C60" s="34">
        <v>45.538650000000004</v>
      </c>
      <c r="D60" s="34"/>
    </row>
    <row r="61" spans="1:4" ht="12.75">
      <c r="A61" s="9" t="s">
        <v>42</v>
      </c>
      <c r="B61" s="23">
        <v>31</v>
      </c>
      <c r="C61" s="32"/>
      <c r="D61" s="34"/>
    </row>
    <row r="62" spans="1:4" ht="12.75">
      <c r="A62" s="9" t="s">
        <v>7</v>
      </c>
      <c r="B62" s="24"/>
      <c r="C62" s="32"/>
      <c r="D62" s="34"/>
    </row>
    <row r="63" spans="1:4" ht="12.75">
      <c r="A63" s="9" t="s">
        <v>77</v>
      </c>
      <c r="B63" s="12" t="s">
        <v>78</v>
      </c>
      <c r="C63" s="32"/>
      <c r="D63" s="34"/>
    </row>
    <row r="64" spans="1:4" ht="12.75">
      <c r="A64" s="9" t="s">
        <v>79</v>
      </c>
      <c r="B64" s="12" t="s">
        <v>80</v>
      </c>
      <c r="C64" s="32"/>
      <c r="D64" s="34"/>
    </row>
    <row r="65" spans="1:4" ht="12.75">
      <c r="A65" s="9" t="s">
        <v>81</v>
      </c>
      <c r="B65" s="12" t="s">
        <v>82</v>
      </c>
      <c r="C65" s="32"/>
      <c r="D65" s="34"/>
    </row>
    <row r="66" spans="1:4" ht="12.75">
      <c r="A66" s="9" t="s">
        <v>83</v>
      </c>
      <c r="B66" s="12" t="s">
        <v>84</v>
      </c>
      <c r="C66" s="32"/>
      <c r="D66" s="34"/>
    </row>
    <row r="67" spans="1:4" ht="12.75">
      <c r="A67" s="10" t="s">
        <v>85</v>
      </c>
      <c r="B67" s="12" t="s">
        <v>86</v>
      </c>
      <c r="C67" s="34">
        <v>18.52975</v>
      </c>
      <c r="D67" s="34">
        <f>(1237.7+592.14)/1000</f>
        <v>1.8298400000000001</v>
      </c>
    </row>
    <row r="68" spans="1:4" ht="12">
      <c r="A68" s="10" t="s">
        <v>87</v>
      </c>
      <c r="B68" s="12" t="s">
        <v>88</v>
      </c>
      <c r="C68" s="32"/>
      <c r="D68" s="47"/>
    </row>
    <row r="69" spans="1:4" ht="12.75">
      <c r="A69" s="10" t="s">
        <v>89</v>
      </c>
      <c r="B69" s="12" t="s">
        <v>90</v>
      </c>
      <c r="C69" s="34"/>
      <c r="D69" s="47"/>
    </row>
    <row r="70" spans="1:4" ht="12.75">
      <c r="A70" s="10" t="s">
        <v>91</v>
      </c>
      <c r="B70" s="12" t="s">
        <v>92</v>
      </c>
      <c r="C70" s="34">
        <v>1.15327</v>
      </c>
      <c r="D70" s="47"/>
    </row>
    <row r="71" spans="1:4" ht="12">
      <c r="A71" s="14" t="s">
        <v>93</v>
      </c>
      <c r="B71" s="12" t="s">
        <v>94</v>
      </c>
      <c r="C71" s="32"/>
      <c r="D71" s="47"/>
    </row>
    <row r="72" spans="1:4" ht="12">
      <c r="A72" s="9" t="s">
        <v>95</v>
      </c>
      <c r="B72" s="12" t="s">
        <v>96</v>
      </c>
      <c r="C72" s="32"/>
      <c r="D72" s="47"/>
    </row>
    <row r="73" spans="1:4" s="13" customFormat="1" ht="12">
      <c r="A73" s="11" t="s">
        <v>97</v>
      </c>
      <c r="B73" s="12" t="s">
        <v>98</v>
      </c>
      <c r="C73" s="35">
        <v>43891.24878</v>
      </c>
      <c r="D73" s="35">
        <f>SUM(D53:D72)</f>
        <v>3268.7676699999997</v>
      </c>
    </row>
    <row r="74" spans="1:4" ht="12">
      <c r="A74" s="9" t="s">
        <v>99</v>
      </c>
      <c r="B74" s="24"/>
      <c r="C74" s="32"/>
      <c r="D74" s="47"/>
    </row>
    <row r="75" spans="1:4" ht="12">
      <c r="A75" s="9" t="s">
        <v>100</v>
      </c>
      <c r="B75" s="23">
        <v>39</v>
      </c>
      <c r="C75" s="32"/>
      <c r="D75" s="47"/>
    </row>
    <row r="76" spans="1:4" ht="12">
      <c r="A76" s="9" t="s">
        <v>7</v>
      </c>
      <c r="B76" s="23"/>
      <c r="C76" s="32"/>
      <c r="D76" s="47"/>
    </row>
    <row r="77" spans="1:4" ht="12.75">
      <c r="A77" s="9" t="s">
        <v>101</v>
      </c>
      <c r="B77" s="12" t="s">
        <v>102</v>
      </c>
      <c r="C77" s="34">
        <v>500</v>
      </c>
      <c r="D77" s="34">
        <v>500</v>
      </c>
    </row>
    <row r="78" spans="1:4" ht="12">
      <c r="A78" s="9" t="s">
        <v>103</v>
      </c>
      <c r="B78" s="12" t="s">
        <v>104</v>
      </c>
      <c r="C78" s="32"/>
      <c r="D78" s="47"/>
    </row>
    <row r="79" spans="1:4" ht="12">
      <c r="A79" s="9" t="s">
        <v>105</v>
      </c>
      <c r="B79" s="23">
        <v>40</v>
      </c>
      <c r="C79" s="32"/>
      <c r="D79" s="47"/>
    </row>
    <row r="80" spans="1:4" ht="12">
      <c r="A80" s="9" t="s">
        <v>106</v>
      </c>
      <c r="B80" s="23">
        <v>41</v>
      </c>
      <c r="C80" s="32"/>
      <c r="D80" s="47"/>
    </row>
    <row r="81" spans="1:4" ht="12">
      <c r="A81" s="9" t="s">
        <v>107</v>
      </c>
      <c r="B81" s="23">
        <v>42</v>
      </c>
      <c r="C81" s="32"/>
      <c r="D81" s="47"/>
    </row>
    <row r="82" spans="1:4" ht="24">
      <c r="A82" s="10" t="s">
        <v>108</v>
      </c>
      <c r="B82" s="23">
        <v>43</v>
      </c>
      <c r="C82" s="34">
        <v>-652.63087</v>
      </c>
      <c r="D82" s="34">
        <f>-5060856.13/1000</f>
        <v>-5060.85613</v>
      </c>
    </row>
    <row r="83" spans="1:4" ht="24">
      <c r="A83" s="10" t="s">
        <v>109</v>
      </c>
      <c r="B83" s="23">
        <v>44</v>
      </c>
      <c r="C83" s="34">
        <v>5708.99042</v>
      </c>
      <c r="D83" s="34">
        <f>6653751.61/1000</f>
        <v>6653.75161</v>
      </c>
    </row>
    <row r="84" spans="1:4" ht="12">
      <c r="A84" s="10" t="s">
        <v>110</v>
      </c>
      <c r="B84" s="23">
        <v>45</v>
      </c>
      <c r="C84" s="32"/>
      <c r="D84" s="47"/>
    </row>
    <row r="85" spans="1:4" ht="12">
      <c r="A85" s="9" t="s">
        <v>111</v>
      </c>
      <c r="B85" s="23">
        <v>46</v>
      </c>
      <c r="C85" s="32"/>
      <c r="D85" s="47"/>
    </row>
    <row r="86" spans="1:4" ht="12">
      <c r="A86" s="9" t="s">
        <v>112</v>
      </c>
      <c r="B86" s="23">
        <v>47</v>
      </c>
      <c r="C86" s="32">
        <v>40383.38649</v>
      </c>
      <c r="D86" s="47"/>
    </row>
    <row r="87" spans="1:4" ht="12">
      <c r="A87" s="9" t="s">
        <v>7</v>
      </c>
      <c r="B87" s="23"/>
      <c r="C87" s="32"/>
      <c r="D87" s="47"/>
    </row>
    <row r="88" spans="1:4" ht="12.75">
      <c r="A88" s="9" t="s">
        <v>113</v>
      </c>
      <c r="B88" s="23" t="s">
        <v>114</v>
      </c>
      <c r="C88" s="34">
        <v>8388.559009999999</v>
      </c>
      <c r="D88" s="34">
        <f>8388559.01/1000</f>
        <v>8388.559009999999</v>
      </c>
    </row>
    <row r="89" spans="1:4" ht="12.75">
      <c r="A89" s="9" t="s">
        <v>115</v>
      </c>
      <c r="B89" s="23" t="s">
        <v>116</v>
      </c>
      <c r="C89" s="34">
        <v>31994.82748</v>
      </c>
      <c r="D89" s="34"/>
    </row>
    <row r="90" spans="1:4" s="13" customFormat="1" ht="12">
      <c r="A90" s="11" t="s">
        <v>117</v>
      </c>
      <c r="B90" s="23">
        <v>48</v>
      </c>
      <c r="C90" s="35">
        <v>40230.755619999996</v>
      </c>
      <c r="D90" s="35">
        <f>D77+D82+D88</f>
        <v>3827.702879999999</v>
      </c>
    </row>
    <row r="91" spans="1:4" s="13" customFormat="1" ht="12">
      <c r="A91" s="11" t="s">
        <v>118</v>
      </c>
      <c r="B91" s="23">
        <v>49</v>
      </c>
      <c r="C91" s="35">
        <v>84122.0044</v>
      </c>
      <c r="D91" s="35">
        <f>D90+D73</f>
        <v>7096.470549999998</v>
      </c>
    </row>
    <row r="92" ht="12">
      <c r="C92" s="36"/>
    </row>
    <row r="93" ht="12">
      <c r="C93" s="36"/>
    </row>
    <row r="94" spans="1:3" s="19" customFormat="1" ht="12.75">
      <c r="A94" s="18" t="s">
        <v>251</v>
      </c>
      <c r="B94" s="22"/>
      <c r="C94" s="37"/>
    </row>
    <row r="95" spans="2:3" s="19" customFormat="1" ht="12.75">
      <c r="B95" s="22"/>
      <c r="C95" s="37"/>
    </row>
    <row r="96" spans="1:3" s="19" customFormat="1" ht="27" customHeight="1">
      <c r="A96" s="18" t="s">
        <v>253</v>
      </c>
      <c r="B96" s="27"/>
      <c r="C96" s="38"/>
    </row>
    <row r="97" spans="2:3" s="19" customFormat="1" ht="12.75">
      <c r="B97" s="22"/>
      <c r="C97" s="37"/>
    </row>
    <row r="98" spans="1:3" s="19" customFormat="1" ht="63.75" customHeight="1">
      <c r="A98" s="18" t="s">
        <v>252</v>
      </c>
      <c r="B98" s="46" t="s">
        <v>254</v>
      </c>
      <c r="C98" s="46"/>
    </row>
    <row r="99" spans="2:3" s="19" customFormat="1" ht="12.75">
      <c r="B99" s="22"/>
      <c r="C99" s="37"/>
    </row>
    <row r="100" spans="1:3" s="19" customFormat="1" ht="12.75">
      <c r="A100" s="18"/>
      <c r="B100" s="26"/>
      <c r="C100" s="38"/>
    </row>
    <row r="101" spans="2:3" s="19" customFormat="1" ht="12.75">
      <c r="B101" s="22"/>
      <c r="C101" s="37"/>
    </row>
    <row r="102" spans="2:3" s="19" customFormat="1" ht="12.75">
      <c r="B102" s="22"/>
      <c r="C102" s="37"/>
    </row>
    <row r="103" ht="12">
      <c r="C103" s="36"/>
    </row>
    <row r="104" ht="12">
      <c r="C104" s="36"/>
    </row>
    <row r="105" ht="12">
      <c r="C105" s="36"/>
    </row>
    <row r="106" ht="12">
      <c r="C106" s="36"/>
    </row>
    <row r="107" ht="12">
      <c r="C107" s="36"/>
    </row>
    <row r="108" ht="12">
      <c r="C108" s="36"/>
    </row>
    <row r="109" ht="12">
      <c r="C109" s="36"/>
    </row>
    <row r="110" ht="12">
      <c r="C110" s="36"/>
    </row>
    <row r="111" ht="12">
      <c r="C111" s="36"/>
    </row>
    <row r="112" ht="12">
      <c r="C112" s="36"/>
    </row>
    <row r="113" ht="12">
      <c r="C113" s="36"/>
    </row>
    <row r="114" ht="12">
      <c r="C114" s="36"/>
    </row>
    <row r="115" ht="12">
      <c r="C115" s="36"/>
    </row>
    <row r="116" ht="12">
      <c r="C116" s="36"/>
    </row>
    <row r="117" ht="12">
      <c r="C117" s="36"/>
    </row>
    <row r="118" ht="12">
      <c r="C118" s="36"/>
    </row>
    <row r="119" ht="12">
      <c r="C119" s="36"/>
    </row>
    <row r="120" ht="12">
      <c r="C120" s="36"/>
    </row>
    <row r="121" ht="12">
      <c r="C121" s="36"/>
    </row>
    <row r="122" ht="12">
      <c r="C122" s="36"/>
    </row>
    <row r="123" ht="12">
      <c r="C123" s="36"/>
    </row>
    <row r="124" ht="12">
      <c r="C124" s="36"/>
    </row>
    <row r="125" ht="12">
      <c r="C125" s="36"/>
    </row>
    <row r="126" ht="12">
      <c r="C126" s="36"/>
    </row>
    <row r="127" ht="12">
      <c r="C127" s="36"/>
    </row>
    <row r="128" ht="12">
      <c r="C128" s="36"/>
    </row>
    <row r="129" ht="12">
      <c r="C129" s="36"/>
    </row>
    <row r="130" ht="12">
      <c r="C130" s="36"/>
    </row>
    <row r="131" ht="12">
      <c r="C131" s="36"/>
    </row>
    <row r="132" ht="12">
      <c r="C132" s="36"/>
    </row>
    <row r="133" ht="12">
      <c r="C133" s="36"/>
    </row>
    <row r="134" ht="12">
      <c r="C134" s="36"/>
    </row>
    <row r="135" ht="12">
      <c r="C135" s="36"/>
    </row>
    <row r="137" ht="12">
      <c r="C137" s="36"/>
    </row>
    <row r="138" ht="12">
      <c r="C138" s="36"/>
    </row>
    <row r="139" ht="12">
      <c r="C139" s="36"/>
    </row>
    <row r="140" ht="12">
      <c r="C140" s="36"/>
    </row>
    <row r="141" ht="12">
      <c r="C141" s="36"/>
    </row>
    <row r="142" ht="12">
      <c r="C142" s="36"/>
    </row>
  </sheetData>
  <sheetProtection/>
  <mergeCells count="6">
    <mergeCell ref="A3:B3"/>
    <mergeCell ref="A10:B10"/>
    <mergeCell ref="A4:B4"/>
    <mergeCell ref="A5:B5"/>
    <mergeCell ref="A6:B6"/>
    <mergeCell ref="B98:C98"/>
  </mergeCells>
  <printOptions/>
  <pageMargins left="0.7" right="0.7" top="0.75" bottom="0.75" header="0.3" footer="0.3"/>
  <pageSetup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D116"/>
  <sheetViews>
    <sheetView zoomScalePageLayoutView="0" workbookViewId="0" topLeftCell="A1">
      <selection activeCell="D10" sqref="D10"/>
    </sheetView>
  </sheetViews>
  <sheetFormatPr defaultColWidth="9.140625" defaultRowHeight="15"/>
  <cols>
    <col min="1" max="1" width="70.00390625" style="16" customWidth="1"/>
    <col min="2" max="2" width="7.7109375" style="21" customWidth="1"/>
    <col min="3" max="3" width="17.28125" style="40" customWidth="1"/>
    <col min="4" max="4" width="18.421875" style="1" customWidth="1"/>
    <col min="5" max="16384" width="9.140625" style="1" customWidth="1"/>
  </cols>
  <sheetData>
    <row r="3" ht="12">
      <c r="A3" s="1"/>
    </row>
    <row r="4" spans="1:2" ht="12">
      <c r="A4" s="43" t="s">
        <v>256</v>
      </c>
      <c r="B4" s="43"/>
    </row>
    <row r="5" spans="1:3" s="13" customFormat="1" ht="12">
      <c r="A5" s="43" t="s">
        <v>250</v>
      </c>
      <c r="B5" s="43"/>
      <c r="C5" s="29"/>
    </row>
    <row r="6" spans="1:3" s="7" customFormat="1" ht="12">
      <c r="A6" s="45" t="s">
        <v>0</v>
      </c>
      <c r="B6" s="45"/>
      <c r="C6" s="28"/>
    </row>
    <row r="7" spans="1:3" s="13" customFormat="1" ht="12">
      <c r="A7" s="43" t="str">
        <f>ББ!A6</f>
        <v>по состоянию на "01" января 2024 года</v>
      </c>
      <c r="B7" s="43"/>
      <c r="C7" s="29"/>
    </row>
    <row r="8" ht="12">
      <c r="C8" s="30" t="s">
        <v>258</v>
      </c>
    </row>
    <row r="9" spans="1:4" s="20" customFormat="1" ht="24">
      <c r="A9" s="8" t="s">
        <v>119</v>
      </c>
      <c r="B9" s="8" t="s">
        <v>2</v>
      </c>
      <c r="C9" s="31" t="s">
        <v>120</v>
      </c>
      <c r="D9" s="31" t="s">
        <v>260</v>
      </c>
    </row>
    <row r="10" spans="1:4" s="6" customFormat="1" ht="12">
      <c r="A10" s="3">
        <v>1</v>
      </c>
      <c r="B10" s="17">
        <v>2</v>
      </c>
      <c r="C10" s="17">
        <v>3</v>
      </c>
      <c r="D10" s="8">
        <v>4</v>
      </c>
    </row>
    <row r="11" spans="1:4" ht="12">
      <c r="A11" s="2" t="s">
        <v>121</v>
      </c>
      <c r="B11" s="17">
        <v>1</v>
      </c>
      <c r="C11" s="41">
        <v>1639.42728</v>
      </c>
      <c r="D11" s="41">
        <f>D14</f>
        <v>38.48789594726035</v>
      </c>
    </row>
    <row r="12" spans="1:4" ht="12">
      <c r="A12" s="2" t="s">
        <v>122</v>
      </c>
      <c r="B12" s="17"/>
      <c r="C12" s="41">
        <v>0</v>
      </c>
      <c r="D12" s="41"/>
    </row>
    <row r="13" spans="1:4" ht="12">
      <c r="A13" s="2" t="s">
        <v>123</v>
      </c>
      <c r="B13" s="5" t="s">
        <v>9</v>
      </c>
      <c r="C13" s="41">
        <v>0</v>
      </c>
      <c r="D13" s="41"/>
    </row>
    <row r="14" spans="1:4" ht="12">
      <c r="A14" s="2" t="s">
        <v>124</v>
      </c>
      <c r="B14" s="5" t="s">
        <v>11</v>
      </c>
      <c r="C14" s="41">
        <v>1639.42728</v>
      </c>
      <c r="D14" s="41">
        <f>D16</f>
        <v>38.48789594726035</v>
      </c>
    </row>
    <row r="15" spans="1:4" ht="12">
      <c r="A15" s="2" t="s">
        <v>122</v>
      </c>
      <c r="B15" s="5"/>
      <c r="C15" s="41">
        <v>0</v>
      </c>
      <c r="D15" s="41"/>
    </row>
    <row r="16" spans="1:4" ht="24">
      <c r="A16" s="2" t="s">
        <v>125</v>
      </c>
      <c r="B16" s="5" t="s">
        <v>126</v>
      </c>
      <c r="C16" s="41">
        <v>1639.42728</v>
      </c>
      <c r="D16" s="41">
        <f>((17806425.06/1000)/462.65)</f>
        <v>38.48789594726035</v>
      </c>
    </row>
    <row r="17" spans="1:4" ht="12">
      <c r="A17" s="1" t="s">
        <v>122</v>
      </c>
      <c r="B17" s="5"/>
      <c r="C17" s="41">
        <v>0</v>
      </c>
      <c r="D17" s="41"/>
    </row>
    <row r="18" spans="1:4" ht="24">
      <c r="A18" s="2" t="s">
        <v>127</v>
      </c>
      <c r="B18" s="5" t="s">
        <v>128</v>
      </c>
      <c r="C18" s="41">
        <v>0</v>
      </c>
      <c r="D18" s="41"/>
    </row>
    <row r="19" spans="1:4" ht="24">
      <c r="A19" s="2" t="s">
        <v>129</v>
      </c>
      <c r="B19" s="5" t="s">
        <v>130</v>
      </c>
      <c r="C19" s="41">
        <v>0</v>
      </c>
      <c r="D19" s="41"/>
    </row>
    <row r="20" spans="1:4" ht="24">
      <c r="A20" s="2" t="s">
        <v>131</v>
      </c>
      <c r="B20" s="5" t="s">
        <v>132</v>
      </c>
      <c r="C20" s="41">
        <v>0</v>
      </c>
      <c r="D20" s="41"/>
    </row>
    <row r="21" spans="1:4" ht="12">
      <c r="A21" s="1" t="s">
        <v>122</v>
      </c>
      <c r="B21" s="5"/>
      <c r="C21" s="41">
        <v>0</v>
      </c>
      <c r="D21" s="41"/>
    </row>
    <row r="22" spans="1:4" ht="36">
      <c r="A22" s="2" t="s">
        <v>133</v>
      </c>
      <c r="B22" s="5" t="s">
        <v>134</v>
      </c>
      <c r="C22" s="41">
        <v>0</v>
      </c>
      <c r="D22" s="41"/>
    </row>
    <row r="23" spans="1:4" ht="24">
      <c r="A23" s="2" t="s">
        <v>135</v>
      </c>
      <c r="B23" s="5" t="s">
        <v>136</v>
      </c>
      <c r="C23" s="41">
        <v>0</v>
      </c>
      <c r="D23" s="41"/>
    </row>
    <row r="24" spans="1:4" ht="24">
      <c r="A24" s="2" t="s">
        <v>137</v>
      </c>
      <c r="B24" s="5" t="s">
        <v>138</v>
      </c>
      <c r="C24" s="41">
        <v>0</v>
      </c>
      <c r="D24" s="41"/>
    </row>
    <row r="25" spans="1:4" ht="12">
      <c r="A25" s="1" t="s">
        <v>122</v>
      </c>
      <c r="B25" s="5"/>
      <c r="C25" s="41">
        <v>0</v>
      </c>
      <c r="D25" s="41"/>
    </row>
    <row r="26" spans="1:4" ht="24">
      <c r="A26" s="2" t="s">
        <v>139</v>
      </c>
      <c r="B26" s="5" t="s">
        <v>140</v>
      </c>
      <c r="C26" s="41">
        <v>0</v>
      </c>
      <c r="D26" s="41"/>
    </row>
    <row r="27" spans="1:4" ht="12">
      <c r="A27" s="2" t="s">
        <v>141</v>
      </c>
      <c r="B27" s="5" t="s">
        <v>13</v>
      </c>
      <c r="C27" s="41">
        <v>4.17915</v>
      </c>
      <c r="D27" s="41"/>
    </row>
    <row r="28" spans="1:4" ht="12">
      <c r="A28" s="2" t="s">
        <v>142</v>
      </c>
      <c r="B28" s="5" t="s">
        <v>143</v>
      </c>
      <c r="C28" s="41">
        <v>100.91014</v>
      </c>
      <c r="D28" s="41"/>
    </row>
    <row r="29" spans="1:4" ht="12">
      <c r="A29" s="2" t="s">
        <v>144</v>
      </c>
      <c r="B29" s="5">
        <v>2</v>
      </c>
      <c r="C29" s="41">
        <v>230.75802</v>
      </c>
      <c r="D29" s="41"/>
    </row>
    <row r="30" spans="1:4" ht="12">
      <c r="A30" s="2" t="s">
        <v>7</v>
      </c>
      <c r="B30" s="5"/>
      <c r="C30" s="41">
        <v>0</v>
      </c>
      <c r="D30" s="41"/>
    </row>
    <row r="31" spans="1:4" ht="12">
      <c r="A31" s="2" t="s">
        <v>145</v>
      </c>
      <c r="B31" s="5" t="s">
        <v>146</v>
      </c>
      <c r="C31" s="41">
        <v>0</v>
      </c>
      <c r="D31" s="41"/>
    </row>
    <row r="32" spans="1:4" ht="12">
      <c r="A32" s="2" t="s">
        <v>7</v>
      </c>
      <c r="B32" s="5"/>
      <c r="C32" s="41">
        <v>0</v>
      </c>
      <c r="D32" s="41"/>
    </row>
    <row r="33" spans="1:4" ht="12">
      <c r="A33" s="2" t="s">
        <v>147</v>
      </c>
      <c r="B33" s="5" t="s">
        <v>148</v>
      </c>
      <c r="C33" s="41">
        <v>0</v>
      </c>
      <c r="D33" s="41"/>
    </row>
    <row r="34" spans="1:4" ht="12">
      <c r="A34" s="2" t="s">
        <v>149</v>
      </c>
      <c r="B34" s="5" t="s">
        <v>150</v>
      </c>
      <c r="C34" s="41">
        <v>0</v>
      </c>
      <c r="D34" s="41"/>
    </row>
    <row r="35" spans="1:4" ht="12">
      <c r="A35" s="2" t="s">
        <v>151</v>
      </c>
      <c r="B35" s="5" t="s">
        <v>152</v>
      </c>
      <c r="C35" s="41">
        <v>0</v>
      </c>
      <c r="D35" s="41"/>
    </row>
    <row r="36" spans="1:4" ht="12">
      <c r="A36" s="2" t="s">
        <v>153</v>
      </c>
      <c r="B36" s="5" t="s">
        <v>154</v>
      </c>
      <c r="C36" s="41">
        <v>0</v>
      </c>
      <c r="D36" s="41"/>
    </row>
    <row r="37" spans="1:4" ht="12">
      <c r="A37" s="2" t="s">
        <v>155</v>
      </c>
      <c r="B37" s="5" t="s">
        <v>156</v>
      </c>
      <c r="C37" s="41">
        <v>0</v>
      </c>
      <c r="D37" s="41"/>
    </row>
    <row r="38" spans="1:4" ht="12">
      <c r="A38" s="2" t="s">
        <v>157</v>
      </c>
      <c r="B38" s="5" t="s">
        <v>158</v>
      </c>
      <c r="C38" s="41">
        <v>230.75802</v>
      </c>
      <c r="D38" s="41"/>
    </row>
    <row r="39" spans="1:4" ht="12">
      <c r="A39" s="2" t="s">
        <v>159</v>
      </c>
      <c r="B39" s="5" t="s">
        <v>160</v>
      </c>
      <c r="C39" s="41">
        <v>0</v>
      </c>
      <c r="D39" s="41"/>
    </row>
    <row r="40" spans="1:4" ht="12">
      <c r="A40" s="2" t="s">
        <v>161</v>
      </c>
      <c r="B40" s="5" t="s">
        <v>162</v>
      </c>
      <c r="C40" s="41">
        <v>0</v>
      </c>
      <c r="D40" s="41"/>
    </row>
    <row r="41" spans="1:4" ht="12">
      <c r="A41" s="2" t="s">
        <v>163</v>
      </c>
      <c r="B41" s="5" t="s">
        <v>164</v>
      </c>
      <c r="C41" s="41">
        <v>0</v>
      </c>
      <c r="D41" s="41"/>
    </row>
    <row r="42" spans="1:4" ht="12">
      <c r="A42" s="2" t="s">
        <v>41</v>
      </c>
      <c r="B42" s="5" t="s">
        <v>165</v>
      </c>
      <c r="C42" s="41">
        <v>0</v>
      </c>
      <c r="D42" s="41"/>
    </row>
    <row r="43" spans="1:4" ht="12">
      <c r="A43" s="2" t="s">
        <v>166</v>
      </c>
      <c r="B43" s="5">
        <v>3</v>
      </c>
      <c r="C43" s="41">
        <v>1108345.487</v>
      </c>
      <c r="D43" s="41">
        <f>(165090462.5/1000/462.65)</f>
        <v>356.83662055549553</v>
      </c>
    </row>
    <row r="44" spans="1:4" ht="24">
      <c r="A44" s="2" t="s">
        <v>167</v>
      </c>
      <c r="B44" s="5">
        <v>4</v>
      </c>
      <c r="C44" s="41">
        <v>0</v>
      </c>
      <c r="D44" s="41"/>
    </row>
    <row r="45" spans="1:4" ht="12">
      <c r="A45" s="2" t="s">
        <v>168</v>
      </c>
      <c r="B45" s="5">
        <v>5</v>
      </c>
      <c r="C45" s="41">
        <v>760.53262</v>
      </c>
      <c r="D45" s="41">
        <f>((3832992531.04+177731876.66)/1000/462.65)</f>
        <v>8669.024981519507</v>
      </c>
    </row>
    <row r="46" spans="1:4" ht="12">
      <c r="A46" s="2" t="s">
        <v>169</v>
      </c>
      <c r="B46" s="5">
        <v>6</v>
      </c>
      <c r="C46" s="41">
        <v>54269.59594</v>
      </c>
      <c r="D46" s="41"/>
    </row>
    <row r="47" spans="1:4" ht="12">
      <c r="A47" s="2" t="s">
        <v>170</v>
      </c>
      <c r="B47" s="5">
        <v>7</v>
      </c>
      <c r="C47" s="41">
        <v>0</v>
      </c>
      <c r="D47" s="41"/>
    </row>
    <row r="48" spans="1:4" ht="12">
      <c r="A48" s="2" t="s">
        <v>171</v>
      </c>
      <c r="B48" s="5">
        <v>8</v>
      </c>
      <c r="C48" s="41">
        <v>0</v>
      </c>
      <c r="D48" s="41"/>
    </row>
    <row r="49" spans="1:4" ht="12">
      <c r="A49" s="2" t="s">
        <v>172</v>
      </c>
      <c r="B49" s="5">
        <v>9</v>
      </c>
      <c r="C49" s="41">
        <v>0</v>
      </c>
      <c r="D49" s="41"/>
    </row>
    <row r="50" spans="1:4" ht="12">
      <c r="A50" s="2" t="s">
        <v>173</v>
      </c>
      <c r="B50" s="5">
        <v>10</v>
      </c>
      <c r="C50" s="41">
        <v>0</v>
      </c>
      <c r="D50" s="41"/>
    </row>
    <row r="51" spans="1:4" ht="12">
      <c r="A51" s="2" t="s">
        <v>7</v>
      </c>
      <c r="B51" s="5"/>
      <c r="C51" s="41">
        <v>0</v>
      </c>
      <c r="D51" s="41"/>
    </row>
    <row r="52" spans="1:4" ht="12">
      <c r="A52" s="2" t="s">
        <v>174</v>
      </c>
      <c r="B52" s="5" t="s">
        <v>175</v>
      </c>
      <c r="C52" s="41">
        <v>0</v>
      </c>
      <c r="D52" s="41"/>
    </row>
    <row r="53" spans="1:4" ht="12">
      <c r="A53" s="2" t="s">
        <v>176</v>
      </c>
      <c r="B53" s="5" t="s">
        <v>177</v>
      </c>
      <c r="C53" s="41">
        <v>0</v>
      </c>
      <c r="D53" s="41"/>
    </row>
    <row r="54" spans="1:4" ht="12">
      <c r="A54" s="2" t="s">
        <v>178</v>
      </c>
      <c r="B54" s="5" t="s">
        <v>179</v>
      </c>
      <c r="C54" s="41">
        <v>0</v>
      </c>
      <c r="D54" s="41"/>
    </row>
    <row r="55" spans="1:4" ht="12">
      <c r="A55" s="2" t="s">
        <v>180</v>
      </c>
      <c r="B55" s="5" t="s">
        <v>181</v>
      </c>
      <c r="C55" s="41">
        <v>0</v>
      </c>
      <c r="D55" s="41"/>
    </row>
    <row r="56" spans="1:4" ht="24">
      <c r="A56" s="2" t="s">
        <v>182</v>
      </c>
      <c r="B56" s="5">
        <v>11</v>
      </c>
      <c r="C56" s="41">
        <v>83893.26089</v>
      </c>
      <c r="D56" s="41"/>
    </row>
    <row r="57" spans="1:4" ht="12">
      <c r="A57" s="2" t="s">
        <v>183</v>
      </c>
      <c r="B57" s="5">
        <v>12</v>
      </c>
      <c r="C57" s="41">
        <v>31538.43366</v>
      </c>
      <c r="D57" s="41">
        <f>(8984993044.75+10859239.5)/1000/462.65</f>
        <v>19444.18520317735</v>
      </c>
    </row>
    <row r="58" spans="1:4" s="6" customFormat="1" ht="12">
      <c r="A58" s="4" t="s">
        <v>184</v>
      </c>
      <c r="B58" s="5">
        <v>13</v>
      </c>
      <c r="C58" s="42">
        <v>1281013.34272</v>
      </c>
      <c r="D58" s="42">
        <f>SUM(D16:D57)</f>
        <v>28508.534701199613</v>
      </c>
    </row>
    <row r="59" spans="1:4" ht="12">
      <c r="A59" s="2" t="s">
        <v>185</v>
      </c>
      <c r="B59" s="5">
        <v>14</v>
      </c>
      <c r="C59" s="41">
        <v>56.71935</v>
      </c>
      <c r="D59" s="41">
        <f>D62+D63+D64</f>
        <v>26.310308635037288</v>
      </c>
    </row>
    <row r="60" spans="1:4" ht="12">
      <c r="A60" s="2" t="s">
        <v>122</v>
      </c>
      <c r="B60" s="5"/>
      <c r="C60" s="41">
        <v>0</v>
      </c>
      <c r="D60" s="41"/>
    </row>
    <row r="61" spans="1:4" ht="12">
      <c r="A61" s="2" t="s">
        <v>186</v>
      </c>
      <c r="B61" s="5" t="s">
        <v>187</v>
      </c>
      <c r="C61" s="41">
        <v>0</v>
      </c>
      <c r="D61" s="41"/>
    </row>
    <row r="62" spans="1:4" ht="12">
      <c r="A62" s="2" t="s">
        <v>188</v>
      </c>
      <c r="B62" s="5" t="s">
        <v>189</v>
      </c>
      <c r="C62" s="41">
        <v>0</v>
      </c>
      <c r="D62" s="41"/>
    </row>
    <row r="63" spans="1:4" ht="12">
      <c r="A63" s="2" t="s">
        <v>190</v>
      </c>
      <c r="B63" s="5" t="s">
        <v>191</v>
      </c>
      <c r="C63" s="41">
        <v>56.71935</v>
      </c>
      <c r="D63" s="41">
        <f>8918097.34/1000/462.65</f>
        <v>19.276120912136605</v>
      </c>
    </row>
    <row r="64" spans="1:4" ht="12">
      <c r="A64" s="2" t="s">
        <v>192</v>
      </c>
      <c r="B64" s="5" t="s">
        <v>193</v>
      </c>
      <c r="C64" s="41">
        <v>0</v>
      </c>
      <c r="D64" s="41">
        <f>3254366.95/1000/462.65</f>
        <v>7.034187722900682</v>
      </c>
    </row>
    <row r="65" spans="1:4" ht="12">
      <c r="A65" s="2" t="s">
        <v>194</v>
      </c>
      <c r="B65" s="5">
        <v>15</v>
      </c>
      <c r="C65" s="41">
        <v>783.28449</v>
      </c>
      <c r="D65" s="41">
        <f>SUM(D67:D72)</f>
        <v>43.9956909542851</v>
      </c>
    </row>
    <row r="66" spans="1:4" ht="12">
      <c r="A66" s="2" t="s">
        <v>7</v>
      </c>
      <c r="B66" s="5"/>
      <c r="C66" s="41">
        <v>0</v>
      </c>
      <c r="D66" s="41"/>
    </row>
    <row r="67" spans="1:4" ht="12">
      <c r="A67" s="2" t="s">
        <v>195</v>
      </c>
      <c r="B67" s="5" t="s">
        <v>196</v>
      </c>
      <c r="C67" s="41">
        <v>0</v>
      </c>
      <c r="D67" s="41"/>
    </row>
    <row r="68" spans="1:4" ht="12">
      <c r="A68" s="2" t="s">
        <v>197</v>
      </c>
      <c r="B68" s="5" t="s">
        <v>198</v>
      </c>
      <c r="C68" s="41">
        <v>3.2875199999999998</v>
      </c>
      <c r="D68" s="41">
        <f>81630/1000/462.65</f>
        <v>0.17644007348967902</v>
      </c>
    </row>
    <row r="69" spans="1:4" ht="12">
      <c r="A69" s="2" t="s">
        <v>199</v>
      </c>
      <c r="B69" s="5" t="s">
        <v>200</v>
      </c>
      <c r="C69" s="41">
        <v>4.54187</v>
      </c>
      <c r="D69" s="41"/>
    </row>
    <row r="70" spans="1:4" ht="12">
      <c r="A70" s="2" t="s">
        <v>201</v>
      </c>
      <c r="B70" s="5" t="s">
        <v>202</v>
      </c>
      <c r="C70" s="41">
        <v>396.10857</v>
      </c>
      <c r="D70" s="41">
        <f>3290924.91/1000/462.65</f>
        <v>7.1132063330811635</v>
      </c>
    </row>
    <row r="71" spans="1:4" ht="12">
      <c r="A71" s="2" t="s">
        <v>203</v>
      </c>
      <c r="B71" s="5" t="s">
        <v>204</v>
      </c>
      <c r="C71" s="41">
        <v>364.6758</v>
      </c>
      <c r="D71" s="41">
        <f>16462175.51/1000/462.65</f>
        <v>35.582352772073925</v>
      </c>
    </row>
    <row r="72" spans="1:4" ht="12">
      <c r="A72" s="2" t="s">
        <v>205</v>
      </c>
      <c r="B72" s="5" t="s">
        <v>206</v>
      </c>
      <c r="C72" s="41">
        <v>14.670729999999999</v>
      </c>
      <c r="D72" s="41">
        <f>519876/1000/462.65</f>
        <v>1.1236917756403328</v>
      </c>
    </row>
    <row r="73" spans="1:4" ht="12">
      <c r="A73" s="2" t="s">
        <v>207</v>
      </c>
      <c r="B73" s="5">
        <v>16</v>
      </c>
      <c r="C73" s="41">
        <v>0</v>
      </c>
      <c r="D73" s="41"/>
    </row>
    <row r="74" spans="1:4" ht="12">
      <c r="A74" s="2" t="s">
        <v>7</v>
      </c>
      <c r="B74" s="5"/>
      <c r="C74" s="41">
        <v>0</v>
      </c>
      <c r="D74" s="41"/>
    </row>
    <row r="75" spans="1:4" ht="12">
      <c r="A75" s="2" t="s">
        <v>208</v>
      </c>
      <c r="B75" s="5" t="s">
        <v>36</v>
      </c>
      <c r="C75" s="41">
        <v>0</v>
      </c>
      <c r="D75" s="41"/>
    </row>
    <row r="76" spans="1:4" ht="12">
      <c r="A76" s="2" t="s">
        <v>209</v>
      </c>
      <c r="B76" s="5" t="s">
        <v>37</v>
      </c>
      <c r="C76" s="41">
        <v>0</v>
      </c>
      <c r="D76" s="41"/>
    </row>
    <row r="77" spans="1:4" ht="12">
      <c r="A77" s="2" t="s">
        <v>210</v>
      </c>
      <c r="B77" s="5" t="s">
        <v>38</v>
      </c>
      <c r="C77" s="41">
        <v>0</v>
      </c>
      <c r="D77" s="41"/>
    </row>
    <row r="78" spans="1:4" ht="12">
      <c r="A78" s="2" t="s">
        <v>211</v>
      </c>
      <c r="B78" s="5" t="s">
        <v>39</v>
      </c>
      <c r="C78" s="41">
        <v>0</v>
      </c>
      <c r="D78" s="41"/>
    </row>
    <row r="79" spans="1:4" ht="12">
      <c r="A79" s="2" t="s">
        <v>212</v>
      </c>
      <c r="B79" s="5" t="s">
        <v>40</v>
      </c>
      <c r="C79" s="41">
        <v>0</v>
      </c>
      <c r="D79" s="41"/>
    </row>
    <row r="80" spans="1:4" ht="12">
      <c r="A80" s="2" t="s">
        <v>213</v>
      </c>
      <c r="B80" s="5">
        <v>17</v>
      </c>
      <c r="C80" s="41">
        <v>1084929.19508</v>
      </c>
      <c r="D80" s="41">
        <f>2158768877.82/1000/462.65</f>
        <v>4666.0950563492925</v>
      </c>
    </row>
    <row r="81" spans="1:4" ht="24">
      <c r="A81" s="2" t="s">
        <v>214</v>
      </c>
      <c r="B81" s="5">
        <v>18</v>
      </c>
      <c r="C81" s="41">
        <v>0</v>
      </c>
      <c r="D81" s="41"/>
    </row>
    <row r="82" spans="1:4" ht="12">
      <c r="A82" s="2" t="s">
        <v>215</v>
      </c>
      <c r="B82" s="5">
        <v>19</v>
      </c>
      <c r="C82" s="41">
        <v>1421.0286899999999</v>
      </c>
      <c r="D82" s="41">
        <f>(3805384538.65+157588051.3)/1000/462.65</f>
        <v>8565.81128271912</v>
      </c>
    </row>
    <row r="83" spans="1:4" ht="12">
      <c r="A83" s="2" t="s">
        <v>216</v>
      </c>
      <c r="B83" s="5">
        <v>20</v>
      </c>
      <c r="C83" s="41">
        <v>57139.001189999995</v>
      </c>
      <c r="D83" s="41"/>
    </row>
    <row r="84" spans="1:4" ht="12" customHeight="1">
      <c r="A84" s="2" t="s">
        <v>217</v>
      </c>
      <c r="B84" s="5">
        <v>21</v>
      </c>
      <c r="C84" s="41">
        <v>0</v>
      </c>
      <c r="D84" s="41"/>
    </row>
    <row r="85" spans="1:4" ht="12">
      <c r="A85" s="2" t="s">
        <v>218</v>
      </c>
      <c r="B85" s="5">
        <v>22</v>
      </c>
      <c r="C85" s="41">
        <v>0</v>
      </c>
      <c r="D85" s="41"/>
    </row>
    <row r="86" spans="1:4" ht="12">
      <c r="A86" s="2" t="s">
        <v>219</v>
      </c>
      <c r="B86" s="5">
        <v>23</v>
      </c>
      <c r="C86" s="41">
        <v>0</v>
      </c>
      <c r="D86" s="41"/>
    </row>
    <row r="87" spans="1:4" ht="12">
      <c r="A87" s="2" t="s">
        <v>220</v>
      </c>
      <c r="B87" s="5">
        <v>24</v>
      </c>
      <c r="C87" s="41">
        <v>0</v>
      </c>
      <c r="D87" s="41"/>
    </row>
    <row r="88" spans="1:4" ht="12">
      <c r="A88" s="2" t="s">
        <v>7</v>
      </c>
      <c r="B88" s="5"/>
      <c r="C88" s="41">
        <v>0</v>
      </c>
      <c r="D88" s="41"/>
    </row>
    <row r="89" spans="1:4" ht="12">
      <c r="A89" s="2" t="s">
        <v>221</v>
      </c>
      <c r="B89" s="5" t="s">
        <v>222</v>
      </c>
      <c r="C89" s="41">
        <v>0</v>
      </c>
      <c r="D89" s="41"/>
    </row>
    <row r="90" spans="1:4" ht="12">
      <c r="A90" s="2" t="s">
        <v>223</v>
      </c>
      <c r="B90" s="5" t="s">
        <v>224</v>
      </c>
      <c r="C90" s="41">
        <v>0</v>
      </c>
      <c r="D90" s="41"/>
    </row>
    <row r="91" spans="1:4" ht="12">
      <c r="A91" s="2" t="s">
        <v>225</v>
      </c>
      <c r="B91" s="5" t="s">
        <v>226</v>
      </c>
      <c r="C91" s="41">
        <v>0</v>
      </c>
      <c r="D91" s="41"/>
    </row>
    <row r="92" spans="1:4" ht="12">
      <c r="A92" s="2" t="s">
        <v>227</v>
      </c>
      <c r="B92" s="5" t="s">
        <v>228</v>
      </c>
      <c r="C92" s="41">
        <v>0</v>
      </c>
      <c r="D92" s="41"/>
    </row>
    <row r="93" spans="1:4" ht="24">
      <c r="A93" s="2" t="s">
        <v>229</v>
      </c>
      <c r="B93" s="5">
        <v>25</v>
      </c>
      <c r="C93" s="41">
        <v>82935.17517</v>
      </c>
      <c r="D93" s="41">
        <f>3091629275.03/1000/462.65</f>
        <v>6682.436561180159</v>
      </c>
    </row>
    <row r="94" spans="1:4" ht="12">
      <c r="A94" s="2" t="s">
        <v>230</v>
      </c>
      <c r="B94" s="5">
        <v>26</v>
      </c>
      <c r="C94" s="41">
        <v>474.55224000000004</v>
      </c>
      <c r="D94" s="41">
        <f>SUM(D96:D101)</f>
        <v>108.77655597103642</v>
      </c>
    </row>
    <row r="95" spans="1:4" ht="12">
      <c r="A95" s="2" t="s">
        <v>7</v>
      </c>
      <c r="B95" s="5"/>
      <c r="C95" s="41">
        <v>0</v>
      </c>
      <c r="D95" s="41"/>
    </row>
    <row r="96" spans="1:4" ht="12">
      <c r="A96" s="2" t="s">
        <v>231</v>
      </c>
      <c r="B96" s="5" t="s">
        <v>232</v>
      </c>
      <c r="C96" s="41">
        <v>283.33789</v>
      </c>
      <c r="D96" s="41">
        <f>(41968613.82/1000/462.65)</f>
        <v>90.71352819626067</v>
      </c>
    </row>
    <row r="97" spans="1:4" ht="12">
      <c r="A97" s="2" t="s">
        <v>233</v>
      </c>
      <c r="B97" s="5" t="s">
        <v>234</v>
      </c>
      <c r="C97" s="41">
        <v>0</v>
      </c>
      <c r="D97" s="41"/>
    </row>
    <row r="98" spans="1:4" ht="12">
      <c r="A98" s="2" t="s">
        <v>235</v>
      </c>
      <c r="B98" s="5" t="s">
        <v>236</v>
      </c>
      <c r="C98" s="41">
        <v>162.6096</v>
      </c>
      <c r="D98" s="41">
        <f>4323980.96/1000/462.65</f>
        <v>9.346116848589647</v>
      </c>
    </row>
    <row r="99" spans="1:4" ht="12">
      <c r="A99" s="2" t="s">
        <v>237</v>
      </c>
      <c r="B99" s="5" t="s">
        <v>238</v>
      </c>
      <c r="C99" s="41">
        <v>0</v>
      </c>
      <c r="D99" s="41"/>
    </row>
    <row r="100" spans="1:4" ht="24">
      <c r="A100" s="2" t="s">
        <v>239</v>
      </c>
      <c r="B100" s="5" t="s">
        <v>240</v>
      </c>
      <c r="C100" s="41">
        <v>28.60475</v>
      </c>
      <c r="D100" s="41">
        <f>4032804.94/1000/462.65</f>
        <v>8.716751194207285</v>
      </c>
    </row>
    <row r="101" spans="1:4" ht="12">
      <c r="A101" s="2" t="s">
        <v>242</v>
      </c>
      <c r="B101" s="5" t="s">
        <v>243</v>
      </c>
      <c r="C101" s="41">
        <v>0</v>
      </c>
      <c r="D101" s="41">
        <f>73.9/1000/462.65</f>
        <v>0.00015973197881768078</v>
      </c>
    </row>
    <row r="102" spans="1:4" ht="12">
      <c r="A102" s="2" t="s">
        <v>241</v>
      </c>
      <c r="B102" s="5">
        <v>27</v>
      </c>
      <c r="C102" s="41">
        <v>21044.59652</v>
      </c>
      <c r="D102" s="41">
        <f>(3219641.2+5061.4+124603.28+56691.04)/1000/462.65</f>
        <v>7.361930011888036</v>
      </c>
    </row>
    <row r="103" spans="1:4" s="6" customFormat="1" ht="12">
      <c r="A103" s="4" t="s">
        <v>244</v>
      </c>
      <c r="B103" s="5">
        <v>28</v>
      </c>
      <c r="C103" s="42">
        <v>1248783.5527299999</v>
      </c>
      <c r="D103" s="42">
        <f>SUM(D59:D102)-(26+44+109)</f>
        <v>20100.869941381174</v>
      </c>
    </row>
    <row r="104" spans="1:4" s="6" customFormat="1" ht="12">
      <c r="A104" s="4" t="s">
        <v>245</v>
      </c>
      <c r="B104" s="5">
        <v>29</v>
      </c>
      <c r="C104" s="42">
        <v>32229.789990000194</v>
      </c>
      <c r="D104" s="42">
        <f>D58-D103</f>
        <v>8407.664759818439</v>
      </c>
    </row>
    <row r="105" spans="1:4" ht="12">
      <c r="A105" s="2" t="s">
        <v>246</v>
      </c>
      <c r="B105" s="5">
        <v>30</v>
      </c>
      <c r="C105" s="41">
        <v>3.76413</v>
      </c>
      <c r="D105" s="41"/>
    </row>
    <row r="106" spans="1:4" s="6" customFormat="1" ht="12">
      <c r="A106" s="4" t="s">
        <v>247</v>
      </c>
      <c r="B106" s="5">
        <v>31</v>
      </c>
      <c r="C106" s="42">
        <v>32226.025860000194</v>
      </c>
      <c r="D106" s="42">
        <f>D104</f>
        <v>8407.664759818439</v>
      </c>
    </row>
    <row r="107" spans="1:4" ht="12">
      <c r="A107" s="2" t="s">
        <v>248</v>
      </c>
      <c r="B107" s="5">
        <v>32</v>
      </c>
      <c r="C107" s="41">
        <v>0</v>
      </c>
      <c r="D107" s="41"/>
    </row>
    <row r="108" spans="1:4" s="6" customFormat="1" ht="12">
      <c r="A108" s="4" t="s">
        <v>249</v>
      </c>
      <c r="B108" s="5">
        <v>33</v>
      </c>
      <c r="C108" s="42">
        <v>32226.025860000194</v>
      </c>
      <c r="D108" s="42">
        <f>D106</f>
        <v>8407.664759818439</v>
      </c>
    </row>
    <row r="110" spans="1:3" s="19" customFormat="1" ht="12.75">
      <c r="A110" s="18" t="s">
        <v>251</v>
      </c>
      <c r="B110" s="22"/>
      <c r="C110" s="37"/>
    </row>
    <row r="111" spans="2:3" s="19" customFormat="1" ht="12.75">
      <c r="B111" s="22"/>
      <c r="C111" s="37"/>
    </row>
    <row r="112" spans="1:3" s="19" customFormat="1" ht="27" customHeight="1">
      <c r="A112" s="18" t="s">
        <v>253</v>
      </c>
      <c r="B112" s="27"/>
      <c r="C112" s="38"/>
    </row>
    <row r="113" spans="2:3" s="19" customFormat="1" ht="12.75">
      <c r="B113" s="22"/>
      <c r="C113" s="37"/>
    </row>
    <row r="114" spans="1:3" s="19" customFormat="1" ht="63.75" customHeight="1">
      <c r="A114" s="18" t="s">
        <v>252</v>
      </c>
      <c r="B114" s="46" t="s">
        <v>254</v>
      </c>
      <c r="C114" s="46"/>
    </row>
    <row r="115" spans="2:3" s="19" customFormat="1" ht="12.75">
      <c r="B115" s="22"/>
      <c r="C115" s="37"/>
    </row>
    <row r="116" spans="1:3" s="19" customFormat="1" ht="12.75" customHeight="1">
      <c r="A116" s="18"/>
      <c r="B116" s="26"/>
      <c r="C116" s="38"/>
    </row>
  </sheetData>
  <sheetProtection/>
  <mergeCells count="5">
    <mergeCell ref="A4:B4"/>
    <mergeCell ref="A5:B5"/>
    <mergeCell ref="A6:B6"/>
    <mergeCell ref="A7:B7"/>
    <mergeCell ref="B114:C114"/>
  </mergeCells>
  <printOptions/>
  <pageMargins left="0.7" right="0.7" top="0.75" bottom="0.75" header="0.3" footer="0.3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QM21124</cp:lastModifiedBy>
  <cp:lastPrinted>2023-11-17T08:20:18Z</cp:lastPrinted>
  <dcterms:created xsi:type="dcterms:W3CDTF">2023-07-12T09:49:35Z</dcterms:created>
  <dcterms:modified xsi:type="dcterms:W3CDTF">2024-01-23T09:58:00Z</dcterms:modified>
  <cp:category/>
  <cp:version/>
  <cp:contentType/>
  <cp:contentStatus/>
</cp:coreProperties>
</file>