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02\TreasDep\ТОО Магистральный Водовод\Финансирование инвестиционного проекта\Нац.фонд РК\Документы для регистрации\КФБ\Размещение инфо в КФБ\19042024 ФО за 1 квартал 2024\"/>
    </mc:Choice>
  </mc:AlternateContent>
  <bookViews>
    <workbookView xWindow="-120" yWindow="-120" windowWidth="29040" windowHeight="15960" tabRatio="575" activeTab="3"/>
  </bookViews>
  <sheets>
    <sheet name="ОФП" sheetId="1" r:id="rId1"/>
    <sheet name="ОПУ" sheetId="3" r:id="rId2"/>
    <sheet name="ДДС" sheetId="5" r:id="rId3"/>
    <sheet name="ОИК" sheetId="4" r:id="rId4"/>
  </sheets>
  <definedNames>
    <definedName name="OLE_LINK45" localSheetId="1">ОПУ!$B$11</definedName>
    <definedName name="OLE_LINK6" localSheetId="1">ОПУ!$B$7</definedName>
    <definedName name="OLE_LINK76" localSheetId="0">ОФП!$B$31</definedName>
    <definedName name="OLE_LINK79" localSheetId="1">ОПУ!$B$9</definedName>
    <definedName name="OLE_LINK83" localSheetId="0">ОФП!$B$32</definedName>
    <definedName name="OLE_LINK84" localSheetId="1">ОПУ!$B$22</definedName>
    <definedName name="OLE_LINK85" localSheetId="3">ОИК!$B$16</definedName>
    <definedName name="OLE_LINK9" localSheetId="3">ОИК!$B$5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D8" i="5" l="1"/>
  <c r="D44" i="1" l="1"/>
  <c r="D59" i="5" l="1"/>
  <c r="D23" i="4"/>
  <c r="C23" i="4"/>
  <c r="F14" i="4"/>
  <c r="F22" i="4"/>
  <c r="F10" i="4"/>
  <c r="D53" i="1"/>
  <c r="F12" i="4" l="1"/>
  <c r="F13" i="4"/>
  <c r="F7" i="4"/>
  <c r="F15" i="4" s="1"/>
  <c r="E29" i="3" l="1"/>
  <c r="E54" i="1" l="1"/>
  <c r="F11" i="4" l="1"/>
  <c r="E55" i="5" l="1"/>
  <c r="D55" i="5"/>
  <c r="E48" i="5"/>
  <c r="D48" i="5"/>
  <c r="E22" i="5"/>
  <c r="E36" i="5" s="1"/>
  <c r="E41" i="5" s="1"/>
  <c r="D22" i="5"/>
  <c r="D36" i="5" s="1"/>
  <c r="D41" i="5" s="1"/>
  <c r="E56" i="5" l="1"/>
  <c r="E60" i="5" s="1"/>
  <c r="D56" i="5"/>
  <c r="D60" i="5" l="1"/>
  <c r="D61" i="5" l="1"/>
  <c r="D19" i="4" l="1"/>
  <c r="C19" i="4"/>
  <c r="C10" i="4"/>
  <c r="C15" i="4" s="1"/>
  <c r="D10" i="4"/>
  <c r="D15" i="4" s="1"/>
  <c r="D24" i="4" s="1"/>
  <c r="C24" i="4" l="1"/>
  <c r="E10" i="4" l="1"/>
  <c r="E15" i="4" s="1"/>
  <c r="E11" i="3" l="1"/>
  <c r="E16" i="3" s="1"/>
  <c r="E20" i="3" s="1"/>
  <c r="E23" i="3" s="1"/>
  <c r="E45" i="1"/>
  <c r="E35" i="1"/>
  <c r="E28" i="1"/>
  <c r="E17" i="1"/>
  <c r="E29" i="1" l="1"/>
  <c r="E55" i="1"/>
  <c r="E56" i="1" s="1"/>
  <c r="E57" i="1" l="1"/>
  <c r="D45" i="1" l="1"/>
  <c r="D11" i="3"/>
  <c r="D16" i="3" l="1"/>
  <c r="D20" i="3" s="1"/>
  <c r="D23" i="3" s="1"/>
  <c r="D30" i="3" s="1"/>
  <c r="E17" i="4" s="1"/>
  <c r="D28" i="1"/>
  <c r="F17" i="4" l="1"/>
  <c r="F19" i="4" s="1"/>
  <c r="F23" i="4" s="1"/>
  <c r="E19" i="4"/>
  <c r="D54" i="1"/>
  <c r="D55" i="1" s="1"/>
  <c r="E23" i="4" l="1"/>
  <c r="E24" i="4" s="1"/>
  <c r="F24" i="4" s="1"/>
  <c r="D17" i="1"/>
  <c r="D29" i="1" s="1"/>
  <c r="D35" i="1" l="1"/>
  <c r="D56" i="1" l="1"/>
  <c r="D57" i="1" s="1"/>
</calcChain>
</file>

<file path=xl/sharedStrings.xml><?xml version="1.0" encoding="utf-8"?>
<sst xmlns="http://schemas.openxmlformats.org/spreadsheetml/2006/main" count="221" uniqueCount="133">
  <si>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</si>
  <si>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</si>
  <si>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</si>
  <si>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</si>
  <si>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</si>
  <si>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</si>
  <si>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</si>
  <si>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Активы в форме права пользования</t>
  </si>
  <si>
    <t>НДС к возмещению</t>
  </si>
  <si>
    <t>Прочие внеоборотные активы</t>
  </si>
  <si>
    <t>Итого внеоборотные активы</t>
  </si>
  <si>
    <t>Оборотные активы</t>
  </si>
  <si>
    <t>Запасы</t>
  </si>
  <si>
    <t>Торговая и прочая дебиторская задолженность</t>
  </si>
  <si>
    <t>Авансы, выданные поставщикам</t>
  </si>
  <si>
    <t>Предоплата по корпоративному подоходному налогу</t>
  </si>
  <si>
    <t>НДС к возмещению и предоплата по прочим налогам</t>
  </si>
  <si>
    <t>Прочие краткосрочные активы</t>
  </si>
  <si>
    <t>Денежные средства и их эквиваленты</t>
  </si>
  <si>
    <t>Итого оборотные активы</t>
  </si>
  <si>
    <t>Итого активы</t>
  </si>
  <si>
    <t>Собственный капитал</t>
  </si>
  <si>
    <t>Уставный капитал</t>
  </si>
  <si>
    <t>Резерв по переоценке основных средств</t>
  </si>
  <si>
    <t>Накопленный убыток</t>
  </si>
  <si>
    <t>Итого собственный капитал</t>
  </si>
  <si>
    <t>Обязательства</t>
  </si>
  <si>
    <t>Долгосрочные обязательства</t>
  </si>
  <si>
    <t>Займы полученные</t>
  </si>
  <si>
    <t>Обязательства по договорам с покупателями</t>
  </si>
  <si>
    <t xml:space="preserve">Обязательства по аренде </t>
  </si>
  <si>
    <t>Отложенные налоговые обязательства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</si>
  <si>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</si>
  <si>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</si>
  <si>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</si>
  <si>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</si>
  <si>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Прочие налоги к уплате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</si>
  <si>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</si>
  <si>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</si>
  <si>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</si>
  <si>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собственный капитал и обязательства</t>
  </si>
  <si>
    <t>Заместитель генерального директора</t>
  </si>
  <si>
    <t>по экономике и финансам</t>
  </si>
  <si>
    <t>ОТЧЁТ О ФИНАНСОВОМ ПОЛОЖЕНИИ</t>
  </si>
  <si>
    <t>Себестоимость реализации</t>
  </si>
  <si>
    <t>Валовый доход</t>
  </si>
  <si>
    <t>Общие и административные расходы</t>
  </si>
  <si>
    <t>Прочие операционные доходы</t>
  </si>
  <si>
    <t>Прочие операционные расходы</t>
  </si>
  <si>
    <t>−</t>
  </si>
  <si>
    <t>Операционный убыток</t>
  </si>
  <si>
    <t>Финансовые доходы</t>
  </si>
  <si>
    <t>Прибыль/(убыток) до налогообложения</t>
  </si>
  <si>
    <t>Прочий совокупный доход</t>
  </si>
  <si>
    <t>Прочий совокупный доход, не подлежащий реклассификации в состав прибыли или убытка в последующих периодах</t>
  </si>
  <si>
    <t>Переоценка основных средств, нетто</t>
  </si>
  <si>
    <t>Влияние подоходного налога</t>
  </si>
  <si>
    <t>Итого прочий совокупный доход, за вычетом налогов</t>
  </si>
  <si>
    <t>за вычетом налогов</t>
  </si>
  <si>
    <t xml:space="preserve">ОТЧЁТ О СОВОКУПНОМ ДОХОДЕ </t>
  </si>
  <si>
    <t>Денежные потоки от операционной деятельности</t>
  </si>
  <si>
    <t xml:space="preserve">Убыток до налогообложения </t>
  </si>
  <si>
    <t>Неденежные корректировки, для сверки убытка до налогообложения с чистыми денежными потоками</t>
  </si>
  <si>
    <t xml:space="preserve">Износ и амортизация </t>
  </si>
  <si>
    <t>Начисление резерва на ожидаемые кредитные убытки, нетто</t>
  </si>
  <si>
    <t>Амортизация доходов будущих периодов</t>
  </si>
  <si>
    <t>Начисление резервов по выплатам работникам</t>
  </si>
  <si>
    <t>Денежные потоки использованные в операционной деятельности до изменений в оборотном капитале</t>
  </si>
  <si>
    <t>(Увеличение)/уменьшение в операционных активах</t>
  </si>
  <si>
    <t>НДС к возмещению и прочие налоги</t>
  </si>
  <si>
    <t>Увеличение/(уменьшение) в операционных обязательствах</t>
  </si>
  <si>
    <t>Авансы полученные</t>
  </si>
  <si>
    <t>Уплаченный корпоративный подоходный налог</t>
  </si>
  <si>
    <t>Проценты полученные, за минусом налога, удержанного у источника</t>
  </si>
  <si>
    <t>Чистые денежные потоки, использованные в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</si>
  <si>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</si>
  <si>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</si>
  <si>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</si>
  <si>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</si>
  <si>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 в уставный капитал</t>
  </si>
  <si>
    <t>Выплата по обязательствам по договорам аренды</t>
  </si>
  <si>
    <t>Чистое изменение в денежных средствах и их эквивалентах</t>
  </si>
  <si>
    <t>Изменения в резерве на ожидаемые кредитные убытки</t>
  </si>
  <si>
    <r>
      <t>Чистые денежные потоки от финансовой деятельности</t>
    </r>
    <r>
      <rPr>
        <sz val="12"/>
        <color theme="1"/>
        <rFont val="Arial"/>
        <family val="2"/>
        <charset val="204"/>
      </rPr>
      <t xml:space="preserve"> </t>
    </r>
  </si>
  <si>
    <t>ОТЧЁТ О ДВИЖЕНИИ ДЕНЕЖНЫХ СРЕДСТВ</t>
  </si>
  <si>
    <t>Итого</t>
  </si>
  <si>
    <t>Итого совокупный доход за год</t>
  </si>
  <si>
    <t>Амортизация резерва по переоценке основных средств</t>
  </si>
  <si>
    <t>На 31 декабря 2022 года</t>
  </si>
  <si>
    <t>ОТЧЁТ ОБ ИЗМЕНЕНИЯХ В СОБСТВЕННОМ КАПИТАЛЕ</t>
  </si>
  <si>
    <t>Выпущенные долговые ценные бумаги</t>
  </si>
  <si>
    <t>ТОО "Магистральный Водовод"</t>
  </si>
  <si>
    <t>Итого совокупный доход за период</t>
  </si>
  <si>
    <t>-</t>
  </si>
  <si>
    <t>Финансовые активы</t>
  </si>
  <si>
    <t>Прочие текущие и долгосрочные обязательства</t>
  </si>
  <si>
    <t>На 31 декабря 2023 года</t>
  </si>
  <si>
    <t>Прим</t>
  </si>
  <si>
    <t>Джунусходжаев О.Х.</t>
  </si>
  <si>
    <t>Доход от оприходования материалов</t>
  </si>
  <si>
    <t>Прочие текущие и долгосрочные активы</t>
  </si>
  <si>
    <t>Выплата вознаграждения по облигациям</t>
  </si>
  <si>
    <t>Поступления от погашения долговых инструментов</t>
  </si>
  <si>
    <t>Приобретение долговых инструментов</t>
  </si>
  <si>
    <t>(Доход) / Убыток от выбытия основных средств и нематериальных активов, нетто</t>
  </si>
  <si>
    <t xml:space="preserve">На 31 декабря 2023 года </t>
  </si>
  <si>
    <t>За трёхмесячный период, закончившийся 31 марта</t>
  </si>
  <si>
    <t>2024 года</t>
  </si>
  <si>
    <t xml:space="preserve">2023 года </t>
  </si>
  <si>
    <t>На 31 марта 2024 года</t>
  </si>
  <si>
    <t>На 31 марта   2024 года</t>
  </si>
  <si>
    <t>Накопленный убыток/(непокрытый убыток)</t>
  </si>
  <si>
    <t>Выручка по договорам с покупателями</t>
  </si>
  <si>
    <t>Затраты по финансированию</t>
  </si>
  <si>
    <t>Экономия/(расходы) по подоходному налогу</t>
  </si>
  <si>
    <t>Переоценка основных средств (через прибыли и убытки)</t>
  </si>
  <si>
    <t>Прочие корректировки</t>
  </si>
  <si>
    <t>Выбытие основных средств на ТМЗ</t>
  </si>
  <si>
    <t>Денежные потоки, использованные в операционной деятельности</t>
  </si>
  <si>
    <t>Изменение в авансах (долгосрочные)</t>
  </si>
  <si>
    <t>Денежные средства и их эквиваленты на конец периода</t>
  </si>
  <si>
    <t>Итого совокупный доход / (убыток) за отчётный период,</t>
  </si>
  <si>
    <t>Чистый убыток за отчётный период</t>
  </si>
  <si>
    <t>Чистый убыток</t>
  </si>
  <si>
    <t>Взнос в уставный капитал (Примечание 10)</t>
  </si>
  <si>
    <t>Сделки с акционером, действующим в качестве акционера (Примечание 12)</t>
  </si>
  <si>
    <t>Отложенные налоговые активы</t>
  </si>
  <si>
    <t>15, 16</t>
  </si>
  <si>
    <t>Облигации выпущенные</t>
  </si>
  <si>
    <t>Денежные средства и их эквиваленты на начало периода</t>
  </si>
  <si>
    <t>И.о главного бухгалтера</t>
  </si>
  <si>
    <t>Шикпанова Н.Б.</t>
  </si>
  <si>
    <t>Финансовая отчетность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</si>
</sst>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u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/>
    <xf numFmtId="0" fontId="2" fillId="0" borderId="0" xfId="0" applyFont="1" applyAlignment="1">
      <alignment horizontal="justify" vertical="center"/>
    </xf>
    <xf numFmtId="3" fontId="3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0" xfId="0" applyNumberFormat="1" applyFont="1"/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vertical="center" wrapText="1"/>
    </xf>
    <xf numFmtId="0" fontId="6" fillId="0" borderId="0" xfId="0" applyFont="1"/>
    <xf numFmtId="164" fontId="3" fillId="0" borderId="0" xfId="0" applyNumberFormat="1" applyFont="1"/>
    <xf numFmtId="43" fontId="3" fillId="0" borderId="0" xfId="1" applyFont="1" applyFill="1"/>
    <xf numFmtId="0" fontId="2" fillId="0" borderId="0" xfId="0" applyFont="1"/>
    <xf numFmtId="43" fontId="3" fillId="0" borderId="3" xfId="1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43" fontId="5" fillId="0" borderId="3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3" fillId="0" borderId="0" xfId="2" applyNumberFormat="1" applyFont="1" applyFill="1"/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13" fillId="0" borderId="0" xfId="1" applyNumberFormat="1" applyFont="1" applyFill="1" applyAlignment="1">
      <alignment vertical="center" wrapText="1"/>
    </xf>
    <xf numFmtId="3" fontId="9" fillId="0" borderId="0" xfId="1" applyNumberFormat="1" applyFont="1" applyFill="1" applyAlignment="1">
      <alignment vertical="center" wrapText="1"/>
    </xf>
    <xf numFmtId="3" fontId="9" fillId="0" borderId="0" xfId="0" applyNumberFormat="1" applyFont="1"/>
    <xf numFmtId="3" fontId="13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3" fontId="13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vertical="center" wrapText="1"/>
    </xf>
    <xf numFmtId="3" fontId="9" fillId="0" borderId="1" xfId="1" applyNumberFormat="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3" xfId="1" applyNumberFormat="1" applyFont="1" applyFill="1" applyBorder="1" applyAlignment="1">
      <alignment vertical="center" wrapText="1"/>
    </xf>
    <xf numFmtId="3" fontId="9" fillId="0" borderId="3" xfId="1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3" fontId="13" fillId="0" borderId="4" xfId="1" applyNumberFormat="1" applyFont="1" applyFill="1" applyBorder="1" applyAlignment="1">
      <alignment vertical="center" wrapText="1"/>
    </xf>
    <xf numFmtId="3" fontId="9" fillId="0" borderId="4" xfId="1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3" fontId="9" fillId="0" borderId="0" xfId="1" applyNumberFormat="1" applyFont="1" applyFill="1"/>
    <xf numFmtId="0" fontId="9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3" fontId="13" fillId="0" borderId="5" xfId="1" applyNumberFormat="1" applyFont="1" applyFill="1" applyBorder="1" applyAlignment="1">
      <alignment vertical="center" wrapText="1"/>
    </xf>
    <xf numFmtId="3" fontId="9" fillId="0" borderId="5" xfId="1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4" fontId="9" fillId="0" borderId="0" xfId="1" applyNumberFormat="1" applyFont="1" applyFill="1"/>
    <xf numFmtId="164" fontId="9" fillId="0" borderId="0" xfId="0" applyNumberFormat="1" applyFont="1"/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43" fontId="9" fillId="0" borderId="0" xfId="1" applyFont="1" applyFill="1"/>
    <xf numFmtId="0" fontId="9" fillId="0" borderId="0" xfId="0" applyFont="1" applyAlignment="1">
      <alignment horizontal="justify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/>
    <xf numFmtId="0" fontId="11" fillId="0" borderId="0" xfId="0" applyFont="1" applyAlignment="1">
      <alignment horizontal="right"/>
    </xf>
    <xf numFmtId="3" fontId="3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3" fontId="5" fillId="0" borderId="0" xfId="0" applyNumberFormat="1" applyFont="1" applyFill="1"/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6"/>
  <sheetViews>
    <sheetView workbookViewId="0">
      <selection activeCell="A2" sqref="A2:XFD2"/>
    </sheetView>
  </sheetViews>
  <sheetFormatPr defaultRowHeight="12.75" x14ac:dyDescent="0.2"/>
  <cols>
    <col min="1" max="1" width="9.140625" style="57"/>
    <col min="2" max="2" width="49.85546875" style="57" customWidth="1"/>
    <col min="3" max="3" width="9.140625" style="57"/>
    <col min="4" max="5" width="20" style="57" customWidth="1"/>
    <col min="6" max="7" width="19.42578125" style="57" bestFit="1" customWidth="1"/>
    <col min="8" max="9" width="14.85546875" style="57" bestFit="1" customWidth="1"/>
    <col min="10" max="10" width="11.5703125" style="57" bestFit="1" customWidth="1"/>
    <col min="11" max="16384" width="9.140625" style="57"/>
  </cols>
  <sheetData>
    <row r="1" spans="2:8" x14ac:dyDescent="0.2">
      <c r="B1" s="56"/>
    </row>
    <row r="2" spans="2:8" x14ac:dyDescent="0.2">
      <c r="B2" s="58" t="s">
        <v>91</v>
      </c>
      <c r="D2" s="115" t="s">
        <v>132</v>
      </c>
      <c r="E2" s="115"/>
    </row>
    <row r="3" spans="2:8" x14ac:dyDescent="0.2">
      <c r="B3" s="58"/>
      <c r="D3" s="108"/>
      <c r="E3" s="108"/>
    </row>
    <row r="5" spans="2:8" x14ac:dyDescent="0.2">
      <c r="B5" s="59" t="s">
        <v>43</v>
      </c>
    </row>
    <row r="7" spans="2:8" ht="26.25" thickBot="1" x14ac:dyDescent="0.25">
      <c r="B7" s="60" t="s">
        <v>0</v>
      </c>
      <c r="C7" s="61" t="s">
        <v>1</v>
      </c>
      <c r="D7" s="62" t="s">
        <v>110</v>
      </c>
      <c r="E7" s="63" t="s">
        <v>105</v>
      </c>
    </row>
    <row r="8" spans="2:8" x14ac:dyDescent="0.2">
      <c r="B8" s="64" t="s">
        <v>2</v>
      </c>
      <c r="C8" s="65"/>
      <c r="D8" s="64"/>
      <c r="E8" s="66"/>
    </row>
    <row r="9" spans="2:8" x14ac:dyDescent="0.2">
      <c r="B9" s="64" t="s">
        <v>3</v>
      </c>
      <c r="C9" s="67"/>
      <c r="D9" s="64"/>
      <c r="E9" s="66"/>
    </row>
    <row r="10" spans="2:8" x14ac:dyDescent="0.2">
      <c r="B10" s="64" t="s">
        <v>4</v>
      </c>
      <c r="C10" s="67"/>
      <c r="D10" s="68"/>
      <c r="E10" s="69"/>
    </row>
    <row r="11" spans="2:8" x14ac:dyDescent="0.2">
      <c r="B11" s="66" t="s">
        <v>5</v>
      </c>
      <c r="C11" s="67">
        <v>5</v>
      </c>
      <c r="D11" s="70">
        <v>206245132</v>
      </c>
      <c r="E11" s="71">
        <v>208537411</v>
      </c>
      <c r="F11" s="72"/>
      <c r="G11" s="72"/>
      <c r="H11" s="72"/>
    </row>
    <row r="12" spans="2:8" x14ac:dyDescent="0.2">
      <c r="B12" s="66" t="s">
        <v>6</v>
      </c>
      <c r="C12" s="67"/>
      <c r="D12" s="70">
        <v>153071</v>
      </c>
      <c r="E12" s="71">
        <v>155790</v>
      </c>
      <c r="F12" s="72"/>
    </row>
    <row r="13" spans="2:8" x14ac:dyDescent="0.2">
      <c r="B13" s="66" t="s">
        <v>7</v>
      </c>
      <c r="C13" s="67"/>
      <c r="D13" s="70">
        <v>7849</v>
      </c>
      <c r="E13" s="71">
        <v>8569</v>
      </c>
      <c r="F13" s="72"/>
    </row>
    <row r="14" spans="2:8" x14ac:dyDescent="0.2">
      <c r="B14" s="66" t="s">
        <v>8</v>
      </c>
      <c r="C14" s="67">
        <v>8</v>
      </c>
      <c r="D14" s="70">
        <v>14816812</v>
      </c>
      <c r="E14" s="71">
        <v>13748157</v>
      </c>
      <c r="F14" s="72"/>
    </row>
    <row r="15" spans="2:8" x14ac:dyDescent="0.2">
      <c r="B15" s="66" t="s">
        <v>126</v>
      </c>
      <c r="C15" s="67"/>
      <c r="D15" s="73">
        <v>109847</v>
      </c>
      <c r="E15" s="74" t="s">
        <v>93</v>
      </c>
      <c r="F15" s="72"/>
    </row>
    <row r="16" spans="2:8" ht="13.5" thickBot="1" x14ac:dyDescent="0.25">
      <c r="B16" s="66" t="s">
        <v>9</v>
      </c>
      <c r="C16" s="67"/>
      <c r="D16" s="70">
        <v>177151</v>
      </c>
      <c r="E16" s="71">
        <v>177151</v>
      </c>
      <c r="F16" s="72"/>
    </row>
    <row r="17" spans="2:6" ht="13.5" thickBot="1" x14ac:dyDescent="0.25">
      <c r="B17" s="75" t="s">
        <v>10</v>
      </c>
      <c r="C17" s="76"/>
      <c r="D17" s="77">
        <f>SUM(D11:D16)</f>
        <v>221509862</v>
      </c>
      <c r="E17" s="78">
        <f>SUM(E11:E16)</f>
        <v>222627078</v>
      </c>
    </row>
    <row r="18" spans="2:6" x14ac:dyDescent="0.2">
      <c r="B18" s="64" t="s">
        <v>2</v>
      </c>
      <c r="C18" s="67"/>
      <c r="D18" s="70"/>
      <c r="E18" s="71"/>
    </row>
    <row r="19" spans="2:6" x14ac:dyDescent="0.2">
      <c r="B19" s="64" t="s">
        <v>11</v>
      </c>
      <c r="C19" s="67"/>
      <c r="D19" s="70"/>
      <c r="E19" s="71"/>
    </row>
    <row r="20" spans="2:6" x14ac:dyDescent="0.2">
      <c r="B20" s="66" t="s">
        <v>12</v>
      </c>
      <c r="C20" s="67"/>
      <c r="D20" s="70">
        <v>309142</v>
      </c>
      <c r="E20" s="71">
        <v>303499</v>
      </c>
      <c r="F20" s="72"/>
    </row>
    <row r="21" spans="2:6" x14ac:dyDescent="0.2">
      <c r="B21" s="66" t="s">
        <v>13</v>
      </c>
      <c r="C21" s="67">
        <v>7</v>
      </c>
      <c r="D21" s="70">
        <v>1963382</v>
      </c>
      <c r="E21" s="71">
        <v>1911528</v>
      </c>
      <c r="F21" s="72"/>
    </row>
    <row r="22" spans="2:6" x14ac:dyDescent="0.2">
      <c r="B22" s="66" t="s">
        <v>14</v>
      </c>
      <c r="C22" s="67"/>
      <c r="D22" s="70">
        <v>371753</v>
      </c>
      <c r="E22" s="71">
        <v>6599</v>
      </c>
      <c r="F22" s="72"/>
    </row>
    <row r="23" spans="2:6" x14ac:dyDescent="0.2">
      <c r="B23" s="66" t="s">
        <v>94</v>
      </c>
      <c r="C23" s="67">
        <v>7</v>
      </c>
      <c r="D23" s="70">
        <v>0</v>
      </c>
      <c r="E23" s="71">
        <v>1538548</v>
      </c>
      <c r="F23" s="72"/>
    </row>
    <row r="24" spans="2:6" x14ac:dyDescent="0.2">
      <c r="B24" s="66" t="s">
        <v>15</v>
      </c>
      <c r="C24" s="65"/>
      <c r="D24" s="70">
        <v>292428</v>
      </c>
      <c r="E24" s="71">
        <v>281406</v>
      </c>
      <c r="F24" s="72"/>
    </row>
    <row r="25" spans="2:6" x14ac:dyDescent="0.2">
      <c r="B25" s="66" t="s">
        <v>16</v>
      </c>
      <c r="C25" s="67">
        <v>8</v>
      </c>
      <c r="D25" s="70">
        <v>64277</v>
      </c>
      <c r="E25" s="71">
        <v>1547876</v>
      </c>
      <c r="F25" s="72"/>
    </row>
    <row r="26" spans="2:6" x14ac:dyDescent="0.2">
      <c r="B26" s="66" t="s">
        <v>17</v>
      </c>
      <c r="C26" s="67"/>
      <c r="D26" s="70">
        <v>3196</v>
      </c>
      <c r="E26" s="71">
        <v>5309</v>
      </c>
      <c r="F26" s="72"/>
    </row>
    <row r="27" spans="2:6" ht="13.5" thickBot="1" x14ac:dyDescent="0.25">
      <c r="B27" s="79" t="s">
        <v>18</v>
      </c>
      <c r="C27" s="80">
        <v>9</v>
      </c>
      <c r="D27" s="81">
        <v>20144824</v>
      </c>
      <c r="E27" s="82">
        <v>16945654</v>
      </c>
      <c r="F27" s="72"/>
    </row>
    <row r="28" spans="2:6" ht="13.5" thickBot="1" x14ac:dyDescent="0.25">
      <c r="B28" s="83" t="s">
        <v>19</v>
      </c>
      <c r="C28" s="84"/>
      <c r="D28" s="85">
        <f>SUM(D20:D27)</f>
        <v>23149002</v>
      </c>
      <c r="E28" s="86">
        <f>SUM(E20:E27)</f>
        <v>22540419</v>
      </c>
    </row>
    <row r="29" spans="2:6" ht="13.5" thickBot="1" x14ac:dyDescent="0.25">
      <c r="B29" s="87" t="s">
        <v>20</v>
      </c>
      <c r="C29" s="88"/>
      <c r="D29" s="89">
        <f>D17+D28</f>
        <v>244658864</v>
      </c>
      <c r="E29" s="90">
        <f>E17+E28</f>
        <v>245167497</v>
      </c>
    </row>
    <row r="30" spans="2:6" ht="13.5" thickTop="1" x14ac:dyDescent="0.2">
      <c r="B30" s="91"/>
      <c r="D30" s="92"/>
      <c r="E30" s="92"/>
    </row>
    <row r="31" spans="2:6" x14ac:dyDescent="0.2">
      <c r="B31" s="64" t="s">
        <v>21</v>
      </c>
      <c r="C31" s="67"/>
      <c r="D31" s="70"/>
      <c r="E31" s="71"/>
    </row>
    <row r="32" spans="2:6" x14ac:dyDescent="0.2">
      <c r="B32" s="66" t="s">
        <v>22</v>
      </c>
      <c r="C32" s="67">
        <v>10</v>
      </c>
      <c r="D32" s="70">
        <v>84135535</v>
      </c>
      <c r="E32" s="71">
        <v>84135535</v>
      </c>
    </row>
    <row r="33" spans="2:8" x14ac:dyDescent="0.2">
      <c r="B33" s="66" t="s">
        <v>23</v>
      </c>
      <c r="C33" s="67">
        <v>10</v>
      </c>
      <c r="D33" s="70">
        <v>14062335</v>
      </c>
      <c r="E33" s="71">
        <v>14528452</v>
      </c>
      <c r="F33" s="72"/>
    </row>
    <row r="34" spans="2:8" ht="13.5" thickBot="1" x14ac:dyDescent="0.25">
      <c r="B34" s="79" t="s">
        <v>111</v>
      </c>
      <c r="C34" s="80"/>
      <c r="D34" s="81">
        <v>16244216</v>
      </c>
      <c r="E34" s="82">
        <v>18279968</v>
      </c>
      <c r="F34" s="72"/>
      <c r="G34" s="72"/>
      <c r="H34" s="72"/>
    </row>
    <row r="35" spans="2:8" ht="13.5" thickBot="1" x14ac:dyDescent="0.25">
      <c r="B35" s="83" t="s">
        <v>25</v>
      </c>
      <c r="C35" s="93"/>
      <c r="D35" s="85">
        <f>SUM(D32:D34)</f>
        <v>114442086</v>
      </c>
      <c r="E35" s="86">
        <f>SUM(E32:E34)</f>
        <v>116943955</v>
      </c>
    </row>
    <row r="36" spans="2:8" x14ac:dyDescent="0.2">
      <c r="B36" s="64" t="s">
        <v>2</v>
      </c>
      <c r="C36" s="67"/>
      <c r="D36" s="70"/>
      <c r="E36" s="71"/>
    </row>
    <row r="37" spans="2:8" x14ac:dyDescent="0.2">
      <c r="B37" s="64" t="s">
        <v>26</v>
      </c>
      <c r="C37" s="67"/>
      <c r="D37" s="70"/>
      <c r="E37" s="71"/>
    </row>
    <row r="38" spans="2:8" x14ac:dyDescent="0.2">
      <c r="B38" s="64" t="s">
        <v>27</v>
      </c>
      <c r="C38" s="67"/>
      <c r="D38" s="70"/>
      <c r="E38" s="71"/>
    </row>
    <row r="39" spans="2:8" x14ac:dyDescent="0.2">
      <c r="B39" s="66" t="s">
        <v>28</v>
      </c>
      <c r="C39" s="67">
        <v>12</v>
      </c>
      <c r="D39" s="70">
        <v>49124477</v>
      </c>
      <c r="E39" s="71">
        <v>47390786</v>
      </c>
      <c r="F39" s="72"/>
    </row>
    <row r="40" spans="2:8" x14ac:dyDescent="0.2">
      <c r="B40" s="66" t="s">
        <v>90</v>
      </c>
      <c r="C40" s="67">
        <v>12</v>
      </c>
      <c r="D40" s="70">
        <v>42371213</v>
      </c>
      <c r="E40" s="71">
        <v>41302077</v>
      </c>
      <c r="F40" s="72"/>
      <c r="H40" s="72"/>
    </row>
    <row r="41" spans="2:8" x14ac:dyDescent="0.2">
      <c r="B41" s="66" t="s">
        <v>29</v>
      </c>
      <c r="C41" s="67">
        <v>11</v>
      </c>
      <c r="D41" s="70">
        <v>22626520</v>
      </c>
      <c r="E41" s="71">
        <v>23326309</v>
      </c>
      <c r="F41" s="72"/>
      <c r="G41" s="72"/>
    </row>
    <row r="42" spans="2:8" x14ac:dyDescent="0.2">
      <c r="B42" s="66" t="s">
        <v>30</v>
      </c>
      <c r="C42" s="67"/>
      <c r="D42" s="70">
        <v>4781</v>
      </c>
      <c r="E42" s="71">
        <v>5410</v>
      </c>
      <c r="F42" s="72"/>
    </row>
    <row r="43" spans="2:8" x14ac:dyDescent="0.2">
      <c r="B43" s="66" t="s">
        <v>31</v>
      </c>
      <c r="C43" s="67">
        <v>17</v>
      </c>
      <c r="D43" s="70">
        <v>0</v>
      </c>
      <c r="E43" s="71">
        <v>244016</v>
      </c>
      <c r="F43" s="72"/>
    </row>
    <row r="44" spans="2:8" ht="13.5" thickBot="1" x14ac:dyDescent="0.25">
      <c r="B44" s="66" t="s">
        <v>32</v>
      </c>
      <c r="C44" s="65"/>
      <c r="D44" s="70">
        <f>15517</f>
        <v>15517</v>
      </c>
      <c r="E44" s="71">
        <v>15403</v>
      </c>
      <c r="F44" s="72"/>
    </row>
    <row r="45" spans="2:8" ht="13.5" thickBot="1" x14ac:dyDescent="0.25">
      <c r="B45" s="94" t="s">
        <v>33</v>
      </c>
      <c r="C45" s="95"/>
      <c r="D45" s="96">
        <f>SUM(D39:D44)</f>
        <v>114142508</v>
      </c>
      <c r="E45" s="97">
        <f>SUM(E39:E44)</f>
        <v>112284001</v>
      </c>
    </row>
    <row r="46" spans="2:8" x14ac:dyDescent="0.2">
      <c r="B46" s="98" t="s">
        <v>2</v>
      </c>
      <c r="C46" s="95"/>
      <c r="D46" s="96"/>
      <c r="E46" s="97"/>
    </row>
    <row r="47" spans="2:8" x14ac:dyDescent="0.2">
      <c r="B47" s="64" t="s">
        <v>34</v>
      </c>
      <c r="C47" s="67"/>
      <c r="D47" s="70"/>
      <c r="E47" s="71"/>
    </row>
    <row r="48" spans="2:8" x14ac:dyDescent="0.2">
      <c r="B48" s="66" t="s">
        <v>90</v>
      </c>
      <c r="C48" s="67">
        <v>12</v>
      </c>
      <c r="D48" s="70">
        <v>160278</v>
      </c>
      <c r="E48" s="71">
        <v>72778</v>
      </c>
      <c r="F48" s="72"/>
    </row>
    <row r="49" spans="2:9" x14ac:dyDescent="0.2">
      <c r="B49" s="66" t="s">
        <v>35</v>
      </c>
      <c r="C49" s="67">
        <v>13</v>
      </c>
      <c r="D49" s="70">
        <v>12132718</v>
      </c>
      <c r="E49" s="71">
        <v>12178277</v>
      </c>
      <c r="F49" s="99"/>
      <c r="G49" s="99"/>
      <c r="H49" s="99"/>
      <c r="I49" s="100"/>
    </row>
    <row r="50" spans="2:9" x14ac:dyDescent="0.2">
      <c r="B50" s="66" t="s">
        <v>29</v>
      </c>
      <c r="C50" s="67">
        <v>11</v>
      </c>
      <c r="D50" s="70">
        <v>2801634</v>
      </c>
      <c r="E50" s="71">
        <v>2801679</v>
      </c>
      <c r="F50" s="72"/>
      <c r="G50" s="99"/>
      <c r="H50" s="100"/>
      <c r="I50" s="100"/>
    </row>
    <row r="51" spans="2:9" x14ac:dyDescent="0.2">
      <c r="B51" s="66" t="s">
        <v>36</v>
      </c>
      <c r="C51" s="67"/>
      <c r="D51" s="70">
        <v>147021</v>
      </c>
      <c r="E51" s="71">
        <v>65475</v>
      </c>
      <c r="F51" s="72"/>
      <c r="G51" s="72"/>
    </row>
    <row r="52" spans="2:9" x14ac:dyDescent="0.2">
      <c r="B52" s="66" t="s">
        <v>30</v>
      </c>
      <c r="C52" s="67"/>
      <c r="D52" s="70">
        <v>3740</v>
      </c>
      <c r="E52" s="71">
        <v>3864</v>
      </c>
      <c r="F52" s="72"/>
    </row>
    <row r="53" spans="2:9" ht="13.5" thickBot="1" x14ac:dyDescent="0.25">
      <c r="B53" s="66" t="s">
        <v>37</v>
      </c>
      <c r="C53" s="67"/>
      <c r="D53" s="70">
        <f>826325+2554</f>
        <v>828879</v>
      </c>
      <c r="E53" s="71">
        <v>817468</v>
      </c>
      <c r="F53" s="72"/>
    </row>
    <row r="54" spans="2:9" ht="13.5" thickBot="1" x14ac:dyDescent="0.25">
      <c r="B54" s="75" t="s">
        <v>38</v>
      </c>
      <c r="C54" s="101"/>
      <c r="D54" s="77">
        <f>SUM(D48:D53)</f>
        <v>16074270</v>
      </c>
      <c r="E54" s="78">
        <f>SUM(E48:E53)</f>
        <v>15939541</v>
      </c>
      <c r="G54" s="72"/>
    </row>
    <row r="55" spans="2:9" ht="13.5" thickBot="1" x14ac:dyDescent="0.25">
      <c r="B55" s="102" t="s">
        <v>39</v>
      </c>
      <c r="C55" s="61"/>
      <c r="D55" s="81">
        <f>D45+D54</f>
        <v>130216778</v>
      </c>
      <c r="E55" s="82">
        <f>E45+E54</f>
        <v>128223542</v>
      </c>
    </row>
    <row r="56" spans="2:9" ht="13.5" thickBot="1" x14ac:dyDescent="0.25">
      <c r="B56" s="87" t="s">
        <v>40</v>
      </c>
      <c r="C56" s="88"/>
      <c r="D56" s="89">
        <f>D35+D55</f>
        <v>244658864</v>
      </c>
      <c r="E56" s="90">
        <f>E35+E55</f>
        <v>245167497</v>
      </c>
    </row>
    <row r="57" spans="2:9" ht="13.5" thickTop="1" x14ac:dyDescent="0.2">
      <c r="B57" s="103"/>
      <c r="D57" s="104">
        <f>D29-D56</f>
        <v>0</v>
      </c>
      <c r="E57" s="104">
        <f>E29-E56</f>
        <v>0</v>
      </c>
    </row>
    <row r="58" spans="2:9" x14ac:dyDescent="0.2">
      <c r="B58" s="103"/>
    </row>
    <row r="59" spans="2:9" x14ac:dyDescent="0.2">
      <c r="B59" s="103"/>
    </row>
    <row r="60" spans="2:9" x14ac:dyDescent="0.2">
      <c r="B60" s="105" t="s">
        <v>41</v>
      </c>
      <c r="C60" s="66"/>
    </row>
    <row r="61" spans="2:9" x14ac:dyDescent="0.2">
      <c r="B61" s="105" t="s">
        <v>42</v>
      </c>
      <c r="C61" s="106"/>
      <c r="D61" s="107"/>
    </row>
    <row r="62" spans="2:9" x14ac:dyDescent="0.2">
      <c r="B62" s="105"/>
      <c r="C62" s="112" t="s">
        <v>98</v>
      </c>
      <c r="D62" s="112"/>
    </row>
    <row r="63" spans="2:9" x14ac:dyDescent="0.2">
      <c r="B63" s="105" t="s">
        <v>2</v>
      </c>
      <c r="C63" s="67"/>
    </row>
    <row r="64" spans="2:9" x14ac:dyDescent="0.2">
      <c r="B64" s="105" t="s">
        <v>130</v>
      </c>
      <c r="C64" s="113"/>
      <c r="D64" s="113"/>
    </row>
    <row r="65" spans="2:4" ht="15" customHeight="1" x14ac:dyDescent="0.2">
      <c r="B65" s="105"/>
      <c r="C65" s="114" t="s">
        <v>131</v>
      </c>
      <c r="D65" s="114"/>
    </row>
    <row r="66" spans="2:4" x14ac:dyDescent="0.2">
      <c r="B66" s="103"/>
    </row>
  </sheetData>
  <mergeCells count="4">
    <mergeCell ref="C62:D62"/>
    <mergeCell ref="C64:D64"/>
    <mergeCell ref="C65:D65"/>
    <mergeCell ref="D2:E2"/>
  </mergeCells>
  <pageMargins left="0" right="0" top="0" bottom="0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workbookViewId="0">
      <selection activeCell="E30" sqref="E30:E31"/>
    </sheetView>
  </sheetViews>
  <sheetFormatPr defaultRowHeight="15" x14ac:dyDescent="0.2"/>
  <cols>
    <col min="1" max="1" width="9.140625" style="1"/>
    <col min="2" max="2" width="67.28515625" style="1" customWidth="1"/>
    <col min="3" max="3" width="9.140625" style="1"/>
    <col min="4" max="5" width="17.5703125" style="1" customWidth="1"/>
    <col min="6" max="16384" width="9.140625" style="1"/>
  </cols>
  <sheetData>
    <row r="2" spans="2:5" ht="15.75" x14ac:dyDescent="0.25">
      <c r="B2" s="36" t="s">
        <v>91</v>
      </c>
      <c r="D2" s="116" t="s">
        <v>132</v>
      </c>
      <c r="E2" s="116"/>
    </row>
    <row r="3" spans="2:5" x14ac:dyDescent="0.2">
      <c r="B3" s="36"/>
    </row>
    <row r="4" spans="2:5" ht="15.75" x14ac:dyDescent="0.2">
      <c r="B4" s="16" t="s">
        <v>59</v>
      </c>
    </row>
    <row r="6" spans="2:5" ht="50.25" customHeight="1" thickBot="1" x14ac:dyDescent="0.25">
      <c r="B6" s="18"/>
      <c r="C6" s="3"/>
      <c r="D6" s="118" t="s">
        <v>106</v>
      </c>
      <c r="E6" s="118"/>
    </row>
    <row r="7" spans="2:5" ht="16.5" thickBot="1" x14ac:dyDescent="0.25">
      <c r="B7" s="19" t="s">
        <v>0</v>
      </c>
      <c r="C7" s="7" t="s">
        <v>97</v>
      </c>
      <c r="D7" s="20" t="s">
        <v>107</v>
      </c>
      <c r="E7" s="21" t="s">
        <v>108</v>
      </c>
    </row>
    <row r="8" spans="2:5" ht="15.75" x14ac:dyDescent="0.2">
      <c r="B8" s="4" t="s">
        <v>2</v>
      </c>
      <c r="C8" s="3"/>
      <c r="D8" s="12"/>
      <c r="E8" s="13"/>
    </row>
    <row r="9" spans="2:5" ht="15.75" x14ac:dyDescent="0.2">
      <c r="B9" s="4" t="s">
        <v>112</v>
      </c>
      <c r="C9" s="5">
        <v>14</v>
      </c>
      <c r="D9" s="12">
        <v>5484757</v>
      </c>
      <c r="E9" s="13">
        <v>4689297</v>
      </c>
    </row>
    <row r="10" spans="2:5" ht="16.5" thickBot="1" x14ac:dyDescent="0.25">
      <c r="B10" s="8" t="s">
        <v>44</v>
      </c>
      <c r="C10" s="10">
        <v>15</v>
      </c>
      <c r="D10" s="22">
        <v>-5400516</v>
      </c>
      <c r="E10" s="23">
        <v>-4455223</v>
      </c>
    </row>
    <row r="11" spans="2:5" ht="15.75" x14ac:dyDescent="0.2">
      <c r="B11" s="2" t="s">
        <v>45</v>
      </c>
      <c r="C11" s="5"/>
      <c r="D11" s="12">
        <f>SUM(D9:D10)</f>
        <v>84241</v>
      </c>
      <c r="E11" s="13">
        <f>SUM(E9:E10)</f>
        <v>234074</v>
      </c>
    </row>
    <row r="12" spans="2:5" ht="15.75" x14ac:dyDescent="0.2">
      <c r="B12" s="2" t="s">
        <v>2</v>
      </c>
      <c r="C12" s="5"/>
      <c r="D12" s="12"/>
      <c r="E12" s="13"/>
    </row>
    <row r="13" spans="2:5" ht="15.75" x14ac:dyDescent="0.2">
      <c r="B13" s="4" t="s">
        <v>46</v>
      </c>
      <c r="C13" s="5">
        <v>16</v>
      </c>
      <c r="D13" s="12">
        <v>-319715</v>
      </c>
      <c r="E13" s="13">
        <v>-332001</v>
      </c>
    </row>
    <row r="14" spans="2:5" ht="15.75" x14ac:dyDescent="0.2">
      <c r="B14" s="4" t="s">
        <v>47</v>
      </c>
      <c r="C14" s="3"/>
      <c r="D14" s="12">
        <v>2479</v>
      </c>
      <c r="E14" s="13">
        <v>2518</v>
      </c>
    </row>
    <row r="15" spans="2:5" ht="16.5" thickBot="1" x14ac:dyDescent="0.25">
      <c r="B15" s="4" t="s">
        <v>48</v>
      </c>
      <c r="C15" s="3"/>
      <c r="D15" s="31" t="s">
        <v>49</v>
      </c>
      <c r="E15" s="32" t="s">
        <v>49</v>
      </c>
    </row>
    <row r="16" spans="2:5" ht="15.75" x14ac:dyDescent="0.2">
      <c r="B16" s="24" t="s">
        <v>50</v>
      </c>
      <c r="C16" s="25"/>
      <c r="D16" s="26">
        <f>SUM(D11:D15)</f>
        <v>-232995</v>
      </c>
      <c r="E16" s="27">
        <f>SUM(E11:E15)</f>
        <v>-95409</v>
      </c>
    </row>
    <row r="17" spans="2:6" ht="15.75" x14ac:dyDescent="0.2">
      <c r="B17" s="2" t="s">
        <v>2</v>
      </c>
      <c r="C17" s="5"/>
      <c r="D17" s="12"/>
      <c r="E17" s="13"/>
    </row>
    <row r="18" spans="2:6" ht="15.75" x14ac:dyDescent="0.2">
      <c r="B18" s="4" t="s">
        <v>51</v>
      </c>
      <c r="C18" s="3"/>
      <c r="D18" s="12">
        <v>267826</v>
      </c>
      <c r="E18" s="13">
        <v>100373</v>
      </c>
      <c r="F18" s="28"/>
    </row>
    <row r="19" spans="2:6" ht="16.5" thickBot="1" x14ac:dyDescent="0.25">
      <c r="B19" s="4" t="s">
        <v>113</v>
      </c>
      <c r="C19" s="3"/>
      <c r="D19" s="12">
        <v>-2890563</v>
      </c>
      <c r="E19" s="13">
        <v>-510</v>
      </c>
      <c r="F19" s="28"/>
    </row>
    <row r="20" spans="2:6" ht="15.75" x14ac:dyDescent="0.2">
      <c r="B20" s="24" t="s">
        <v>52</v>
      </c>
      <c r="C20" s="25"/>
      <c r="D20" s="26">
        <f>SUM(D16:D19)</f>
        <v>-2855732</v>
      </c>
      <c r="E20" s="27">
        <f>SUM(E16:E19)</f>
        <v>4454</v>
      </c>
      <c r="F20" s="28"/>
    </row>
    <row r="21" spans="2:6" ht="15.75" x14ac:dyDescent="0.2">
      <c r="B21" s="2" t="s">
        <v>2</v>
      </c>
      <c r="C21" s="5"/>
      <c r="D21" s="12"/>
      <c r="E21" s="13"/>
      <c r="F21" s="28"/>
    </row>
    <row r="22" spans="2:6" ht="16.5" thickBot="1" x14ac:dyDescent="0.25">
      <c r="B22" s="8" t="s">
        <v>114</v>
      </c>
      <c r="C22" s="10">
        <v>17</v>
      </c>
      <c r="D22" s="22">
        <v>353863</v>
      </c>
      <c r="E22" s="23">
        <v>-7806</v>
      </c>
      <c r="F22" s="28"/>
    </row>
    <row r="23" spans="2:6" ht="16.5" thickBot="1" x14ac:dyDescent="0.25">
      <c r="B23" s="6" t="s">
        <v>122</v>
      </c>
      <c r="C23" s="7"/>
      <c r="D23" s="22">
        <f>SUM(D20:D22)</f>
        <v>-2501869</v>
      </c>
      <c r="E23" s="23">
        <f>SUM(E20:E22)</f>
        <v>-3352</v>
      </c>
      <c r="F23" s="28"/>
    </row>
    <row r="24" spans="2:6" ht="15.75" x14ac:dyDescent="0.2">
      <c r="B24" s="4" t="s">
        <v>2</v>
      </c>
      <c r="C24" s="5"/>
      <c r="D24" s="12"/>
      <c r="E24" s="13"/>
      <c r="F24" s="28"/>
    </row>
    <row r="25" spans="2:6" ht="15.75" x14ac:dyDescent="0.2">
      <c r="B25" s="2" t="s">
        <v>53</v>
      </c>
      <c r="C25" s="5"/>
      <c r="D25" s="12"/>
      <c r="E25" s="13"/>
      <c r="F25" s="28"/>
    </row>
    <row r="26" spans="2:6" ht="45" x14ac:dyDescent="0.2">
      <c r="B26" s="18" t="s">
        <v>54</v>
      </c>
      <c r="C26" s="5"/>
      <c r="D26" s="31" t="s">
        <v>49</v>
      </c>
      <c r="E26" s="32" t="s">
        <v>49</v>
      </c>
      <c r="F26" s="28"/>
    </row>
    <row r="27" spans="2:6" ht="15.75" x14ac:dyDescent="0.2">
      <c r="B27" s="4" t="s">
        <v>55</v>
      </c>
      <c r="C27" s="5"/>
      <c r="D27" s="31" t="s">
        <v>49</v>
      </c>
      <c r="E27" s="32" t="s">
        <v>49</v>
      </c>
      <c r="F27" s="28"/>
    </row>
    <row r="28" spans="2:6" ht="16.5" thickBot="1" x14ac:dyDescent="0.25">
      <c r="B28" s="4" t="s">
        <v>56</v>
      </c>
      <c r="C28" s="5"/>
      <c r="D28" s="31" t="s">
        <v>49</v>
      </c>
      <c r="E28" s="32" t="s">
        <v>49</v>
      </c>
      <c r="F28" s="28"/>
    </row>
    <row r="29" spans="2:6" ht="16.5" thickBot="1" x14ac:dyDescent="0.25">
      <c r="B29" s="29" t="s">
        <v>57</v>
      </c>
      <c r="C29" s="30"/>
      <c r="D29" s="33" t="s">
        <v>49</v>
      </c>
      <c r="E29" s="34" t="str">
        <f>IF(SUM(E27:E28)=0,"−",SUM(E27:E28))</f>
        <v>−</v>
      </c>
      <c r="F29" s="28"/>
    </row>
    <row r="30" spans="2:6" ht="31.5" x14ac:dyDescent="0.2">
      <c r="B30" s="2" t="s">
        <v>121</v>
      </c>
      <c r="C30" s="119"/>
      <c r="D30" s="121">
        <f>D23</f>
        <v>-2501869</v>
      </c>
      <c r="E30" s="123">
        <f>E23</f>
        <v>-3352</v>
      </c>
      <c r="F30" s="28"/>
    </row>
    <row r="31" spans="2:6" ht="16.5" thickBot="1" x14ac:dyDescent="0.25">
      <c r="B31" s="9" t="s">
        <v>58</v>
      </c>
      <c r="C31" s="120"/>
      <c r="D31" s="122"/>
      <c r="E31" s="124"/>
      <c r="F31" s="28"/>
    </row>
    <row r="32" spans="2:6" ht="15.75" thickTop="1" x14ac:dyDescent="0.2">
      <c r="D32" s="28"/>
      <c r="E32" s="28"/>
      <c r="F32" s="28"/>
    </row>
    <row r="34" spans="2:4" x14ac:dyDescent="0.2">
      <c r="B34" s="11" t="s">
        <v>41</v>
      </c>
      <c r="C34" s="4"/>
    </row>
    <row r="35" spans="2:4" x14ac:dyDescent="0.2">
      <c r="B35" s="11" t="s">
        <v>42</v>
      </c>
      <c r="C35" s="14"/>
      <c r="D35" s="15"/>
    </row>
    <row r="36" spans="2:4" x14ac:dyDescent="0.2">
      <c r="B36" s="11"/>
      <c r="C36" s="125" t="s">
        <v>98</v>
      </c>
      <c r="D36" s="125"/>
    </row>
    <row r="37" spans="2:4" x14ac:dyDescent="0.2">
      <c r="B37" s="11" t="s">
        <v>2</v>
      </c>
      <c r="C37" s="5"/>
    </row>
    <row r="38" spans="2:4" x14ac:dyDescent="0.2">
      <c r="B38" s="11" t="s">
        <v>130</v>
      </c>
      <c r="C38" s="126"/>
      <c r="D38" s="126"/>
    </row>
    <row r="39" spans="2:4" ht="15" customHeight="1" x14ac:dyDescent="0.2">
      <c r="B39" s="11"/>
      <c r="C39" s="117" t="s">
        <v>131</v>
      </c>
      <c r="D39" s="117"/>
    </row>
  </sheetData>
  <mergeCells count="8">
    <mergeCell ref="D2:E2"/>
    <mergeCell ref="C39:D39"/>
    <mergeCell ref="D6:E6"/>
    <mergeCell ref="C30:C31"/>
    <mergeCell ref="D30:D31"/>
    <mergeCell ref="E30:E31"/>
    <mergeCell ref="C36:D36"/>
    <mergeCell ref="C38:D38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7"/>
  <sheetViews>
    <sheetView zoomScale="85" zoomScaleNormal="85" workbookViewId="0">
      <selection activeCell="E60" sqref="E60"/>
    </sheetView>
  </sheetViews>
  <sheetFormatPr defaultRowHeight="15" x14ac:dyDescent="0.2"/>
  <cols>
    <col min="1" max="1" width="9.140625" style="1"/>
    <col min="2" max="2" width="75.7109375" style="1" customWidth="1"/>
    <col min="3" max="3" width="14" style="55" customWidth="1"/>
    <col min="4" max="4" width="23.7109375" style="1" customWidth="1"/>
    <col min="5" max="5" width="21.42578125" style="1" customWidth="1"/>
    <col min="6" max="6" width="9.140625" style="1"/>
    <col min="7" max="7" width="21.85546875" style="1" customWidth="1"/>
    <col min="8" max="8" width="10.28515625" style="1" bestFit="1" customWidth="1"/>
    <col min="9" max="16384" width="9.140625" style="1"/>
  </cols>
  <sheetData>
    <row r="1" spans="2:5" ht="15.75" x14ac:dyDescent="0.25">
      <c r="B1" s="36" t="s">
        <v>91</v>
      </c>
      <c r="C1" s="45"/>
      <c r="D1" s="116" t="s">
        <v>132</v>
      </c>
      <c r="E1" s="116"/>
    </row>
    <row r="3" spans="2:5" ht="15.75" x14ac:dyDescent="0.2">
      <c r="B3" s="46" t="s">
        <v>84</v>
      </c>
      <c r="C3" s="47"/>
    </row>
    <row r="4" spans="2:5" ht="48" customHeight="1" thickBot="1" x14ac:dyDescent="0.25">
      <c r="B4" s="18"/>
      <c r="C4" s="44"/>
      <c r="D4" s="118" t="s">
        <v>106</v>
      </c>
      <c r="E4" s="118"/>
    </row>
    <row r="5" spans="2:5" ht="16.5" thickBot="1" x14ac:dyDescent="0.25">
      <c r="B5" s="19" t="s">
        <v>0</v>
      </c>
      <c r="C5" s="48" t="s">
        <v>1</v>
      </c>
      <c r="D5" s="20" t="s">
        <v>107</v>
      </c>
      <c r="E5" s="21" t="s">
        <v>108</v>
      </c>
    </row>
    <row r="6" spans="2:5" ht="15.75" x14ac:dyDescent="0.2">
      <c r="B6" s="18" t="s">
        <v>2</v>
      </c>
      <c r="C6" s="44"/>
      <c r="D6" s="2"/>
      <c r="E6" s="4"/>
    </row>
    <row r="7" spans="2:5" ht="15.75" x14ac:dyDescent="0.2">
      <c r="B7" s="2" t="s">
        <v>60</v>
      </c>
      <c r="C7" s="3"/>
      <c r="D7" s="12"/>
      <c r="E7" s="13"/>
    </row>
    <row r="8" spans="2:5" ht="15.75" x14ac:dyDescent="0.2">
      <c r="B8" s="4" t="s">
        <v>61</v>
      </c>
      <c r="C8" s="5"/>
      <c r="D8" s="12">
        <f>ОПУ!D20</f>
        <v>-2855732</v>
      </c>
      <c r="E8" s="13">
        <v>4454</v>
      </c>
    </row>
    <row r="9" spans="2:5" ht="15.75" x14ac:dyDescent="0.2">
      <c r="B9" s="2" t="s">
        <v>2</v>
      </c>
      <c r="C9" s="3"/>
      <c r="D9" s="12"/>
      <c r="E9" s="13"/>
    </row>
    <row r="10" spans="2:5" ht="31.5" x14ac:dyDescent="0.2">
      <c r="B10" s="2" t="s">
        <v>62</v>
      </c>
      <c r="C10" s="3"/>
      <c r="D10" s="12"/>
      <c r="E10" s="13"/>
    </row>
    <row r="11" spans="2:5" ht="15.75" x14ac:dyDescent="0.2">
      <c r="B11" s="4" t="s">
        <v>63</v>
      </c>
      <c r="C11" s="5" t="s">
        <v>127</v>
      </c>
      <c r="D11" s="12">
        <v>2640039</v>
      </c>
      <c r="E11" s="13">
        <v>2308953</v>
      </c>
    </row>
    <row r="12" spans="2:5" ht="15.75" x14ac:dyDescent="0.2">
      <c r="B12" s="4" t="s">
        <v>51</v>
      </c>
      <c r="C12" s="5"/>
      <c r="D12" s="12">
        <v>-6273</v>
      </c>
      <c r="E12" s="13">
        <v>-100373</v>
      </c>
    </row>
    <row r="13" spans="2:5" ht="15.75" x14ac:dyDescent="0.2">
      <c r="B13" s="4" t="s">
        <v>113</v>
      </c>
      <c r="C13" s="5"/>
      <c r="D13" s="12">
        <v>2890592</v>
      </c>
      <c r="E13" s="13">
        <v>510</v>
      </c>
    </row>
    <row r="14" spans="2:5" ht="30" x14ac:dyDescent="0.2">
      <c r="B14" s="4" t="s">
        <v>104</v>
      </c>
      <c r="C14" s="5"/>
      <c r="D14" s="12"/>
      <c r="E14" s="32" t="s">
        <v>49</v>
      </c>
    </row>
    <row r="15" spans="2:5" ht="15.75" customHeight="1" x14ac:dyDescent="0.2">
      <c r="B15" s="4" t="s">
        <v>64</v>
      </c>
      <c r="C15" s="5">
        <v>7</v>
      </c>
      <c r="D15" s="12">
        <v>4760</v>
      </c>
      <c r="E15" s="13">
        <v>26493</v>
      </c>
    </row>
    <row r="16" spans="2:5" ht="15.75" x14ac:dyDescent="0.2">
      <c r="B16" s="4" t="s">
        <v>65</v>
      </c>
      <c r="C16" s="5">
        <v>11</v>
      </c>
      <c r="D16" s="12">
        <v>-699789</v>
      </c>
      <c r="E16" s="13">
        <v>-699789</v>
      </c>
    </row>
    <row r="17" spans="2:5" ht="15.75" x14ac:dyDescent="0.2">
      <c r="B17" s="4" t="s">
        <v>66</v>
      </c>
      <c r="C17" s="5"/>
      <c r="D17" s="12">
        <v>0</v>
      </c>
      <c r="E17" s="13"/>
    </row>
    <row r="18" spans="2:5" ht="15.75" x14ac:dyDescent="0.2">
      <c r="B18" s="4" t="s">
        <v>99</v>
      </c>
      <c r="C18" s="5"/>
      <c r="D18" s="12"/>
      <c r="E18" s="13"/>
    </row>
    <row r="19" spans="2:5" ht="15.75" x14ac:dyDescent="0.2">
      <c r="B19" s="4" t="s">
        <v>117</v>
      </c>
      <c r="C19" s="5"/>
      <c r="D19" s="12"/>
      <c r="E19" s="13"/>
    </row>
    <row r="20" spans="2:5" ht="15.75" x14ac:dyDescent="0.2">
      <c r="B20" s="4" t="s">
        <v>115</v>
      </c>
      <c r="C20" s="5">
        <v>5</v>
      </c>
      <c r="D20" s="31"/>
      <c r="E20" s="32" t="s">
        <v>49</v>
      </c>
    </row>
    <row r="21" spans="2:5" ht="16.5" thickBot="1" x14ac:dyDescent="0.25">
      <c r="B21" s="4" t="s">
        <v>116</v>
      </c>
      <c r="C21" s="5"/>
      <c r="D21" s="31"/>
      <c r="E21" s="32" t="s">
        <v>49</v>
      </c>
    </row>
    <row r="22" spans="2:5" ht="31.5" x14ac:dyDescent="0.2">
      <c r="B22" s="24" t="s">
        <v>67</v>
      </c>
      <c r="C22" s="49"/>
      <c r="D22" s="26">
        <f>SUM(D8:D21)</f>
        <v>1973597</v>
      </c>
      <c r="E22" s="27">
        <f>SUM(E8:E21)</f>
        <v>1540248</v>
      </c>
    </row>
    <row r="23" spans="2:5" ht="15.75" x14ac:dyDescent="0.2">
      <c r="B23" s="2" t="s">
        <v>2</v>
      </c>
      <c r="C23" s="3"/>
      <c r="D23" s="12"/>
      <c r="E23" s="13"/>
    </row>
    <row r="24" spans="2:5" ht="15.75" x14ac:dyDescent="0.2">
      <c r="B24" s="2" t="s">
        <v>68</v>
      </c>
      <c r="C24" s="3"/>
      <c r="D24" s="12"/>
      <c r="E24" s="13"/>
    </row>
    <row r="25" spans="2:5" ht="15.75" x14ac:dyDescent="0.2">
      <c r="B25" s="4" t="s">
        <v>12</v>
      </c>
      <c r="C25" s="5"/>
      <c r="D25" s="12">
        <v>-5643</v>
      </c>
      <c r="E25" s="13">
        <v>-25910</v>
      </c>
    </row>
    <row r="26" spans="2:5" ht="15.75" x14ac:dyDescent="0.2">
      <c r="B26" s="4" t="s">
        <v>13</v>
      </c>
      <c r="C26" s="5"/>
      <c r="D26" s="12">
        <v>-56614</v>
      </c>
      <c r="E26" s="13">
        <v>143390</v>
      </c>
    </row>
    <row r="27" spans="2:5" ht="15.75" x14ac:dyDescent="0.2">
      <c r="B27" s="4" t="s">
        <v>14</v>
      </c>
      <c r="C27" s="5"/>
      <c r="D27" s="12">
        <v>-365154</v>
      </c>
      <c r="E27" s="13">
        <v>-5625</v>
      </c>
    </row>
    <row r="28" spans="2:5" ht="15.75" x14ac:dyDescent="0.2">
      <c r="B28" s="4" t="s">
        <v>100</v>
      </c>
      <c r="C28" s="5"/>
      <c r="D28" s="12">
        <v>2113</v>
      </c>
      <c r="E28" s="32" t="s">
        <v>49</v>
      </c>
    </row>
    <row r="29" spans="2:5" ht="15.75" x14ac:dyDescent="0.2">
      <c r="B29" s="4" t="s">
        <v>69</v>
      </c>
      <c r="C29" s="5"/>
      <c r="D29" s="12">
        <v>414944</v>
      </c>
      <c r="E29" s="13">
        <v>-2307885</v>
      </c>
    </row>
    <row r="30" spans="2:5" ht="15.75" x14ac:dyDescent="0.2">
      <c r="B30" s="4"/>
      <c r="C30" s="5"/>
      <c r="D30" s="12"/>
      <c r="E30" s="13"/>
    </row>
    <row r="31" spans="2:5" ht="15.75" x14ac:dyDescent="0.2">
      <c r="B31" s="2" t="s">
        <v>70</v>
      </c>
      <c r="C31" s="3"/>
      <c r="D31" s="12"/>
      <c r="E31" s="13"/>
    </row>
    <row r="32" spans="2:5" ht="15.75" x14ac:dyDescent="0.2">
      <c r="B32" s="4" t="s">
        <v>35</v>
      </c>
      <c r="C32" s="5"/>
      <c r="D32" s="12">
        <v>-45561</v>
      </c>
      <c r="E32" s="13">
        <v>107802</v>
      </c>
    </row>
    <row r="33" spans="2:7" ht="15.75" x14ac:dyDescent="0.2">
      <c r="B33" s="4" t="s">
        <v>71</v>
      </c>
      <c r="C33" s="5"/>
      <c r="D33" s="12">
        <v>0</v>
      </c>
      <c r="E33" s="13">
        <v>170</v>
      </c>
    </row>
    <row r="34" spans="2:7" ht="15.75" x14ac:dyDescent="0.2">
      <c r="B34" s="4" t="s">
        <v>36</v>
      </c>
      <c r="C34" s="5"/>
      <c r="D34" s="12">
        <v>81495.400000000373</v>
      </c>
      <c r="E34" s="13">
        <v>-52060</v>
      </c>
    </row>
    <row r="35" spans="2:7" ht="16.5" thickBot="1" x14ac:dyDescent="0.25">
      <c r="B35" s="4" t="s">
        <v>95</v>
      </c>
      <c r="C35" s="5"/>
      <c r="D35" s="12">
        <v>11525</v>
      </c>
      <c r="E35" s="32" t="s">
        <v>49</v>
      </c>
    </row>
    <row r="36" spans="2:7" ht="31.5" x14ac:dyDescent="0.2">
      <c r="B36" s="24" t="s">
        <v>118</v>
      </c>
      <c r="C36" s="49"/>
      <c r="D36" s="26">
        <f>SUM(D22:D35)</f>
        <v>2010702.4000000004</v>
      </c>
      <c r="E36" s="27">
        <f>SUM(E22:E35)</f>
        <v>-599870</v>
      </c>
      <c r="G36" s="50"/>
    </row>
    <row r="37" spans="2:7" ht="15.75" x14ac:dyDescent="0.2">
      <c r="B37" s="2" t="s">
        <v>2</v>
      </c>
      <c r="C37" s="3"/>
      <c r="D37" s="12"/>
      <c r="E37" s="13"/>
    </row>
    <row r="38" spans="2:7" ht="15.75" x14ac:dyDescent="0.2">
      <c r="B38" s="4" t="s">
        <v>72</v>
      </c>
      <c r="C38" s="5"/>
      <c r="D38" s="12">
        <v>-11021</v>
      </c>
      <c r="E38" s="13">
        <v>-37922</v>
      </c>
    </row>
    <row r="39" spans="2:7" ht="30.75" customHeight="1" x14ac:dyDescent="0.2">
      <c r="B39" s="4" t="s">
        <v>73</v>
      </c>
      <c r="C39" s="5"/>
      <c r="D39" s="12"/>
      <c r="E39" s="13">
        <v>85615</v>
      </c>
    </row>
    <row r="40" spans="2:7" ht="16.5" thickBot="1" x14ac:dyDescent="0.25">
      <c r="B40" s="4" t="s">
        <v>101</v>
      </c>
      <c r="C40" s="5"/>
      <c r="D40" s="12"/>
      <c r="E40" s="13"/>
    </row>
    <row r="41" spans="2:7" ht="32.25" thickBot="1" x14ac:dyDescent="0.25">
      <c r="B41" s="24" t="s">
        <v>74</v>
      </c>
      <c r="C41" s="49"/>
      <c r="D41" s="26">
        <f>SUM(D36:D40)</f>
        <v>1999681.4000000004</v>
      </c>
      <c r="E41" s="27">
        <f>SUM(E36:E40)</f>
        <v>-552177</v>
      </c>
    </row>
    <row r="42" spans="2:7" ht="15.75" x14ac:dyDescent="0.2">
      <c r="B42" s="24" t="s">
        <v>2</v>
      </c>
      <c r="C42" s="49"/>
      <c r="D42" s="26"/>
      <c r="E42" s="27"/>
    </row>
    <row r="43" spans="2:7" ht="15.75" x14ac:dyDescent="0.2">
      <c r="B43" s="2" t="s">
        <v>75</v>
      </c>
      <c r="C43" s="3"/>
      <c r="D43" s="12"/>
      <c r="E43" s="13"/>
    </row>
    <row r="44" spans="2:7" ht="15.75" x14ac:dyDescent="0.2">
      <c r="B44" s="4" t="s">
        <v>102</v>
      </c>
      <c r="C44" s="5"/>
      <c r="D44" s="31">
        <v>1544850</v>
      </c>
      <c r="E44" s="32" t="s">
        <v>49</v>
      </c>
      <c r="G44" s="50"/>
    </row>
    <row r="45" spans="2:7" ht="15.75" x14ac:dyDescent="0.2">
      <c r="B45" s="4" t="s">
        <v>76</v>
      </c>
      <c r="C45" s="5"/>
      <c r="D45" s="12">
        <v>-344321</v>
      </c>
      <c r="E45" s="13">
        <v>-11373</v>
      </c>
      <c r="G45" s="50"/>
    </row>
    <row r="46" spans="2:7" ht="15.75" x14ac:dyDescent="0.2">
      <c r="B46" s="4" t="s">
        <v>119</v>
      </c>
      <c r="C46" s="5"/>
      <c r="D46" s="12"/>
      <c r="E46" s="13">
        <v>2640086</v>
      </c>
      <c r="G46" s="50"/>
    </row>
    <row r="47" spans="2:7" ht="16.5" thickBot="1" x14ac:dyDescent="0.25">
      <c r="B47" s="4" t="s">
        <v>103</v>
      </c>
      <c r="C47" s="5"/>
      <c r="D47" s="12"/>
      <c r="E47" s="13"/>
      <c r="G47" s="37"/>
    </row>
    <row r="48" spans="2:7" ht="32.25" thickBot="1" x14ac:dyDescent="0.25">
      <c r="B48" s="29" t="s">
        <v>77</v>
      </c>
      <c r="C48" s="51"/>
      <c r="D48" s="52">
        <f>SUM(D44:D47)</f>
        <v>1200529</v>
      </c>
      <c r="E48" s="17">
        <f>SUM(E44:E47)</f>
        <v>2628713</v>
      </c>
    </row>
    <row r="49" spans="2:10" ht="15.75" x14ac:dyDescent="0.2">
      <c r="B49" s="2" t="s">
        <v>2</v>
      </c>
      <c r="C49" s="3"/>
      <c r="D49" s="12"/>
      <c r="E49" s="13"/>
    </row>
    <row r="50" spans="2:10" ht="15.75" x14ac:dyDescent="0.2">
      <c r="B50" s="2" t="s">
        <v>78</v>
      </c>
      <c r="C50" s="3"/>
      <c r="D50" s="13"/>
      <c r="E50" s="13"/>
    </row>
    <row r="51" spans="2:10" ht="15.75" x14ac:dyDescent="0.2">
      <c r="B51" s="4" t="s">
        <v>79</v>
      </c>
      <c r="C51" s="5">
        <v>10</v>
      </c>
      <c r="D51" s="31" t="s">
        <v>49</v>
      </c>
      <c r="E51" s="13">
        <v>600000</v>
      </c>
    </row>
    <row r="52" spans="2:10" ht="15.75" x14ac:dyDescent="0.2">
      <c r="B52" s="4" t="s">
        <v>28</v>
      </c>
      <c r="C52" s="5">
        <v>12</v>
      </c>
      <c r="D52" s="31" t="s">
        <v>49</v>
      </c>
      <c r="E52" s="32" t="s">
        <v>49</v>
      </c>
    </row>
    <row r="53" spans="2:10" ht="15.75" x14ac:dyDescent="0.2">
      <c r="B53" s="4" t="s">
        <v>128</v>
      </c>
      <c r="C53" s="5">
        <v>12</v>
      </c>
      <c r="D53" s="31" t="s">
        <v>49</v>
      </c>
      <c r="E53" s="32" t="s">
        <v>49</v>
      </c>
    </row>
    <row r="54" spans="2:10" ht="16.5" thickBot="1" x14ac:dyDescent="0.25">
      <c r="B54" s="4" t="s">
        <v>80</v>
      </c>
      <c r="C54" s="5"/>
      <c r="D54" s="12">
        <v>-1019</v>
      </c>
      <c r="E54" s="13">
        <v>-1019</v>
      </c>
    </row>
    <row r="55" spans="2:10" ht="16.5" thickBot="1" x14ac:dyDescent="0.25">
      <c r="B55" s="24" t="s">
        <v>83</v>
      </c>
      <c r="C55" s="49"/>
      <c r="D55" s="26">
        <f>SUM(D51:D54)</f>
        <v>-1019</v>
      </c>
      <c r="E55" s="27">
        <f>SUM(E51:E54)</f>
        <v>598981</v>
      </c>
    </row>
    <row r="56" spans="2:10" ht="15.75" x14ac:dyDescent="0.2">
      <c r="B56" s="24" t="s">
        <v>81</v>
      </c>
      <c r="C56" s="49"/>
      <c r="D56" s="26">
        <f>D41+D48+D55</f>
        <v>3199191.4000000004</v>
      </c>
      <c r="E56" s="27">
        <f>E41+E48+E55</f>
        <v>2675517</v>
      </c>
    </row>
    <row r="57" spans="2:10" ht="15.75" x14ac:dyDescent="0.2">
      <c r="B57" s="2" t="s">
        <v>2</v>
      </c>
      <c r="C57" s="3"/>
      <c r="D57" s="12"/>
      <c r="E57" s="13"/>
    </row>
    <row r="58" spans="2:10" ht="15.75" x14ac:dyDescent="0.2">
      <c r="B58" s="4" t="s">
        <v>82</v>
      </c>
      <c r="C58" s="5"/>
      <c r="D58" s="12">
        <v>-21.4</v>
      </c>
      <c r="E58" s="13">
        <v>-26</v>
      </c>
    </row>
    <row r="59" spans="2:10" ht="16.5" thickBot="1" x14ac:dyDescent="0.3">
      <c r="B59" s="8" t="s">
        <v>129</v>
      </c>
      <c r="C59" s="10"/>
      <c r="D59" s="22">
        <f>ОФП!E27</f>
        <v>16945654</v>
      </c>
      <c r="E59" s="109">
        <v>955869</v>
      </c>
      <c r="F59" s="110"/>
      <c r="G59" s="110"/>
      <c r="H59" s="110"/>
      <c r="I59" s="111"/>
      <c r="J59" s="110"/>
    </row>
    <row r="60" spans="2:10" ht="16.5" thickBot="1" x14ac:dyDescent="0.25">
      <c r="B60" s="9" t="s">
        <v>120</v>
      </c>
      <c r="C60" s="53"/>
      <c r="D60" s="35">
        <f>SUM(D56:D59)</f>
        <v>20144824</v>
      </c>
      <c r="E60" s="54">
        <f>SUM(E56:E59)</f>
        <v>3631360</v>
      </c>
    </row>
    <row r="61" spans="2:10" ht="15.75" thickTop="1" x14ac:dyDescent="0.2">
      <c r="D61" s="38">
        <f>D59+D56+D58-D60</f>
        <v>0</v>
      </c>
      <c r="E61" s="38"/>
    </row>
    <row r="62" spans="2:10" x14ac:dyDescent="0.2">
      <c r="B62" s="11" t="s">
        <v>41</v>
      </c>
      <c r="C62" s="5"/>
      <c r="D62" s="4"/>
    </row>
    <row r="63" spans="2:10" x14ac:dyDescent="0.2">
      <c r="B63" s="11" t="s">
        <v>42</v>
      </c>
      <c r="C63" s="5"/>
      <c r="D63" s="14"/>
      <c r="E63" s="15"/>
    </row>
    <row r="64" spans="2:10" x14ac:dyDescent="0.2">
      <c r="B64" s="11"/>
      <c r="C64" s="5"/>
      <c r="D64" s="125" t="s">
        <v>98</v>
      </c>
      <c r="E64" s="125"/>
    </row>
    <row r="65" spans="2:5" x14ac:dyDescent="0.2">
      <c r="B65" s="11" t="s">
        <v>2</v>
      </c>
      <c r="C65" s="5"/>
      <c r="D65" s="5"/>
    </row>
    <row r="66" spans="2:5" x14ac:dyDescent="0.2">
      <c r="B66" s="11" t="s">
        <v>130</v>
      </c>
      <c r="C66" s="5"/>
      <c r="D66" s="126"/>
      <c r="E66" s="126"/>
    </row>
    <row r="67" spans="2:5" x14ac:dyDescent="0.2">
      <c r="B67" s="11"/>
      <c r="C67" s="5"/>
      <c r="D67" s="117" t="s">
        <v>131</v>
      </c>
      <c r="E67" s="117"/>
    </row>
  </sheetData>
  <mergeCells count="5">
    <mergeCell ref="D4:E4"/>
    <mergeCell ref="D64:E64"/>
    <mergeCell ref="D66:E66"/>
    <mergeCell ref="D67:E67"/>
    <mergeCell ref="D1:E1"/>
  </mergeCells>
  <pageMargins left="0" right="0" top="0" bottom="0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B6" sqref="B6"/>
    </sheetView>
  </sheetViews>
  <sheetFormatPr defaultRowHeight="15" x14ac:dyDescent="0.2"/>
  <cols>
    <col min="1" max="1" width="9.140625" style="1"/>
    <col min="2" max="2" width="57" style="1" customWidth="1"/>
    <col min="3" max="3" width="22" style="1" customWidth="1"/>
    <col min="4" max="4" width="26.140625" style="1" customWidth="1"/>
    <col min="5" max="5" width="21.42578125" style="1" customWidth="1"/>
    <col min="6" max="6" width="23.140625" style="1" customWidth="1"/>
    <col min="7" max="8" width="19.42578125" style="1" bestFit="1" customWidth="1"/>
    <col min="9" max="9" width="14.85546875" style="1" bestFit="1" customWidth="1"/>
    <col min="10" max="10" width="11.5703125" style="1" bestFit="1" customWidth="1"/>
    <col min="11" max="16384" width="9.140625" style="1"/>
  </cols>
  <sheetData>
    <row r="1" spans="2:8" s="57" customFormat="1" ht="12.75" x14ac:dyDescent="0.2">
      <c r="B1" s="58" t="s">
        <v>91</v>
      </c>
      <c r="D1" s="115" t="s">
        <v>132</v>
      </c>
      <c r="E1" s="115"/>
    </row>
    <row r="3" spans="2:8" ht="15.75" x14ac:dyDescent="0.25">
      <c r="B3" s="39" t="s">
        <v>89</v>
      </c>
      <c r="E3" s="116" t="s">
        <v>132</v>
      </c>
      <c r="F3" s="116"/>
    </row>
    <row r="5" spans="2:8" ht="48" thickBot="1" x14ac:dyDescent="0.25">
      <c r="B5" s="19" t="s">
        <v>0</v>
      </c>
      <c r="C5" s="20" t="s">
        <v>22</v>
      </c>
      <c r="D5" s="20" t="s">
        <v>23</v>
      </c>
      <c r="E5" s="20" t="s">
        <v>24</v>
      </c>
      <c r="F5" s="20" t="s">
        <v>85</v>
      </c>
    </row>
    <row r="6" spans="2:8" ht="15.75" thickBot="1" x14ac:dyDescent="0.25">
      <c r="B6" s="18" t="s">
        <v>2</v>
      </c>
      <c r="C6" s="4"/>
      <c r="D6" s="4"/>
      <c r="E6" s="4"/>
      <c r="F6" s="4"/>
    </row>
    <row r="7" spans="2:8" ht="16.5" thickBot="1" x14ac:dyDescent="0.25">
      <c r="B7" s="29" t="s">
        <v>88</v>
      </c>
      <c r="C7" s="17">
        <v>82235535</v>
      </c>
      <c r="D7" s="17">
        <v>17379440</v>
      </c>
      <c r="E7" s="17">
        <v>-14612126</v>
      </c>
      <c r="F7" s="17">
        <f>SUM(C7:E7)</f>
        <v>85002849</v>
      </c>
    </row>
    <row r="8" spans="2:8" ht="15.75" x14ac:dyDescent="0.2">
      <c r="B8" s="2" t="s">
        <v>2</v>
      </c>
      <c r="C8" s="13"/>
      <c r="D8" s="13"/>
      <c r="E8" s="13"/>
      <c r="F8" s="13"/>
    </row>
    <row r="9" spans="2:8" x14ac:dyDescent="0.2">
      <c r="B9" s="4" t="s">
        <v>123</v>
      </c>
      <c r="C9" s="32"/>
      <c r="D9" s="32"/>
      <c r="E9" s="13">
        <v>-782842</v>
      </c>
      <c r="F9" s="13">
        <v>-782842</v>
      </c>
    </row>
    <row r="10" spans="2:8" ht="16.5" thickBot="1" x14ac:dyDescent="0.25">
      <c r="B10" s="6" t="s">
        <v>86</v>
      </c>
      <c r="C10" s="40">
        <f>SUM(C9:C9)</f>
        <v>0</v>
      </c>
      <c r="D10" s="23">
        <f>SUM(D9:D9)</f>
        <v>0</v>
      </c>
      <c r="E10" s="23">
        <f>SUM(E9:E9)</f>
        <v>-782842</v>
      </c>
      <c r="F10" s="23">
        <f>SUM(F9:F9)</f>
        <v>-782842</v>
      </c>
      <c r="H10" s="28"/>
    </row>
    <row r="11" spans="2:8" x14ac:dyDescent="0.2">
      <c r="B11" s="4" t="s">
        <v>2</v>
      </c>
      <c r="C11" s="32"/>
      <c r="D11" s="13"/>
      <c r="E11" s="27"/>
      <c r="F11" s="27">
        <f t="shared" ref="F11" si="0">D11-E11</f>
        <v>0</v>
      </c>
    </row>
    <row r="12" spans="2:8" x14ac:dyDescent="0.2">
      <c r="B12" s="4" t="s">
        <v>124</v>
      </c>
      <c r="C12" s="13">
        <v>1900000</v>
      </c>
      <c r="D12" s="32"/>
      <c r="E12" s="32"/>
      <c r="F12" s="32">
        <f>SUM(C12:E12)</f>
        <v>1900000</v>
      </c>
    </row>
    <row r="13" spans="2:8" ht="30" x14ac:dyDescent="0.2">
      <c r="B13" s="4" t="s">
        <v>125</v>
      </c>
      <c r="C13" s="12"/>
      <c r="D13" s="31"/>
      <c r="E13" s="32">
        <v>30823948</v>
      </c>
      <c r="F13" s="32">
        <f>SUM(C13:E13)</f>
        <v>30823948</v>
      </c>
    </row>
    <row r="14" spans="2:8" ht="30.75" thickBot="1" x14ac:dyDescent="0.25">
      <c r="B14" s="8" t="s">
        <v>87</v>
      </c>
      <c r="C14" s="41"/>
      <c r="D14" s="23">
        <v>-2850988</v>
      </c>
      <c r="E14" s="23">
        <v>2850988</v>
      </c>
      <c r="F14" s="41" t="str">
        <f>IF(SUM(C14:E14)=0,"−",SUM(C14:E14))</f>
        <v>−</v>
      </c>
    </row>
    <row r="15" spans="2:8" ht="16.5" thickBot="1" x14ac:dyDescent="0.25">
      <c r="B15" s="6" t="s">
        <v>96</v>
      </c>
      <c r="C15" s="22">
        <f t="shared" ref="C15:D15" si="1">C7+C10+C14+C13+C12</f>
        <v>84135535</v>
      </c>
      <c r="D15" s="22">
        <f t="shared" si="1"/>
        <v>14528452</v>
      </c>
      <c r="E15" s="22">
        <f>E7+E10+E14+E13+E12</f>
        <v>18279968</v>
      </c>
      <c r="F15" s="42">
        <f>IFERROR(F7+F10+F13+F12,"−")</f>
        <v>116943955</v>
      </c>
    </row>
    <row r="16" spans="2:8" ht="15.75" x14ac:dyDescent="0.2">
      <c r="B16" s="2" t="s">
        <v>2</v>
      </c>
      <c r="C16" s="12"/>
      <c r="D16" s="12"/>
      <c r="E16" s="12"/>
      <c r="F16" s="12"/>
    </row>
    <row r="17" spans="2:6" ht="15.75" x14ac:dyDescent="0.2">
      <c r="B17" s="4" t="s">
        <v>123</v>
      </c>
      <c r="C17" s="31"/>
      <c r="D17" s="31"/>
      <c r="E17" s="12">
        <f>ОПУ!D30</f>
        <v>-2501869</v>
      </c>
      <c r="F17" s="12">
        <f>SUM(C17:E17)</f>
        <v>-2501869</v>
      </c>
    </row>
    <row r="18" spans="2:6" ht="16.5" thickBot="1" x14ac:dyDescent="0.25">
      <c r="B18" s="8"/>
      <c r="C18" s="42"/>
      <c r="D18" s="42"/>
      <c r="E18" s="42"/>
      <c r="F18" s="42"/>
    </row>
    <row r="19" spans="2:6" ht="16.5" thickBot="1" x14ac:dyDescent="0.25">
      <c r="B19" s="6" t="s">
        <v>92</v>
      </c>
      <c r="C19" s="43">
        <f>SUM(C17:C18)</f>
        <v>0</v>
      </c>
      <c r="D19" s="43">
        <f t="shared" ref="D19:F19" si="2">SUM(D17:D18)</f>
        <v>0</v>
      </c>
      <c r="E19" s="42">
        <f t="shared" si="2"/>
        <v>-2501869</v>
      </c>
      <c r="F19" s="42">
        <f t="shared" si="2"/>
        <v>-2501869</v>
      </c>
    </row>
    <row r="20" spans="2:6" ht="15.75" x14ac:dyDescent="0.2">
      <c r="B20" s="2" t="s">
        <v>2</v>
      </c>
      <c r="C20" s="12"/>
      <c r="D20" s="12"/>
      <c r="E20" s="26"/>
      <c r="F20" s="26"/>
    </row>
    <row r="21" spans="2:6" ht="15.75" x14ac:dyDescent="0.2">
      <c r="B21" s="4" t="s">
        <v>124</v>
      </c>
      <c r="C21" s="12"/>
      <c r="D21" s="31"/>
      <c r="E21" s="31"/>
      <c r="F21" s="12"/>
    </row>
    <row r="22" spans="2:6" ht="30.75" thickBot="1" x14ac:dyDescent="0.25">
      <c r="B22" s="8" t="s">
        <v>87</v>
      </c>
      <c r="C22" s="42"/>
      <c r="D22" s="22">
        <v>-466117</v>
      </c>
      <c r="E22" s="22">
        <v>466117</v>
      </c>
      <c r="F22" s="42" t="str">
        <f>IF(SUM(C22:E22)=0,"−",SUM(C22:E22))</f>
        <v>−</v>
      </c>
    </row>
    <row r="23" spans="2:6" ht="16.5" thickBot="1" x14ac:dyDescent="0.25">
      <c r="B23" s="9" t="s">
        <v>109</v>
      </c>
      <c r="C23" s="35">
        <f>C15+C19+C21+C22</f>
        <v>84135535</v>
      </c>
      <c r="D23" s="35">
        <f t="shared" ref="D23" si="3">D15+D19+D21+D22</f>
        <v>14062335</v>
      </c>
      <c r="E23" s="35">
        <f>E15+E19+E21+E22</f>
        <v>16244216</v>
      </c>
      <c r="F23" s="35">
        <f>F15+F19+F21</f>
        <v>114442086</v>
      </c>
    </row>
    <row r="24" spans="2:6" ht="15.75" thickTop="1" x14ac:dyDescent="0.2">
      <c r="C24" s="38">
        <f>ОФП!D32-C23</f>
        <v>0</v>
      </c>
      <c r="D24" s="38">
        <f>ОФП!D33-D23</f>
        <v>0</v>
      </c>
      <c r="E24" s="38">
        <f>ОФП!D34-E23</f>
        <v>0</v>
      </c>
      <c r="F24" s="38">
        <f>D24-E24</f>
        <v>0</v>
      </c>
    </row>
    <row r="26" spans="2:6" x14ac:dyDescent="0.2">
      <c r="B26" s="11" t="s">
        <v>41</v>
      </c>
      <c r="C26" s="4"/>
    </row>
    <row r="27" spans="2:6" x14ac:dyDescent="0.2">
      <c r="B27" s="11" t="s">
        <v>42</v>
      </c>
      <c r="C27" s="14"/>
      <c r="D27" s="15"/>
    </row>
    <row r="28" spans="2:6" x14ac:dyDescent="0.2">
      <c r="B28" s="11"/>
      <c r="C28" s="125" t="s">
        <v>98</v>
      </c>
      <c r="D28" s="125"/>
    </row>
    <row r="29" spans="2:6" x14ac:dyDescent="0.2">
      <c r="B29" s="11" t="s">
        <v>2</v>
      </c>
      <c r="C29" s="5"/>
    </row>
    <row r="30" spans="2:6" x14ac:dyDescent="0.2">
      <c r="B30" s="11" t="s">
        <v>130</v>
      </c>
      <c r="C30" s="126"/>
      <c r="D30" s="126"/>
    </row>
    <row r="31" spans="2:6" x14ac:dyDescent="0.2">
      <c r="B31" s="11"/>
      <c r="C31" s="117" t="s">
        <v>131</v>
      </c>
      <c r="D31" s="117"/>
    </row>
  </sheetData>
  <mergeCells count="5">
    <mergeCell ref="C28:D28"/>
    <mergeCell ref="C30:D30"/>
    <mergeCell ref="C31:D31"/>
    <mergeCell ref="E3:F3"/>
    <mergeCell ref="D1:E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ОФП</vt:lpstr>
      <vt:lpstr>ОПУ</vt:lpstr>
      <vt:lpstr>ДДС</vt:lpstr>
      <vt:lpstr>ОИК</vt:lpstr>
      <vt:lpstr>ОПУ!OLE_LINK45</vt:lpstr>
      <vt:lpstr>ОПУ!OLE_LINK6</vt:lpstr>
      <vt:lpstr>ОФП!OLE_LINK76</vt:lpstr>
      <vt:lpstr>ОПУ!OLE_LINK79</vt:lpstr>
      <vt:lpstr>ОФП!OLE_LINK83</vt:lpstr>
      <vt:lpstr>ОПУ!OLE_LINK84</vt:lpstr>
      <vt:lpstr>ОИК!OLE_LINK85</vt:lpstr>
      <vt:lpstr>ОИК!OLE_LINK9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Куттыбаев Ерлан Нурмаганбетович</dc:creator>
  <cp:lastModifiedBy>Унгалиева Шынар Муратовна</cp:lastModifiedBy>
  <cp:lastPrinted>2024-04-19T07:05:20Z</cp:lastPrinted>
  <dcterms:created xsi:type="dcterms:W3CDTF">2023-05-03T04:13:44Z</dcterms:created>
  <dcterms:modified xsi:type="dcterms:W3CDTF">2024-04-19T11:23:34Z</dcterms:modified>
</cp:coreProperties>
</file>