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45" activeTab="3"/>
  </bookViews>
  <sheets>
    <sheet name="ОФП" sheetId="1" r:id="rId1"/>
    <sheet name="ОПиУ" sheetId="2" r:id="rId2"/>
    <sheet name="ОДДС" sheetId="3" r:id="rId3"/>
    <sheet name="Капитал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6" i="4" l="1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F56" i="4"/>
  <c r="J56" i="4" s="1"/>
  <c r="J55" i="4"/>
  <c r="G54" i="4"/>
  <c r="F54" i="4"/>
  <c r="J54" i="4" s="1"/>
  <c r="J53" i="4"/>
  <c r="J52" i="4"/>
  <c r="J51" i="4"/>
  <c r="I50" i="4"/>
  <c r="H50" i="4"/>
  <c r="G50" i="4"/>
  <c r="G48" i="4" s="1"/>
  <c r="F50" i="4"/>
  <c r="J50" i="4" s="1"/>
  <c r="E50" i="4"/>
  <c r="D50" i="4"/>
  <c r="C50" i="4"/>
  <c r="C48" i="4" s="1"/>
  <c r="J49" i="4"/>
  <c r="G49" i="4"/>
  <c r="I48" i="4"/>
  <c r="H48" i="4"/>
  <c r="H77" i="4" s="1"/>
  <c r="E48" i="4"/>
  <c r="D48" i="4"/>
  <c r="J46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I18" i="4"/>
  <c r="H18" i="4"/>
  <c r="G18" i="4"/>
  <c r="G16" i="4" s="1"/>
  <c r="G45" i="4" s="1"/>
  <c r="G47" i="4" s="1"/>
  <c r="F18" i="4"/>
  <c r="E18" i="4"/>
  <c r="D18" i="4"/>
  <c r="C18" i="4"/>
  <c r="J18" i="4" s="1"/>
  <c r="G17" i="4"/>
  <c r="J17" i="4" s="1"/>
  <c r="I16" i="4"/>
  <c r="I45" i="4" s="1"/>
  <c r="I47" i="4" s="1"/>
  <c r="I77" i="4" s="1"/>
  <c r="H16" i="4"/>
  <c r="H45" i="4" s="1"/>
  <c r="H47" i="4" s="1"/>
  <c r="F16" i="4"/>
  <c r="F45" i="4" s="1"/>
  <c r="F47" i="4" s="1"/>
  <c r="E16" i="4"/>
  <c r="E45" i="4" s="1"/>
  <c r="E47" i="4" s="1"/>
  <c r="E77" i="4" s="1"/>
  <c r="D16" i="4"/>
  <c r="D45" i="4" s="1"/>
  <c r="D47" i="4" s="1"/>
  <c r="I15" i="4"/>
  <c r="H15" i="4"/>
  <c r="G15" i="4"/>
  <c r="E15" i="4"/>
  <c r="D15" i="4"/>
  <c r="J14" i="4"/>
  <c r="G13" i="4"/>
  <c r="F13" i="4"/>
  <c r="F15" i="4" s="1"/>
  <c r="E13" i="4"/>
  <c r="C13" i="4"/>
  <c r="J13" i="4" s="1"/>
  <c r="D82" i="3"/>
  <c r="D80" i="3"/>
  <c r="D79" i="3"/>
  <c r="D75" i="3"/>
  <c r="D74" i="3"/>
  <c r="D73" i="3"/>
  <c r="D71" i="3" s="1"/>
  <c r="D65" i="3"/>
  <c r="D51" i="3"/>
  <c r="D48" i="3" s="1"/>
  <c r="D50" i="3"/>
  <c r="E34" i="3"/>
  <c r="D34" i="3"/>
  <c r="D31" i="3"/>
  <c r="D30" i="3"/>
  <c r="D29" i="3"/>
  <c r="D27" i="3"/>
  <c r="D26" i="3"/>
  <c r="D25" i="3"/>
  <c r="D23" i="3" s="1"/>
  <c r="D22" i="3"/>
  <c r="D21" i="3"/>
  <c r="D20" i="3"/>
  <c r="D19" i="3"/>
  <c r="D18" i="3"/>
  <c r="D17" i="3"/>
  <c r="D15" i="3" s="1"/>
  <c r="D32" i="3" s="1"/>
  <c r="D54" i="2"/>
  <c r="D46" i="2"/>
  <c r="D26" i="2"/>
  <c r="D24" i="2"/>
  <c r="D21" i="2"/>
  <c r="D20" i="2"/>
  <c r="D18" i="2"/>
  <c r="D17" i="2"/>
  <c r="E16" i="2"/>
  <c r="E19" i="2" s="1"/>
  <c r="E25" i="2" s="1"/>
  <c r="E27" i="2" s="1"/>
  <c r="E29" i="2" s="1"/>
  <c r="E50" i="2" s="1"/>
  <c r="D16" i="2"/>
  <c r="D19" i="2" s="1"/>
  <c r="D25" i="2" s="1"/>
  <c r="D27" i="2" s="1"/>
  <c r="D29" i="2" s="1"/>
  <c r="D50" i="2" s="1"/>
  <c r="D15" i="2"/>
  <c r="D14" i="2"/>
  <c r="E87" i="1"/>
  <c r="D87" i="1"/>
  <c r="E86" i="1"/>
  <c r="E91" i="1" s="1"/>
  <c r="D86" i="1"/>
  <c r="D85" i="1"/>
  <c r="D83" i="1"/>
  <c r="E80" i="1"/>
  <c r="D80" i="1"/>
  <c r="E75" i="1"/>
  <c r="D75" i="1"/>
  <c r="E74" i="1"/>
  <c r="E81" i="1" s="1"/>
  <c r="D74" i="1"/>
  <c r="D69" i="1"/>
  <c r="E66" i="1"/>
  <c r="D65" i="1"/>
  <c r="D64" i="1"/>
  <c r="D60" i="1"/>
  <c r="D59" i="1"/>
  <c r="D58" i="1"/>
  <c r="D57" i="1"/>
  <c r="D53" i="1"/>
  <c r="E48" i="1"/>
  <c r="D48" i="1"/>
  <c r="E46" i="1"/>
  <c r="E49" i="1" s="1"/>
  <c r="D46" i="1"/>
  <c r="E42" i="1"/>
  <c r="D42" i="1"/>
  <c r="E27" i="1"/>
  <c r="D27" i="1"/>
  <c r="E25" i="1"/>
  <c r="D25" i="1"/>
  <c r="E24" i="1"/>
  <c r="D24" i="1"/>
  <c r="E21" i="1"/>
  <c r="D21" i="1"/>
  <c r="E20" i="1"/>
  <c r="D20" i="1"/>
  <c r="E15" i="1"/>
  <c r="E28" i="1" s="1"/>
  <c r="D15" i="1"/>
  <c r="J48" i="4" l="1"/>
  <c r="D77" i="4"/>
  <c r="G77" i="4"/>
  <c r="C15" i="4"/>
  <c r="J15" i="4" s="1"/>
  <c r="C16" i="4"/>
  <c r="F48" i="4"/>
  <c r="F77" i="4" s="1"/>
  <c r="D91" i="1"/>
  <c r="D63" i="3"/>
  <c r="D81" i="3" s="1"/>
  <c r="D83" i="3" s="1"/>
  <c r="D78" i="3"/>
  <c r="D66" i="1"/>
  <c r="D81" i="1"/>
  <c r="D49" i="1"/>
  <c r="D28" i="1"/>
  <c r="E50" i="1"/>
  <c r="G95" i="1" s="1"/>
  <c r="E92" i="1"/>
  <c r="D50" i="1" l="1"/>
  <c r="J16" i="4"/>
  <c r="C45" i="4"/>
  <c r="D92" i="1"/>
  <c r="F95" i="1" s="1"/>
  <c r="J45" i="4" l="1"/>
  <c r="C47" i="4"/>
  <c r="J47" i="4" l="1"/>
  <c r="C77" i="4"/>
  <c r="J77" i="4" s="1"/>
  <c r="F83" i="3" l="1"/>
</calcChain>
</file>

<file path=xl/sharedStrings.xml><?xml version="1.0" encoding="utf-8"?>
<sst xmlns="http://schemas.openxmlformats.org/spreadsheetml/2006/main" count="427" uniqueCount="296">
  <si>
    <t>Приложение 2</t>
  </si>
  <si>
    <t>к приказу Министра финансов</t>
  </si>
  <si>
    <t>Республики Казахстан</t>
  </si>
  <si>
    <t>от 28 июня 2017 года № 404</t>
  </si>
  <si>
    <t>АО "Мангистауская региональная электросетевая компания"</t>
  </si>
  <si>
    <t>Форма</t>
  </si>
  <si>
    <t>Отчет о финансовом положении</t>
  </si>
  <si>
    <t>по состоянию на 31 марта  2021 года</t>
  </si>
  <si>
    <t>тыс. 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</si>
  <si>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</si>
  <si>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</si>
  <si>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</si>
  <si>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</si>
  <si>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</si>
  <si>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</si>
  <si>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010</t>
  </si>
  <si>
    <t>Краткосрочные финансовые активы, оцениваемые по амортизированной стоимости</t>
  </si>
  <si>
    <t>011</t>
  </si>
  <si>
    <t>Краткосрочные финансовые активы, оцениваемые по справедливой стоимости через прочий совокупный доход</t>
  </si>
  <si>
    <t>012</t>
  </si>
  <si>
    <t>Краткосрочные финансовые активы, учитываемые по справедливой стоимости через прибыли или убытки</t>
  </si>
  <si>
    <t>013</t>
  </si>
  <si>
    <t>Краткосрочные производные финансовые инструменты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</si>
  <si>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</si>
  <si>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</si>
  <si>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</si>
  <si>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</si>
  <si>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</si>
  <si>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Краткосрочная дебиторская задолженность по аренде</t>
  </si>
  <si>
    <t>017</t>
  </si>
  <si>
    <t>Краткосрочные активы по договорам с покупателями</t>
  </si>
  <si>
    <t>018</t>
  </si>
  <si>
    <t>Текущий подоходный налог</t>
  </si>
  <si>
    <t>019</t>
  </si>
  <si>
    <t>Запасы</t>
  </si>
  <si>
    <t>020</t>
  </si>
  <si>
    <t>Биологические активы</t>
  </si>
  <si>
    <t>021</t>
  </si>
  <si>
    <t>Прочие краткосрочные активы</t>
  </si>
  <si>
    <t>022</t>
  </si>
  <si>
    <t>Итого краткосрочных активов (сумма строке 010 по 022)</t>
  </si>
  <si>
    <t>Активы (или выбывающие группы), предназначенные для продажи</t>
  </si>
  <si>
    <t>II. Долгосрочные активы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</si>
  <si>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</si>
  <si>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</si>
  <si>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</si>
  <si>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</si>
  <si>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</si>
  <si>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Инвестиции, учитываемые методом долевого участия</t>
  </si>
  <si>
    <t>Прочие долгосрочные финансовые активы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</si>
  <si>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</si>
  <si>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</si>
  <si>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Долгосрочные активы по договорам с покупателями</t>
  </si>
  <si>
    <t>Инвестиционное имущество</t>
  </si>
  <si>
    <t>Основные средства</t>
  </si>
  <si>
    <t>Актив в форме права пользования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</si>
  <si>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</si>
  <si>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</si>
  <si>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</si>
  <si>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</si>
  <si>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127)</t>
  </si>
  <si>
    <t>Баланс (строка 100 +строка 101+ строка 200)</t>
  </si>
  <si>
    <t>Обязательство и капитал</t>
  </si>
  <si>
    <t>III. Краткосрочные обязательства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</si>
  <si>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</si>
  <si>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</si>
  <si>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</si>
  <si>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</si>
  <si>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оценочные обязательства</t>
  </si>
  <si>
    <t xml:space="preserve">Текущие налоговые обязательства по подоходному налогу </t>
  </si>
  <si>
    <t>Вознаграждения работникам</t>
  </si>
  <si>
    <t>Краткосрочная задолженность по аренде</t>
  </si>
  <si>
    <t>Краткосрочные обязательства по договорам покупателями</t>
  </si>
  <si>
    <t>Государственные субсидии</t>
  </si>
  <si>
    <t>Дивиденды к оплате</t>
  </si>
  <si>
    <t>Прочие краткосрочные обязательства</t>
  </si>
  <si>
    <t>Итого краткосрочных обязательств (сумма строк с 210 по 222)</t>
  </si>
  <si>
    <t>Обязательства выбывающих групп, предназначенных для продажи</t>
  </si>
  <si>
    <t>IV. Долгосрочные обязательства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</si>
  <si>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</si>
  <si>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</si>
  <si>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</si>
  <si>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</si>
  <si>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оценочные обязательства</t>
  </si>
  <si>
    <t>Отложенные налоговые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</si>
  <si>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</si>
  <si>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</si>
  <si>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Прочие долгосрочные обязательства</t>
  </si>
  <si>
    <t>Итого долгосрочных обязательств (сумма строк с 310 по 321)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</si>
  <si>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</si>
  <si>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</si>
  <si>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</si>
  <si>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</si>
  <si>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</si>
  <si>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>Нераспределенная прибыль (непокрытый убыток)</t>
  </si>
  <si>
    <t>Прочий капитал</t>
  </si>
  <si>
    <t>Итого капитал, относимый на собственников (сумма строк с 410 по 415)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</si>
  <si>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</si>
  <si>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</si>
  <si>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</si>
  <si>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Заместитель председателя правления</t>
  </si>
  <si>
    <t>по экономике и финансам</t>
  </si>
  <si>
    <t>Денисова Е.А.</t>
  </si>
  <si>
    <t>Главный бухгалтер</t>
  </si>
  <si>
    <t>Ожакаева Ж.Д.</t>
  </si>
  <si>
    <t>Приложение 3</t>
  </si>
  <si>
    <t>Отчет о прибылях и убытках</t>
  </si>
  <si>
    <t>за 3 месяца, закончившихся 31 марта 2021 года</t>
  </si>
  <si>
    <t>Наименование показателей</t>
  </si>
  <si>
    <t>За отчетный период</t>
  </si>
  <si>
    <t>За предыдущий период (аналогичный период)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</si>
  <si>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</si>
  <si>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</si>
  <si>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</si>
  <si>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</si>
  <si>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</si>
  <si>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Итого операционная прибыль (убыток) (+/- строки с 012 по 014)</t>
  </si>
  <si>
    <t>Финансовые доходы</t>
  </si>
  <si>
    <t>Финансовые расходы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</si>
  <si>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</si>
  <si>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</si>
  <si>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доходы</t>
  </si>
  <si>
    <t>024</t>
  </si>
  <si>
    <t>Прочие расходы</t>
  </si>
  <si>
    <t>025</t>
  </si>
  <si>
    <t>Прибыль (убыток) до налогообложения (+/- строки с 020 по 025)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</si>
  <si>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</si>
  <si>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</si>
  <si>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</si>
  <si>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</si>
  <si>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</si>
  <si>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</si>
  <si>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Прочий совокупный доход, всего (сумма 420 и 440):</t>
  </si>
  <si>
    <t>в том числе: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</si>
  <si>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</si>
  <si>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</si>
  <si>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</si>
  <si>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</si>
  <si>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</si>
  <si>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</si>
  <si>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</si>
  <si>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</si>
  <si>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</si>
  <si>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</si>
  <si>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</si>
  <si>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</si>
  <si>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</si>
  <si>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доход, не подлежащий реклассификации в доходы или расходы в последующие периоды (за вычетом налога на прибыль) (сумма строк с 431 по 435)</t>
  </si>
  <si>
    <t>Общий совокупный доход (строка 300 + строка 400)</t>
  </si>
  <si>
    <t>Общий совокупный доход, относимый на:</t>
  </si>
  <si>
    <t>-</t>
  </si>
  <si>
    <t>доля неконтролирующих собственников</t>
  </si>
  <si>
    <t>Прибыль на акцию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</si>
  <si>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</si>
  <si>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</si>
  <si>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</si>
  <si>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</si>
  <si>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Приложение 4</t>
  </si>
  <si>
    <t>Отчет о движении денежных средств (прямой метод)</t>
  </si>
  <si>
    <t>тыс.тенге</t>
  </si>
  <si>
    <t>За предыдущий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</si>
  <si>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</si>
  <si>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</si>
  <si>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</si>
  <si>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</si>
  <si>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</si>
  <si>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</si>
  <si>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</si>
  <si>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</si>
  <si>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</si>
  <si>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</si>
  <si>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</si>
  <si>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</si>
  <si>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</si>
  <si>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</si>
  <si>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</si>
  <si>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</si>
  <si>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</si>
  <si>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</si>
  <si>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</si>
  <si>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</si>
  <si>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</si>
  <si>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</si>
  <si>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</si>
  <si>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</si>
  <si>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</si>
  <si>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</si>
  <si>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</si>
  <si>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</si>
  <si>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</si>
  <si>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</si>
  <si>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</si>
  <si>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</si>
  <si>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</si>
  <si>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</si>
  <si>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</si>
  <si>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изъятие денежных вкладов</t>
  </si>
  <si>
    <t>047</t>
  </si>
  <si>
    <t>реализация прочих финансовых активов</t>
  </si>
  <si>
    <t>048</t>
  </si>
  <si>
    <t>фьючерсные и форвардные контракты, опционы и свопы</t>
  </si>
  <si>
    <t>049</t>
  </si>
  <si>
    <t>полученные дивиденды</t>
  </si>
  <si>
    <t>050</t>
  </si>
  <si>
    <t>051</t>
  </si>
  <si>
    <t>052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</si>
  <si>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</si>
  <si>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</si>
  <si>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</si>
  <si>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</si>
  <si>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</si>
  <si>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</si>
  <si>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</si>
  <si>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</si>
  <si>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</si>
  <si>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</si>
  <si>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</si>
  <si>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</si>
  <si>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</si>
  <si>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</si>
  <si>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размещение денежных вкладов</t>
  </si>
  <si>
    <t>067</t>
  </si>
  <si>
    <t>068</t>
  </si>
  <si>
    <t>приобретение прочих финансовых активов</t>
  </si>
  <si>
    <t>069</t>
  </si>
  <si>
    <t>предоставление займов</t>
  </si>
  <si>
    <t>070</t>
  </si>
  <si>
    <t>071</t>
  </si>
  <si>
    <t>инвестиции в ассоциированные и дочерние организации</t>
  </si>
  <si>
    <t>072</t>
  </si>
  <si>
    <t>073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</si>
  <si>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</si>
  <si>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</si>
  <si>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</si>
  <si>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</si>
  <si>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</si>
  <si>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</si>
  <si>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</si>
  <si>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</si>
  <si>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</si>
  <si>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</si>
  <si>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</si>
  <si>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</si>
  <si>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</si>
  <si>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</si>
  <si>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</si>
  <si>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</si>
  <si>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</si>
  <si>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</si>
  <si>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</si>
  <si>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</si>
  <si>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</si>
  <si>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</si>
  <si>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Приложение 6</t>
  </si>
  <si>
    <t>от 28 июня 2017 года №404</t>
  </si>
  <si>
    <t>Отчет об изменениях в капитале</t>
  </si>
  <si>
    <t xml:space="preserve"> за 3 месяца, закончившихся 31 марта  2021 года</t>
  </si>
  <si>
    <t>Наименование компонентов</t>
  </si>
  <si>
    <t>Код</t>
  </si>
  <si>
    <t>Капитал, относимый на собственников</t>
  </si>
  <si>
    <t>Итого капитал</t>
  </si>
  <si>
    <t>строки</t>
  </si>
  <si>
    <t>Нераспределенная прибыль</t>
  </si>
  <si>
    <t>Сальдо на 1 января предыдущего 2020 года</t>
  </si>
  <si>
    <t>Изменение в учетной политике</t>
  </si>
  <si>
    <t>Пересчитанное сальдо (строка 010 +/- строка 011)</t>
  </si>
  <si>
    <t>Общий совокупный доход, всего(строка 210 + строка 220):</t>
  </si>
  <si>
    <t>Прибыль (убыток) за 2020 год</t>
  </si>
  <si>
    <t>Прочий совокупный доход, всего (сумма строк с 221 по 229):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</si>
  <si>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</si>
  <si>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</si>
  <si>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основных средств и нематериальных активов (за минусом налогового эффекта)</t>
  </si>
  <si>
    <t>хеджирование денежных потоков (за минусом налогового эффекта)</t>
  </si>
  <si>
    <t>курсовая разница по инвестициям в зарубежныеорганизации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</si>
  <si>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</si>
  <si>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</si>
  <si>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</si>
  <si>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</si>
  <si>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</si>
  <si>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</si>
  <si>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</si>
  <si>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</si>
  <si>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</si>
  <si>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</si>
  <si>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</si>
  <si>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</si>
  <si>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</si>
  <si>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</si>
  <si>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2021 года (строка 100 + строка 200 + строка 300+строка 319)</t>
  </si>
  <si>
    <t>Пересчитанное сальдо (строка 400 +/- строка 401)</t>
  </si>
  <si>
    <t>Общий совокупный доход, всего (строка 610 + строка 620):</t>
  </si>
  <si>
    <t>Прибыль (убыток) за 3 месяца 2021</t>
  </si>
  <si>
    <t>Прочий совокупный доход, всего (сумма строк с 621 по 629):</t>
  </si>
  <si>
    <t>Операции с собственниками всего (сумма строк с 710 по 718)</t>
  </si>
  <si>
    <t>Вознаграждения работников акциями</t>
  </si>
  <si>
    <t>Сальдо на 31 марта отчетного года (строка 500 + строка 600 + строка 700 + строка 719)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</si>
</sst>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(* #,##0_);_(* \(#,##0\);_(* &quot;-&quot;??_);_(@_)"/>
    <numFmt numFmtId="166" formatCode="#,##0,"/>
    <numFmt numFmtId="167" formatCode="_-* #,##0_р_._-;\-* #,##0_р_._-;_-* &quot;-&quot;??_р_.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Arial Cyr"/>
      <charset val="204"/>
    </font>
    <font>
      <b/>
      <i/>
      <sz val="9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8"/>
      <name val="Arial"/>
      <family val="2"/>
    </font>
    <font>
      <sz val="9"/>
      <name val="Arial"/>
      <family val="2"/>
    </font>
    <font>
      <b/>
      <i/>
      <sz val="12"/>
      <name val="Arial Cyr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Arial Cyr"/>
    </font>
    <font>
      <i/>
      <sz val="12"/>
      <name val="Arial"/>
      <family val="2"/>
    </font>
    <font>
      <u/>
      <sz val="10"/>
      <color indexed="12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color rgb="FF000000"/>
      <name val="Calibri"/>
      <family val="2"/>
      <scheme val="minor"/>
    </font>
    <font>
      <b/>
      <sz val="11"/>
      <color indexed="8"/>
      <name val="Arial"/>
      <family val="2"/>
      <charset val="204"/>
    </font>
    <font>
      <b/>
      <sz val="8"/>
      <color indexed="19"/>
      <name val="Arial"/>
      <family val="2"/>
      <charset val="204"/>
    </font>
    <font>
      <b/>
      <sz val="9"/>
      <color indexed="19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4" fillId="0" borderId="0"/>
    <xf numFmtId="164" fontId="2" fillId="0" borderId="0" applyFont="0" applyFill="0" applyBorder="0" applyAlignment="0" applyProtection="0"/>
    <xf numFmtId="0" fontId="19" fillId="0" borderId="0"/>
    <xf numFmtId="0" fontId="2" fillId="0" borderId="0"/>
    <xf numFmtId="0" fontId="19" fillId="0" borderId="0"/>
    <xf numFmtId="0" fontId="19" fillId="0" borderId="0"/>
    <xf numFmtId="0" fontId="25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1"/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horizontal="justify" vertical="center"/>
    </xf>
    <xf numFmtId="0" fontId="5" fillId="0" borderId="0" xfId="1" applyFont="1"/>
    <xf numFmtId="0" fontId="4" fillId="0" borderId="0" xfId="1" applyFont="1" applyAlignment="1">
      <alignment horizontal="justify" vertical="center"/>
    </xf>
    <xf numFmtId="0" fontId="5" fillId="0" borderId="0" xfId="1" applyFont="1" applyFill="1"/>
    <xf numFmtId="0" fontId="6" fillId="0" borderId="0" xfId="2" applyFont="1"/>
    <xf numFmtId="0" fontId="3" fillId="0" borderId="0" xfId="1" applyFont="1" applyAlignment="1">
      <alignment horizontal="right" vertical="center"/>
    </xf>
    <xf numFmtId="0" fontId="5" fillId="0" borderId="0" xfId="1" applyFont="1" applyAlignment="1">
      <alignment horizontal="right"/>
    </xf>
    <xf numFmtId="0" fontId="7" fillId="0" borderId="0" xfId="1" applyFont="1" applyAlignment="1">
      <alignment horizontal="center"/>
    </xf>
    <xf numFmtId="0" fontId="8" fillId="0" borderId="0" xfId="1" applyFont="1"/>
    <xf numFmtId="0" fontId="8" fillId="0" borderId="0" xfId="1" applyFont="1" applyFill="1"/>
    <xf numFmtId="0" fontId="3" fillId="0" borderId="0" xfId="1" quotePrefix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right"/>
    </xf>
    <xf numFmtId="0" fontId="9" fillId="0" borderId="1" xfId="1" applyFont="1" applyBorder="1" applyAlignment="1">
      <alignment horizontal="center" vertical="top" wrapText="1"/>
    </xf>
    <xf numFmtId="0" fontId="9" fillId="0" borderId="2" xfId="1" applyFont="1" applyBorder="1" applyAlignment="1">
      <alignment horizontal="center" vertical="top" wrapText="1"/>
    </xf>
    <xf numFmtId="0" fontId="9" fillId="0" borderId="2" xfId="1" applyFont="1" applyFill="1" applyBorder="1" applyAlignment="1">
      <alignment horizontal="center" vertical="top" wrapText="1"/>
    </xf>
    <xf numFmtId="0" fontId="9" fillId="0" borderId="3" xfId="1" applyFont="1" applyBorder="1" applyAlignment="1">
      <alignment horizontal="center" vertical="top" wrapText="1"/>
    </xf>
    <xf numFmtId="0" fontId="9" fillId="0" borderId="4" xfId="1" applyFont="1" applyBorder="1" applyAlignment="1">
      <alignment vertical="top" wrapText="1"/>
    </xf>
    <xf numFmtId="0" fontId="9" fillId="0" borderId="4" xfId="1" applyFont="1" applyBorder="1" applyAlignment="1">
      <alignment horizontal="center" vertical="top" wrapText="1"/>
    </xf>
    <xf numFmtId="0" fontId="10" fillId="0" borderId="4" xfId="1" applyFont="1" applyFill="1" applyBorder="1" applyAlignment="1">
      <alignment horizontal="center" vertical="top" wrapText="1"/>
    </xf>
    <xf numFmtId="0" fontId="10" fillId="0" borderId="4" xfId="1" applyFont="1" applyBorder="1" applyAlignment="1">
      <alignment horizontal="center" vertical="top" wrapText="1"/>
    </xf>
    <xf numFmtId="0" fontId="9" fillId="0" borderId="5" xfId="1" applyFont="1" applyBorder="1" applyAlignment="1">
      <alignment vertical="top" wrapText="1"/>
    </xf>
    <xf numFmtId="49" fontId="4" fillId="2" borderId="5" xfId="1" applyNumberFormat="1" applyFont="1" applyFill="1" applyBorder="1" applyAlignment="1">
      <alignment horizontal="center" vertical="top" wrapText="1"/>
    </xf>
    <xf numFmtId="3" fontId="11" fillId="0" borderId="5" xfId="1" applyNumberFormat="1" applyFont="1" applyFill="1" applyBorder="1" applyAlignment="1">
      <alignment horizontal="center" vertical="top" wrapText="1"/>
    </xf>
    <xf numFmtId="3" fontId="12" fillId="0" borderId="5" xfId="3" applyNumberFormat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vertical="top" wrapText="1"/>
    </xf>
    <xf numFmtId="3" fontId="11" fillId="0" borderId="5" xfId="1" applyNumberFormat="1" applyFont="1" applyBorder="1" applyAlignment="1">
      <alignment horizontal="center" vertical="top" wrapText="1"/>
    </xf>
    <xf numFmtId="3" fontId="8" fillId="0" borderId="0" xfId="1" applyNumberFormat="1" applyFont="1"/>
    <xf numFmtId="3" fontId="13" fillId="0" borderId="5" xfId="1" applyNumberFormat="1" applyFont="1" applyFill="1" applyBorder="1" applyAlignment="1">
      <alignment horizontal="center" vertical="top" wrapText="1"/>
    </xf>
    <xf numFmtId="3" fontId="13" fillId="0" borderId="5" xfId="1" applyNumberFormat="1" applyFont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top" wrapText="1"/>
    </xf>
    <xf numFmtId="3" fontId="12" fillId="0" borderId="5" xfId="4" applyNumberFormat="1" applyFont="1" applyBorder="1" applyAlignment="1">
      <alignment horizontal="center" vertical="top" wrapText="1"/>
    </xf>
    <xf numFmtId="3" fontId="12" fillId="0" borderId="5" xfId="4" applyNumberFormat="1" applyFont="1" applyFill="1" applyBorder="1" applyAlignment="1">
      <alignment horizontal="center" wrapText="1"/>
    </xf>
    <xf numFmtId="3" fontId="12" fillId="0" borderId="5" xfId="4" applyNumberFormat="1" applyFont="1" applyBorder="1" applyAlignment="1">
      <alignment horizontal="center" wrapText="1"/>
    </xf>
    <xf numFmtId="4" fontId="2" fillId="0" borderId="0" xfId="1" applyNumberFormat="1" applyAlignment="1">
      <alignment horizontal="left"/>
    </xf>
    <xf numFmtId="4" fontId="8" fillId="0" borderId="0" xfId="1" applyNumberFormat="1" applyFont="1"/>
    <xf numFmtId="0" fontId="9" fillId="0" borderId="6" xfId="1" applyFont="1" applyBorder="1" applyAlignment="1">
      <alignment vertical="top" wrapText="1"/>
    </xf>
    <xf numFmtId="0" fontId="9" fillId="0" borderId="6" xfId="1" applyFont="1" applyBorder="1" applyAlignment="1">
      <alignment horizontal="center" vertical="top" wrapText="1"/>
    </xf>
    <xf numFmtId="3" fontId="13" fillId="0" borderId="6" xfId="1" applyNumberFormat="1" applyFont="1" applyFill="1" applyBorder="1" applyAlignment="1">
      <alignment horizontal="center" vertical="top" wrapText="1"/>
    </xf>
    <xf numFmtId="3" fontId="13" fillId="0" borderId="6" xfId="1" applyNumberFormat="1" applyFont="1" applyBorder="1" applyAlignment="1">
      <alignment horizontal="center" vertical="top" wrapText="1"/>
    </xf>
    <xf numFmtId="0" fontId="9" fillId="0" borderId="1" xfId="1" applyFont="1" applyBorder="1" applyAlignment="1">
      <alignment vertical="top" wrapText="1"/>
    </xf>
    <xf numFmtId="3" fontId="11" fillId="0" borderId="2" xfId="1" applyNumberFormat="1" applyFont="1" applyFill="1" applyBorder="1" applyAlignment="1">
      <alignment horizontal="center" vertical="top" wrapText="1"/>
    </xf>
    <xf numFmtId="3" fontId="11" fillId="0" borderId="3" xfId="1" applyNumberFormat="1" applyFont="1" applyBorder="1" applyAlignment="1">
      <alignment horizontal="center" vertical="top" wrapText="1"/>
    </xf>
    <xf numFmtId="3" fontId="11" fillId="0" borderId="4" xfId="1" applyNumberFormat="1" applyFont="1" applyFill="1" applyBorder="1" applyAlignment="1">
      <alignment horizontal="center" vertical="top" wrapText="1"/>
    </xf>
    <xf numFmtId="3" fontId="11" fillId="0" borderId="4" xfId="1" applyNumberFormat="1" applyFont="1" applyBorder="1" applyAlignment="1">
      <alignment horizontal="center" vertical="top" wrapText="1"/>
    </xf>
    <xf numFmtId="3" fontId="2" fillId="0" borderId="0" xfId="1" applyNumberFormat="1"/>
    <xf numFmtId="49" fontId="1" fillId="2" borderId="5" xfId="1" applyNumberFormat="1" applyFont="1" applyFill="1" applyBorder="1" applyAlignment="1">
      <alignment horizontal="center" vertical="top" wrapText="1"/>
    </xf>
    <xf numFmtId="165" fontId="8" fillId="0" borderId="0" xfId="1" applyNumberFormat="1" applyFont="1"/>
    <xf numFmtId="0" fontId="1" fillId="2" borderId="0" xfId="1" applyFont="1" applyFill="1" applyBorder="1" applyAlignment="1">
      <alignment vertical="top" wrapText="1"/>
    </xf>
    <xf numFmtId="3" fontId="12" fillId="0" borderId="5" xfId="1" applyNumberFormat="1" applyFont="1" applyFill="1" applyBorder="1" applyAlignment="1">
      <alignment horizontal="center"/>
    </xf>
    <xf numFmtId="3" fontId="12" fillId="0" borderId="5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3" fontId="11" fillId="0" borderId="5" xfId="1" applyNumberFormat="1" applyFont="1" applyFill="1" applyBorder="1" applyAlignment="1">
      <alignment vertical="top" wrapText="1"/>
    </xf>
    <xf numFmtId="3" fontId="11" fillId="0" borderId="5" xfId="1" applyNumberFormat="1" applyFont="1" applyBorder="1" applyAlignment="1">
      <alignment vertical="top" wrapText="1"/>
    </xf>
    <xf numFmtId="3" fontId="11" fillId="0" borderId="5" xfId="1" applyNumberFormat="1" applyFont="1" applyFill="1" applyBorder="1" applyAlignment="1">
      <alignment vertical="top"/>
    </xf>
    <xf numFmtId="3" fontId="11" fillId="0" borderId="5" xfId="1" applyNumberFormat="1" applyFont="1" applyBorder="1" applyAlignment="1">
      <alignment vertical="top"/>
    </xf>
    <xf numFmtId="3" fontId="2" fillId="0" borderId="0" xfId="1" applyNumberFormat="1" applyFill="1"/>
    <xf numFmtId="0" fontId="2" fillId="0" borderId="0" xfId="1" applyFill="1"/>
    <xf numFmtId="3" fontId="8" fillId="0" borderId="0" xfId="1" applyNumberFormat="1" applyFont="1" applyFill="1"/>
    <xf numFmtId="0" fontId="12" fillId="0" borderId="0" xfId="1" applyFont="1"/>
    <xf numFmtId="0" fontId="0" fillId="0" borderId="0" xfId="1" applyFont="1"/>
    <xf numFmtId="0" fontId="12" fillId="0" borderId="0" xfId="1" applyFont="1" applyFill="1"/>
    <xf numFmtId="0" fontId="15" fillId="0" borderId="0" xfId="1" applyFont="1"/>
    <xf numFmtId="0" fontId="3" fillId="0" borderId="0" xfId="1" applyFont="1" applyFill="1" applyAlignment="1">
      <alignment horizontal="right" vertical="center"/>
    </xf>
    <xf numFmtId="0" fontId="9" fillId="0" borderId="0" xfId="1" applyFont="1" applyFill="1" applyAlignment="1">
      <alignment horizontal="right"/>
    </xf>
    <xf numFmtId="0" fontId="9" fillId="0" borderId="5" xfId="1" applyFont="1" applyFill="1" applyBorder="1" applyAlignment="1">
      <alignment horizontal="center" vertical="top" wrapText="1"/>
    </xf>
    <xf numFmtId="0" fontId="9" fillId="0" borderId="5" xfId="1" applyFont="1" applyBorder="1" applyAlignment="1">
      <alignment vertical="center" wrapText="1"/>
    </xf>
    <xf numFmtId="3" fontId="16" fillId="0" borderId="5" xfId="4" applyNumberFormat="1" applyFont="1" applyFill="1" applyBorder="1" applyAlignment="1">
      <alignment horizontal="center" vertical="center" wrapText="1"/>
    </xf>
    <xf numFmtId="3" fontId="16" fillId="0" borderId="5" xfId="5" applyNumberFormat="1" applyFont="1" applyFill="1" applyBorder="1" applyAlignment="1">
      <alignment horizontal="center" vertical="center"/>
    </xf>
    <xf numFmtId="0" fontId="7" fillId="0" borderId="5" xfId="1" applyFont="1" applyBorder="1" applyAlignment="1">
      <alignment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0" fontId="17" fillId="2" borderId="5" xfId="1" applyFont="1" applyFill="1" applyBorder="1" applyAlignment="1">
      <alignment vertical="top" wrapText="1"/>
    </xf>
    <xf numFmtId="3" fontId="9" fillId="0" borderId="5" xfId="1" applyNumberFormat="1" applyFont="1" applyFill="1" applyBorder="1" applyAlignment="1">
      <alignment horizontal="center" vertical="center" wrapText="1"/>
    </xf>
    <xf numFmtId="0" fontId="2" fillId="0" borderId="5" xfId="1" applyFill="1" applyBorder="1"/>
    <xf numFmtId="3" fontId="9" fillId="0" borderId="5" xfId="1" applyNumberFormat="1" applyFont="1" applyBorder="1" applyAlignment="1">
      <alignment horizontal="center" vertical="center" wrapText="1"/>
    </xf>
    <xf numFmtId="3" fontId="7" fillId="0" borderId="5" xfId="1" applyNumberFormat="1" applyFont="1" applyBorder="1" applyAlignment="1">
      <alignment horizontal="center" vertical="center" wrapText="1"/>
    </xf>
    <xf numFmtId="3" fontId="9" fillId="0" borderId="5" xfId="1" applyNumberFormat="1" applyFont="1" applyBorder="1" applyAlignment="1">
      <alignment horizontal="center" vertical="top" wrapText="1"/>
    </xf>
    <xf numFmtId="166" fontId="2" fillId="0" borderId="0" xfId="1" applyNumberFormat="1"/>
    <xf numFmtId="3" fontId="16" fillId="0" borderId="5" xfId="1" applyNumberFormat="1" applyFont="1" applyBorder="1"/>
    <xf numFmtId="3" fontId="16" fillId="0" borderId="5" xfId="1" applyNumberFormat="1" applyFont="1" applyBorder="1" applyAlignment="1">
      <alignment horizontal="center"/>
    </xf>
    <xf numFmtId="4" fontId="9" fillId="0" borderId="5" xfId="1" applyNumberFormat="1" applyFont="1" applyFill="1" applyBorder="1" applyAlignment="1">
      <alignment horizontal="center" vertical="top" wrapText="1"/>
    </xf>
    <xf numFmtId="3" fontId="16" fillId="0" borderId="5" xfId="1" applyNumberFormat="1" applyFont="1" applyFill="1" applyBorder="1"/>
    <xf numFmtId="3" fontId="9" fillId="0" borderId="5" xfId="1" applyNumberFormat="1" applyFont="1" applyFill="1" applyBorder="1" applyAlignment="1">
      <alignment horizontal="center" vertical="top" wrapText="1"/>
    </xf>
    <xf numFmtId="3" fontId="2" fillId="0" borderId="5" xfId="1" applyNumberFormat="1" applyFill="1" applyBorder="1"/>
    <xf numFmtId="0" fontId="18" fillId="0" borderId="0" xfId="1" applyFont="1"/>
    <xf numFmtId="4" fontId="2" fillId="0" borderId="0" xfId="1" applyNumberFormat="1"/>
    <xf numFmtId="4" fontId="20" fillId="0" borderId="0" xfId="6" applyNumberFormat="1" applyFont="1" applyFill="1" applyAlignment="1">
      <alignment horizontal="right" vertical="top" wrapText="1"/>
    </xf>
    <xf numFmtId="0" fontId="0" fillId="0" borderId="0" xfId="1" applyFont="1" applyFill="1"/>
    <xf numFmtId="0" fontId="8" fillId="0" borderId="0" xfId="1" applyFont="1" applyAlignment="1">
      <alignment horizontal="right"/>
    </xf>
    <xf numFmtId="0" fontId="8" fillId="0" borderId="0" xfId="1" applyFont="1" applyAlignment="1">
      <alignment horizontal="right"/>
    </xf>
    <xf numFmtId="0" fontId="21" fillId="0" borderId="0" xfId="2" applyFont="1"/>
    <xf numFmtId="0" fontId="7" fillId="0" borderId="0" xfId="1" applyFont="1" applyAlignment="1">
      <alignment horizontal="center"/>
    </xf>
    <xf numFmtId="0" fontId="22" fillId="0" borderId="0" xfId="1" quotePrefix="1" applyFont="1" applyAlignment="1">
      <alignment horizontal="center"/>
    </xf>
    <xf numFmtId="0" fontId="9" fillId="0" borderId="6" xfId="1" applyFont="1" applyBorder="1" applyAlignment="1">
      <alignment horizontal="center" vertical="top" wrapText="1"/>
    </xf>
    <xf numFmtId="3" fontId="9" fillId="0" borderId="7" xfId="1" applyNumberFormat="1" applyFont="1" applyBorder="1" applyAlignment="1">
      <alignment vertical="center" wrapText="1"/>
    </xf>
    <xf numFmtId="3" fontId="9" fillId="0" borderId="7" xfId="1" applyNumberFormat="1" applyFont="1" applyBorder="1" applyAlignment="1">
      <alignment horizontal="center" vertical="center" wrapText="1"/>
    </xf>
    <xf numFmtId="3" fontId="13" fillId="0" borderId="7" xfId="1" applyNumberFormat="1" applyFont="1" applyBorder="1" applyAlignment="1">
      <alignment horizontal="center" vertical="center" wrapText="1"/>
    </xf>
    <xf numFmtId="3" fontId="9" fillId="0" borderId="4" xfId="1" applyNumberFormat="1" applyFont="1" applyBorder="1" applyAlignment="1">
      <alignment vertical="center" wrapText="1"/>
    </xf>
    <xf numFmtId="3" fontId="9" fillId="0" borderId="8" xfId="1" applyNumberFormat="1" applyFont="1" applyBorder="1" applyAlignment="1">
      <alignment horizontal="center" vertical="center" wrapText="1"/>
    </xf>
    <xf numFmtId="3" fontId="11" fillId="0" borderId="4" xfId="1" applyNumberFormat="1" applyFont="1" applyBorder="1" applyAlignment="1">
      <alignment horizontal="center" vertical="center" wrapText="1"/>
    </xf>
    <xf numFmtId="3" fontId="9" fillId="0" borderId="4" xfId="1" applyNumberFormat="1" applyFont="1" applyBorder="1" applyAlignment="1">
      <alignment horizontal="center" vertical="center" wrapText="1"/>
    </xf>
    <xf numFmtId="3" fontId="9" fillId="0" borderId="5" xfId="1" applyNumberFormat="1" applyFont="1" applyBorder="1" applyAlignment="1">
      <alignment vertical="center" wrapText="1"/>
    </xf>
    <xf numFmtId="3" fontId="9" fillId="0" borderId="9" xfId="1" applyNumberFormat="1" applyFont="1" applyBorder="1" applyAlignment="1">
      <alignment horizontal="center" vertical="center" wrapText="1"/>
    </xf>
    <xf numFmtId="3" fontId="12" fillId="0" borderId="5" xfId="1" applyNumberFormat="1" applyFont="1" applyBorder="1" applyAlignment="1">
      <alignment horizontal="center" vertical="center"/>
    </xf>
    <xf numFmtId="3" fontId="9" fillId="0" borderId="6" xfId="1" applyNumberFormat="1" applyFont="1" applyBorder="1" applyAlignment="1">
      <alignment vertical="center" wrapText="1"/>
    </xf>
    <xf numFmtId="3" fontId="12" fillId="0" borderId="4" xfId="1" applyNumberFormat="1" applyFont="1" applyBorder="1" applyAlignment="1">
      <alignment horizontal="center" vertical="center"/>
    </xf>
    <xf numFmtId="3" fontId="9" fillId="0" borderId="10" xfId="1" applyNumberFormat="1" applyFont="1" applyBorder="1" applyAlignment="1">
      <alignment horizontal="center" vertical="center" wrapText="1"/>
    </xf>
    <xf numFmtId="3" fontId="9" fillId="0" borderId="2" xfId="1" applyNumberFormat="1" applyFont="1" applyBorder="1" applyAlignment="1">
      <alignment horizontal="center" vertical="center" wrapText="1"/>
    </xf>
    <xf numFmtId="3" fontId="9" fillId="0" borderId="11" xfId="1" applyNumberFormat="1" applyFont="1" applyBorder="1" applyAlignment="1">
      <alignment horizontal="center" vertical="center" wrapText="1"/>
    </xf>
    <xf numFmtId="3" fontId="9" fillId="0" borderId="6" xfId="1" applyNumberFormat="1" applyFont="1" applyBorder="1" applyAlignment="1">
      <alignment horizontal="center" vertical="center" wrapText="1"/>
    </xf>
    <xf numFmtId="3" fontId="9" fillId="0" borderId="12" xfId="1" applyNumberFormat="1" applyFont="1" applyBorder="1" applyAlignment="1">
      <alignment vertical="center" wrapText="1"/>
    </xf>
    <xf numFmtId="3" fontId="9" fillId="0" borderId="13" xfId="1" applyNumberFormat="1" applyFont="1" applyBorder="1" applyAlignment="1">
      <alignment horizontal="center" vertical="center" wrapText="1"/>
    </xf>
    <xf numFmtId="3" fontId="9" fillId="0" borderId="12" xfId="1" applyNumberFormat="1" applyFont="1" applyBorder="1" applyAlignment="1">
      <alignment horizontal="center" vertical="center" wrapText="1"/>
    </xf>
    <xf numFmtId="3" fontId="9" fillId="0" borderId="4" xfId="1" applyNumberFormat="1" applyFont="1" applyBorder="1" applyAlignment="1">
      <alignment horizontal="center" vertical="top" wrapText="1"/>
    </xf>
    <xf numFmtId="3" fontId="8" fillId="0" borderId="5" xfId="4" applyNumberFormat="1" applyFont="1" applyBorder="1" applyAlignment="1">
      <alignment horizontal="center" vertical="center"/>
    </xf>
    <xf numFmtId="3" fontId="8" fillId="0" borderId="5" xfId="4" applyNumberFormat="1" applyFont="1" applyBorder="1" applyAlignment="1">
      <alignment horizontal="center"/>
    </xf>
    <xf numFmtId="3" fontId="9" fillId="0" borderId="6" xfId="1" applyNumberFormat="1" applyFont="1" applyBorder="1" applyAlignment="1">
      <alignment horizontal="center" vertical="top" wrapText="1"/>
    </xf>
    <xf numFmtId="3" fontId="7" fillId="0" borderId="7" xfId="1" applyNumberFormat="1" applyFont="1" applyBorder="1" applyAlignment="1">
      <alignment horizontal="center" vertical="center" wrapText="1"/>
    </xf>
    <xf numFmtId="3" fontId="9" fillId="0" borderId="14" xfId="1" applyNumberFormat="1" applyFont="1" applyBorder="1" applyAlignment="1">
      <alignment horizontal="center" vertical="center" wrapText="1"/>
    </xf>
    <xf numFmtId="3" fontId="9" fillId="0" borderId="15" xfId="1" applyNumberFormat="1" applyFont="1" applyBorder="1" applyAlignment="1">
      <alignment horizontal="center" vertical="center" wrapText="1"/>
    </xf>
    <xf numFmtId="3" fontId="23" fillId="0" borderId="0" xfId="7" applyNumberFormat="1" applyFont="1" applyAlignment="1">
      <alignment horizontal="center" vertical="center" wrapText="1"/>
    </xf>
    <xf numFmtId="3" fontId="23" fillId="0" borderId="16" xfId="7" applyNumberFormat="1" applyFont="1" applyBorder="1" applyAlignment="1">
      <alignment horizontal="center" vertical="center" wrapText="1"/>
    </xf>
    <xf numFmtId="3" fontId="23" fillId="0" borderId="9" xfId="7" applyNumberFormat="1" applyFont="1" applyBorder="1" applyAlignment="1">
      <alignment vertical="center" wrapText="1"/>
    </xf>
    <xf numFmtId="3" fontId="23" fillId="0" borderId="15" xfId="7" applyNumberFormat="1" applyFont="1" applyBorder="1" applyAlignment="1">
      <alignment vertical="center" wrapText="1"/>
    </xf>
    <xf numFmtId="3" fontId="23" fillId="0" borderId="10" xfId="7" applyNumberFormat="1" applyFont="1" applyBorder="1" applyAlignment="1">
      <alignment horizontal="center" vertical="center" wrapText="1"/>
    </xf>
    <xf numFmtId="3" fontId="23" fillId="0" borderId="17" xfId="7" applyNumberFormat="1" applyFont="1" applyBorder="1" applyAlignment="1">
      <alignment horizontal="center" vertical="center" wrapText="1"/>
    </xf>
    <xf numFmtId="3" fontId="7" fillId="0" borderId="18" xfId="1" applyNumberFormat="1" applyFont="1" applyBorder="1" applyAlignment="1">
      <alignment horizontal="center" vertical="center" wrapText="1"/>
    </xf>
    <xf numFmtId="3" fontId="9" fillId="0" borderId="19" xfId="1" applyNumberFormat="1" applyFont="1" applyBorder="1" applyAlignment="1">
      <alignment horizontal="center" vertical="center" wrapText="1"/>
    </xf>
    <xf numFmtId="3" fontId="7" fillId="0" borderId="20" xfId="1" applyNumberFormat="1" applyFont="1" applyBorder="1" applyAlignment="1">
      <alignment horizontal="center" vertical="center" wrapText="1"/>
    </xf>
    <xf numFmtId="3" fontId="8" fillId="0" borderId="0" xfId="1" applyNumberFormat="1" applyFont="1" applyAlignment="1">
      <alignment horizontal="center"/>
    </xf>
    <xf numFmtId="4" fontId="24" fillId="0" borderId="0" xfId="8" applyNumberFormat="1" applyFont="1" applyAlignment="1">
      <alignment horizontal="right" vertical="top" wrapText="1"/>
    </xf>
    <xf numFmtId="4" fontId="24" fillId="0" borderId="0" xfId="9" applyNumberFormat="1" applyFont="1" applyAlignment="1">
      <alignment horizontal="right" vertical="top" wrapText="1"/>
    </xf>
    <xf numFmtId="0" fontId="2" fillId="0" borderId="0" xfId="2"/>
    <xf numFmtId="0" fontId="2" fillId="0" borderId="0" xfId="2" applyAlignment="1">
      <alignment horizontal="right"/>
    </xf>
    <xf numFmtId="0" fontId="3" fillId="0" borderId="0" xfId="1" applyFont="1" applyAlignment="1">
      <alignment vertical="center"/>
    </xf>
    <xf numFmtId="0" fontId="25" fillId="0" borderId="0" xfId="10" applyAlignment="1" applyProtection="1">
      <alignment vertical="center"/>
    </xf>
    <xf numFmtId="0" fontId="26" fillId="0" borderId="0" xfId="2" applyFont="1"/>
    <xf numFmtId="0" fontId="27" fillId="0" borderId="0" xfId="2" applyFont="1"/>
    <xf numFmtId="0" fontId="27" fillId="0" borderId="0" xfId="2" applyFont="1" applyAlignment="1">
      <alignment horizontal="left"/>
    </xf>
    <xf numFmtId="0" fontId="28" fillId="0" borderId="0" xfId="2" applyFont="1" applyAlignment="1">
      <alignment horizontal="center" vertical="center" wrapText="1"/>
    </xf>
    <xf numFmtId="0" fontId="29" fillId="0" borderId="0" xfId="2" applyFont="1"/>
    <xf numFmtId="0" fontId="30" fillId="0" borderId="0" xfId="1" quotePrefix="1" applyFont="1" applyAlignment="1">
      <alignment horizontal="center" vertical="center"/>
    </xf>
    <xf numFmtId="0" fontId="0" fillId="0" borderId="0" xfId="2" applyFont="1"/>
    <xf numFmtId="0" fontId="31" fillId="0" borderId="20" xfId="1" applyFont="1" applyBorder="1" applyAlignment="1">
      <alignment vertical="center" wrapText="1"/>
    </xf>
    <xf numFmtId="0" fontId="31" fillId="0" borderId="21" xfId="1" applyFont="1" applyBorder="1" applyAlignment="1">
      <alignment horizontal="center" vertical="center" wrapText="1"/>
    </xf>
    <xf numFmtId="0" fontId="31" fillId="0" borderId="18" xfId="1" applyFont="1" applyBorder="1" applyAlignment="1">
      <alignment horizontal="center" vertical="center" wrapText="1"/>
    </xf>
    <xf numFmtId="0" fontId="31" fillId="0" borderId="22" xfId="1" applyFont="1" applyBorder="1" applyAlignment="1">
      <alignment horizontal="center" vertical="center" wrapText="1"/>
    </xf>
    <xf numFmtId="0" fontId="31" fillId="0" borderId="23" xfId="1" applyFont="1" applyBorder="1" applyAlignment="1">
      <alignment horizontal="center" vertical="center" wrapText="1"/>
    </xf>
    <xf numFmtId="0" fontId="31" fillId="0" borderId="20" xfId="1" applyFont="1" applyBorder="1" applyAlignment="1">
      <alignment horizontal="center" vertical="center" wrapText="1"/>
    </xf>
    <xf numFmtId="0" fontId="31" fillId="0" borderId="24" xfId="1" applyFont="1" applyBorder="1" applyAlignment="1">
      <alignment vertical="center" wrapText="1"/>
    </xf>
    <xf numFmtId="0" fontId="31" fillId="0" borderId="25" xfId="1" applyFont="1" applyBorder="1" applyAlignment="1">
      <alignment horizontal="center" vertical="center" wrapText="1"/>
    </xf>
    <xf numFmtId="0" fontId="31" fillId="0" borderId="24" xfId="1" applyFont="1" applyBorder="1" applyAlignment="1">
      <alignment horizontal="center" vertical="center" wrapText="1"/>
    </xf>
    <xf numFmtId="0" fontId="31" fillId="0" borderId="24" xfId="1" applyFont="1" applyBorder="1" applyAlignment="1">
      <alignment vertical="center" wrapText="1"/>
    </xf>
    <xf numFmtId="3" fontId="32" fillId="0" borderId="7" xfId="11" applyNumberFormat="1" applyFont="1" applyBorder="1" applyAlignment="1">
      <alignment vertical="center" wrapText="1"/>
    </xf>
    <xf numFmtId="3" fontId="2" fillId="0" borderId="25" xfId="1" applyNumberFormat="1" applyBorder="1" applyAlignment="1">
      <alignment vertical="top" wrapText="1"/>
    </xf>
    <xf numFmtId="0" fontId="18" fillId="0" borderId="0" xfId="2" applyFont="1"/>
    <xf numFmtId="0" fontId="2" fillId="0" borderId="25" xfId="1" applyBorder="1" applyAlignment="1">
      <alignment horizontal="center" vertical="top" wrapText="1"/>
    </xf>
    <xf numFmtId="0" fontId="31" fillId="0" borderId="16" xfId="1" applyFont="1" applyBorder="1" applyAlignment="1">
      <alignment vertical="center" wrapText="1"/>
    </xf>
    <xf numFmtId="0" fontId="31" fillId="0" borderId="20" xfId="1" applyFont="1" applyBorder="1" applyAlignment="1">
      <alignment vertical="center" wrapText="1"/>
    </xf>
    <xf numFmtId="167" fontId="2" fillId="0" borderId="0" xfId="1" applyNumberFormat="1"/>
    <xf numFmtId="0" fontId="33" fillId="0" borderId="0" xfId="2" applyFont="1" applyAlignment="1">
      <alignment vertical="top" wrapText="1"/>
    </xf>
    <xf numFmtId="0" fontId="34" fillId="0" borderId="0" xfId="2" quotePrefix="1" applyFont="1" applyAlignment="1">
      <alignment horizontal="left" wrapText="1"/>
    </xf>
    <xf numFmtId="167" fontId="32" fillId="0" borderId="0" xfId="11" applyNumberFormat="1" applyFont="1" applyBorder="1" applyAlignment="1">
      <alignment vertical="center" wrapText="1"/>
    </xf>
    <xf numFmtId="167" fontId="35" fillId="0" borderId="0" xfId="11" applyNumberFormat="1" applyFont="1" applyBorder="1" applyAlignment="1">
      <alignment vertical="center" wrapText="1"/>
    </xf>
    <xf numFmtId="167" fontId="2" fillId="0" borderId="0" xfId="2" applyNumberFormat="1"/>
  </cellXfs>
  <cellStyles count="12">
    <cellStyle name="Normal 2 3" xfId="7"/>
    <cellStyle name="Гиперссылка 3" xfId="10"/>
    <cellStyle name="Обычный" xfId="0" builtinId="0"/>
    <cellStyle name="Обычный 6" xfId="1"/>
    <cellStyle name="Обычный_1000(06)" xfId="9"/>
    <cellStyle name="Обычный_5710(2018)" xfId="6"/>
    <cellStyle name="Обычный_ДЗО Формы финотчетности Сам" xfId="2"/>
    <cellStyle name="Обычный_Ф 1,2,3,4, без переоценки" xfId="4"/>
    <cellStyle name="Обычный_ф3 (02)" xfId="8"/>
    <cellStyle name="Финансовый 2 2" xfId="3"/>
    <cellStyle name="Финансовый 3 2" xfId="5"/>
    <cellStyle name="Финансовый_Ф 1,2,3,4, без переоценки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41;&#1059;\&#1060;&#1080;&#1085;&#1072;&#1085;&#1089;&#1086;&#1074;&#1072;&#1103;%20&#1086;&#1090;&#1095;&#1077;&#1090;&#1085;&#1086;&#1089;&#1090;&#1100;\&#1050;&#1072;&#1089;&#1077;\1%20&#1082;&#1074;&#1072;&#1088;&#1090;&#1072;&#1083;%202021\&#1055;&#1072;&#1082;&#1077;&#1090;%20&#1076;&#1083;&#1103;%20&#1082;&#1086;&#1085;&#1089;&#1086;&#1083;&#1080;&#1076;&#1072;&#1094;&#1080;&#1080;%203%20&#1084;&#1077;&#1089;%202021&#1075;%20&#1052;&#1056;&#1069;&#1050;%202204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"/>
      <sheetName val="ОСВ 0321"/>
      <sheetName val="ОФП Ф1"/>
      <sheetName val="ОФП"/>
      <sheetName val="ОПУ Ф2"/>
      <sheetName val="ОПУ"/>
      <sheetName val="ДДС Ф3"/>
      <sheetName val="ДДС"/>
      <sheetName val="Капитал Ф4"/>
      <sheetName val="Выручка"/>
      <sheetName val="Себестоимость"/>
      <sheetName val="Адм расходы"/>
      <sheetName val="Расходы по реализации"/>
      <sheetName val="11"/>
      <sheetName val="12"/>
      <sheetName val="50"/>
      <sheetName val="15"/>
      <sheetName val="17"/>
      <sheetName val="19"/>
      <sheetName val="22"/>
      <sheetName val="Лист1"/>
      <sheetName val="Фин.доходы"/>
      <sheetName val="Фин.расходы"/>
      <sheetName val="Курсовая разница"/>
      <sheetName val="Прочие доходы-расходы"/>
      <sheetName val="ОС"/>
      <sheetName val="Авансы выданные"/>
      <sheetName val="ДЗ"/>
      <sheetName val="ТМЗ"/>
      <sheetName val="Прочие текущие активы"/>
      <sheetName val="Денежные Средства"/>
      <sheetName val="Займы"/>
      <sheetName val="Прочие долгоср обяз"/>
      <sheetName val="КЗ"/>
      <sheetName val="прочие налоги к уплате"/>
      <sheetName val="Прибыль на акцию"/>
      <sheetName val="Расчет БС акции"/>
      <sheetName val="Связанные стороны"/>
    </sheetNames>
    <sheetDataSet>
      <sheetData sheetId="0"/>
      <sheetData sheetId="1">
        <row r="6">
          <cell r="F6">
            <v>2683268.1937600002</v>
          </cell>
          <cell r="G6">
            <v>0</v>
          </cell>
        </row>
        <row r="7">
          <cell r="B7">
            <v>292.44834000000003</v>
          </cell>
          <cell r="F7">
            <v>318.07134000000002</v>
          </cell>
          <cell r="G7">
            <v>0</v>
          </cell>
          <cell r="H7" t="str">
            <v>Денежные средства и их эквиваленты</v>
          </cell>
        </row>
        <row r="8">
          <cell r="F8">
            <v>0</v>
          </cell>
          <cell r="G8">
            <v>0</v>
          </cell>
        </row>
        <row r="9">
          <cell r="F9">
            <v>0</v>
          </cell>
          <cell r="G9">
            <v>0</v>
          </cell>
        </row>
        <row r="10">
          <cell r="F10">
            <v>5093.9579199999998</v>
          </cell>
          <cell r="G10">
            <v>0</v>
          </cell>
        </row>
        <row r="11">
          <cell r="B11">
            <v>6643.8664900000003</v>
          </cell>
          <cell r="F11">
            <v>5093.9579199999998</v>
          </cell>
          <cell r="G11">
            <v>0</v>
          </cell>
          <cell r="H11" t="str">
            <v>Денежные средства и их эквиваленты</v>
          </cell>
        </row>
        <row r="12">
          <cell r="F12">
            <v>2748245.0255000005</v>
          </cell>
          <cell r="G12">
            <v>0</v>
          </cell>
        </row>
        <row r="13">
          <cell r="B13">
            <v>1792769.8067100001</v>
          </cell>
          <cell r="F13">
            <v>2387445</v>
          </cell>
          <cell r="G13">
            <v>0</v>
          </cell>
          <cell r="H13" t="str">
            <v>Денежные средства и их эквиваленты</v>
          </cell>
        </row>
        <row r="14">
          <cell r="B14">
            <v>328149.85324999999</v>
          </cell>
          <cell r="F14">
            <v>360800.02549999999</v>
          </cell>
          <cell r="G14">
            <v>0</v>
          </cell>
          <cell r="H14" t="str">
            <v>Прочие краткосрочные активы</v>
          </cell>
        </row>
        <row r="15">
          <cell r="B15">
            <v>-9209.3989999999994</v>
          </cell>
          <cell r="F15">
            <v>0</v>
          </cell>
          <cell r="G15">
            <v>0</v>
          </cell>
        </row>
        <row r="16">
          <cell r="F16">
            <v>0</v>
          </cell>
          <cell r="G16">
            <v>70388.861000000004</v>
          </cell>
          <cell r="H16" t="str">
            <v>Денежные средства и их эквиваленты</v>
          </cell>
        </row>
        <row r="17">
          <cell r="F17">
            <v>4332.5187999999998</v>
          </cell>
          <cell r="G17">
            <v>0</v>
          </cell>
        </row>
        <row r="18">
          <cell r="B18">
            <v>7133.0694699999995</v>
          </cell>
          <cell r="F18">
            <v>2532.7089000000001</v>
          </cell>
          <cell r="G18">
            <v>0</v>
          </cell>
          <cell r="H18" t="str">
            <v>Прочие краткосрочные финансовые активы</v>
          </cell>
        </row>
        <row r="19">
          <cell r="B19">
            <v>1799.8099</v>
          </cell>
          <cell r="F19">
            <v>1799.8099</v>
          </cell>
          <cell r="G19">
            <v>0</v>
          </cell>
          <cell r="H19" t="str">
            <v>Прочие краткосрочные активы</v>
          </cell>
        </row>
        <row r="20">
          <cell r="B20">
            <v>915983.85562000005</v>
          </cell>
          <cell r="F20">
            <v>1367453.3105100002</v>
          </cell>
          <cell r="G20">
            <v>0</v>
          </cell>
          <cell r="H20" t="str">
            <v>Краткосрочная торговая и прочая дебиторская задолженность</v>
          </cell>
        </row>
        <row r="21">
          <cell r="F21">
            <v>3717.30132</v>
          </cell>
          <cell r="G21">
            <v>0</v>
          </cell>
        </row>
        <row r="22">
          <cell r="F22">
            <v>23.511839999999999</v>
          </cell>
          <cell r="G22">
            <v>0</v>
          </cell>
        </row>
        <row r="23">
          <cell r="F23">
            <v>1611058.6665500002</v>
          </cell>
          <cell r="G23">
            <v>0</v>
          </cell>
        </row>
        <row r="24">
          <cell r="F24">
            <v>1611058.6665500002</v>
          </cell>
          <cell r="G24">
            <v>0</v>
          </cell>
        </row>
        <row r="25">
          <cell r="F25">
            <v>6885.2002999999995</v>
          </cell>
          <cell r="G25">
            <v>0</v>
          </cell>
          <cell r="H25" t="str">
            <v>Задолженность персонала</v>
          </cell>
        </row>
        <row r="26">
          <cell r="F26">
            <v>970.18299999999999</v>
          </cell>
          <cell r="G26">
            <v>0</v>
          </cell>
        </row>
        <row r="27">
          <cell r="F27">
            <v>3106.3892999999998</v>
          </cell>
          <cell r="G27">
            <v>0</v>
          </cell>
        </row>
        <row r="28">
          <cell r="F28">
            <v>2808.6280000000002</v>
          </cell>
          <cell r="G28">
            <v>0</v>
          </cell>
        </row>
        <row r="29">
          <cell r="F29">
            <v>42983.151290000002</v>
          </cell>
          <cell r="G29">
            <v>0</v>
          </cell>
        </row>
        <row r="30">
          <cell r="F30">
            <v>1049.7968700000001</v>
          </cell>
          <cell r="G30">
            <v>0</v>
          </cell>
        </row>
        <row r="31">
          <cell r="F31">
            <v>39240.886890000002</v>
          </cell>
          <cell r="G31">
            <v>0</v>
          </cell>
          <cell r="H31" t="str">
            <v>Задолженность по претензиям</v>
          </cell>
        </row>
        <row r="32">
          <cell r="F32">
            <v>2692.4675299999999</v>
          </cell>
          <cell r="G32">
            <v>0</v>
          </cell>
        </row>
        <row r="33">
          <cell r="F33">
            <v>0</v>
          </cell>
          <cell r="G33">
            <v>297214.52079000004</v>
          </cell>
        </row>
        <row r="34">
          <cell r="F34">
            <v>0</v>
          </cell>
          <cell r="G34">
            <v>259686.15153</v>
          </cell>
        </row>
        <row r="35">
          <cell r="F35">
            <v>0</v>
          </cell>
          <cell r="G35">
            <v>37528.369259999999</v>
          </cell>
        </row>
        <row r="36">
          <cell r="B36">
            <v>163867.96974999999</v>
          </cell>
          <cell r="F36">
            <v>249121.76321</v>
          </cell>
          <cell r="G36">
            <v>0</v>
          </cell>
          <cell r="H36" t="str">
            <v>Запасы</v>
          </cell>
        </row>
        <row r="37">
          <cell r="F37">
            <v>248839.26859999998</v>
          </cell>
          <cell r="G37">
            <v>0</v>
          </cell>
          <cell r="H37" t="str">
            <v>Товарно-материальные запасы</v>
          </cell>
        </row>
        <row r="38">
          <cell r="F38">
            <v>1281.70904</v>
          </cell>
          <cell r="G38">
            <v>0</v>
          </cell>
        </row>
        <row r="39">
          <cell r="F39">
            <v>236195.76437000002</v>
          </cell>
          <cell r="G39">
            <v>0</v>
          </cell>
        </row>
        <row r="40">
          <cell r="F40">
            <v>22726.556700000001</v>
          </cell>
          <cell r="G40">
            <v>0</v>
          </cell>
        </row>
        <row r="41">
          <cell r="F41">
            <v>22766.773579999997</v>
          </cell>
          <cell r="G41">
            <v>0</v>
          </cell>
        </row>
        <row r="42">
          <cell r="F42">
            <v>14092.735849999999</v>
          </cell>
          <cell r="G42">
            <v>0</v>
          </cell>
        </row>
        <row r="43">
          <cell r="F43">
            <v>25919.832200000001</v>
          </cell>
          <cell r="G43">
            <v>0</v>
          </cell>
        </row>
        <row r="44">
          <cell r="F44">
            <v>-74144.103140000007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282.49460999999997</v>
          </cell>
          <cell r="G47">
            <v>0</v>
          </cell>
          <cell r="H47" t="str">
            <v>Товарно-материальные запасы</v>
          </cell>
        </row>
        <row r="48">
          <cell r="F48">
            <v>608101.15944000008</v>
          </cell>
          <cell r="G48">
            <v>0</v>
          </cell>
        </row>
        <row r="49">
          <cell r="B49">
            <v>591113.65838000004</v>
          </cell>
          <cell r="F49">
            <v>598793.23944000003</v>
          </cell>
          <cell r="G49">
            <v>0</v>
          </cell>
          <cell r="H49" t="str">
            <v>Текущий подоходный налог</v>
          </cell>
        </row>
        <row r="50">
          <cell r="F50">
            <v>971.82792000000006</v>
          </cell>
          <cell r="G50">
            <v>0</v>
          </cell>
        </row>
        <row r="51">
          <cell r="F51">
            <v>0</v>
          </cell>
          <cell r="G51">
            <v>0</v>
          </cell>
        </row>
        <row r="52">
          <cell r="F52">
            <v>971.82792000000006</v>
          </cell>
          <cell r="G52">
            <v>0</v>
          </cell>
          <cell r="H52" t="str">
            <v>Прочие краткосрочные активы</v>
          </cell>
        </row>
        <row r="53">
          <cell r="B53">
            <v>2494.1102000000001</v>
          </cell>
          <cell r="F53">
            <v>8336.0920800000004</v>
          </cell>
          <cell r="G53">
            <v>0</v>
          </cell>
          <cell r="H53" t="str">
            <v>Прочие краткосрочные активы</v>
          </cell>
        </row>
        <row r="54">
          <cell r="B54">
            <v>48805.932200000003</v>
          </cell>
          <cell r="F54">
            <v>195811.35343000002</v>
          </cell>
          <cell r="G54">
            <v>0</v>
          </cell>
          <cell r="H54" t="str">
            <v>Прочие краткосрочные активы</v>
          </cell>
        </row>
        <row r="55">
          <cell r="F55">
            <v>187427.45874</v>
          </cell>
          <cell r="G55">
            <v>0</v>
          </cell>
          <cell r="H55" t="str">
            <v xml:space="preserve">Авансы выданные </v>
          </cell>
        </row>
        <row r="56">
          <cell r="F56">
            <v>142289.58187999998</v>
          </cell>
          <cell r="G56">
            <v>0</v>
          </cell>
        </row>
        <row r="57">
          <cell r="F57">
            <v>45137.876859999997</v>
          </cell>
          <cell r="G57">
            <v>0</v>
          </cell>
        </row>
        <row r="58">
          <cell r="F58">
            <v>8175.3249400000004</v>
          </cell>
          <cell r="G58">
            <v>0</v>
          </cell>
          <cell r="H58" t="str">
            <v>Расходы будущих периодов</v>
          </cell>
        </row>
        <row r="59">
          <cell r="F59">
            <v>208.56975</v>
          </cell>
          <cell r="G59">
            <v>0</v>
          </cell>
        </row>
        <row r="60">
          <cell r="F60">
            <v>325666.11468</v>
          </cell>
          <cell r="G60">
            <v>0</v>
          </cell>
        </row>
        <row r="61">
          <cell r="F61">
            <v>325666.11468</v>
          </cell>
          <cell r="G61">
            <v>0</v>
          </cell>
        </row>
        <row r="62">
          <cell r="F62">
            <v>325666.11468</v>
          </cell>
          <cell r="G62">
            <v>0</v>
          </cell>
          <cell r="H62" t="str">
            <v>Долгосрочные финансовые обязательства, оцениваемые по амортизированной стоимости</v>
          </cell>
        </row>
        <row r="63">
          <cell r="B63">
            <v>51363625.145659998</v>
          </cell>
          <cell r="F63">
            <v>50642902.164239995</v>
          </cell>
          <cell r="G63">
            <v>0</v>
          </cell>
          <cell r="H63" t="str">
            <v>Основные средства</v>
          </cell>
        </row>
        <row r="64">
          <cell r="F64">
            <v>58278863.310269997</v>
          </cell>
          <cell r="G64">
            <v>0</v>
          </cell>
        </row>
        <row r="65">
          <cell r="F65">
            <v>2435</v>
          </cell>
          <cell r="G65">
            <v>0</v>
          </cell>
        </row>
        <row r="66">
          <cell r="F66">
            <v>3264319.6463900004</v>
          </cell>
          <cell r="G66">
            <v>0</v>
          </cell>
        </row>
        <row r="67">
          <cell r="F67">
            <v>53896719.557030007</v>
          </cell>
          <cell r="G67">
            <v>0</v>
          </cell>
        </row>
        <row r="68">
          <cell r="F68">
            <v>786797.85714999994</v>
          </cell>
          <cell r="G68">
            <v>0</v>
          </cell>
        </row>
        <row r="69">
          <cell r="F69">
            <v>328591.24969999999</v>
          </cell>
          <cell r="G69">
            <v>0</v>
          </cell>
        </row>
        <row r="70">
          <cell r="F70">
            <v>0</v>
          </cell>
          <cell r="G70">
            <v>7635961.1460299995</v>
          </cell>
        </row>
        <row r="71">
          <cell r="F71">
            <v>0</v>
          </cell>
          <cell r="G71">
            <v>252648.00250999999</v>
          </cell>
        </row>
        <row r="72">
          <cell r="F72">
            <v>0</v>
          </cell>
          <cell r="G72">
            <v>6931699.0298499996</v>
          </cell>
        </row>
        <row r="73">
          <cell r="F73">
            <v>0</v>
          </cell>
          <cell r="G73">
            <v>275173.89519000001</v>
          </cell>
        </row>
        <row r="74">
          <cell r="F74">
            <v>0</v>
          </cell>
          <cell r="G74">
            <v>176440.21847999998</v>
          </cell>
        </row>
        <row r="75">
          <cell r="B75">
            <v>205660.99784</v>
          </cell>
          <cell r="F75">
            <v>190439.99416999999</v>
          </cell>
          <cell r="G75">
            <v>0</v>
          </cell>
          <cell r="H75" t="str">
            <v>Нематериальные активы</v>
          </cell>
        </row>
        <row r="76">
          <cell r="F76">
            <v>597962.51459999999</v>
          </cell>
          <cell r="G76">
            <v>0</v>
          </cell>
        </row>
        <row r="77">
          <cell r="F77">
            <v>563111.72851000004</v>
          </cell>
          <cell r="G77">
            <v>0</v>
          </cell>
        </row>
        <row r="78">
          <cell r="F78">
            <v>29466.573039999999</v>
          </cell>
          <cell r="G78">
            <v>0</v>
          </cell>
        </row>
        <row r="79">
          <cell r="F79">
            <v>5384.2130499999994</v>
          </cell>
          <cell r="G79">
            <v>0</v>
          </cell>
        </row>
        <row r="80">
          <cell r="F80">
            <v>0</v>
          </cell>
          <cell r="G80">
            <v>407522.52043000003</v>
          </cell>
        </row>
        <row r="81">
          <cell r="F81">
            <v>0</v>
          </cell>
          <cell r="G81">
            <v>5419.5856199999998</v>
          </cell>
        </row>
        <row r="82">
          <cell r="F82">
            <v>0</v>
          </cell>
          <cell r="G82">
            <v>377307.81150000001</v>
          </cell>
        </row>
        <row r="83">
          <cell r="F83">
            <v>0</v>
          </cell>
          <cell r="G83">
            <v>19410.910260000001</v>
          </cell>
        </row>
        <row r="84">
          <cell r="F84">
            <v>0</v>
          </cell>
          <cell r="G84">
            <v>5384.2130499999994</v>
          </cell>
        </row>
        <row r="85">
          <cell r="F85">
            <v>2646278.3715100004</v>
          </cell>
          <cell r="G85">
            <v>0</v>
          </cell>
        </row>
        <row r="86">
          <cell r="B86">
            <v>196046.18513</v>
          </cell>
          <cell r="F86">
            <v>318118.72412999999</v>
          </cell>
          <cell r="G86">
            <v>0</v>
          </cell>
          <cell r="H86" t="str">
            <v>Прочие долгосрочные активы</v>
          </cell>
        </row>
        <row r="87">
          <cell r="F87">
            <v>318118.72412999999</v>
          </cell>
          <cell r="G87">
            <v>0</v>
          </cell>
          <cell r="H87" t="str">
            <v>Долгосрочные авансы выданные</v>
          </cell>
        </row>
        <row r="88">
          <cell r="F88">
            <v>155573.58219999998</v>
          </cell>
          <cell r="G88">
            <v>0</v>
          </cell>
          <cell r="H88" t="str">
            <v>Долгосрочные финансовые обязательства, оцениваемые по амортизированной стоимости</v>
          </cell>
        </row>
        <row r="89">
          <cell r="B89">
            <v>2085914.15518</v>
          </cell>
          <cell r="F89">
            <v>2172586.0651799999</v>
          </cell>
          <cell r="G89">
            <v>0</v>
          </cell>
          <cell r="H89" t="str">
            <v>Основные средства</v>
          </cell>
        </row>
        <row r="90">
          <cell r="F90">
            <v>2257566.3996799998</v>
          </cell>
          <cell r="G90">
            <v>0</v>
          </cell>
        </row>
        <row r="91">
          <cell r="F91">
            <v>-84980.334499999997</v>
          </cell>
          <cell r="G91">
            <v>0</v>
          </cell>
        </row>
        <row r="92">
          <cell r="F92">
            <v>0</v>
          </cell>
          <cell r="G92">
            <v>2185277.9795900001</v>
          </cell>
        </row>
        <row r="93">
          <cell r="F93">
            <v>0</v>
          </cell>
          <cell r="G93">
            <v>1656125.25</v>
          </cell>
        </row>
        <row r="94">
          <cell r="F94">
            <v>0</v>
          </cell>
          <cell r="G94">
            <v>1656125.25</v>
          </cell>
          <cell r="H94" t="str">
            <v>Краткосрочные финансовые обязательства, оцениваемые по амортизированной стоимости</v>
          </cell>
        </row>
        <row r="95">
          <cell r="F95">
            <v>0</v>
          </cell>
          <cell r="G95">
            <v>26649.3848</v>
          </cell>
          <cell r="H95" t="str">
            <v>Дивиденды к оплате</v>
          </cell>
        </row>
        <row r="96">
          <cell r="F96">
            <v>0</v>
          </cell>
          <cell r="G96">
            <v>9136.6465900000003</v>
          </cell>
        </row>
        <row r="97">
          <cell r="F97">
            <v>0</v>
          </cell>
          <cell r="G97">
            <v>17512.73821</v>
          </cell>
        </row>
        <row r="98">
          <cell r="F98">
            <v>0</v>
          </cell>
          <cell r="G98">
            <v>326667.49401999998</v>
          </cell>
          <cell r="H98" t="str">
            <v>Краткосрочные финансовые обязательства, оцениваемые по амортизированной стоимости</v>
          </cell>
        </row>
        <row r="99">
          <cell r="F99">
            <v>0</v>
          </cell>
          <cell r="G99">
            <v>175835.85077000002</v>
          </cell>
        </row>
        <row r="100">
          <cell r="F100">
            <v>0</v>
          </cell>
          <cell r="G100">
            <v>108707.37076999999</v>
          </cell>
          <cell r="H100" t="str">
            <v>Краткосрочные финансовые обязательства, оцениваемые по амортизированной стоимости</v>
          </cell>
        </row>
        <row r="101">
          <cell r="F101">
            <v>0</v>
          </cell>
          <cell r="G101">
            <v>67128.479999999996</v>
          </cell>
          <cell r="H101" t="str">
            <v>Прочие краткосрочные обязательства</v>
          </cell>
        </row>
        <row r="102">
          <cell r="F102">
            <v>0</v>
          </cell>
          <cell r="G102">
            <v>464022.17420000001</v>
          </cell>
        </row>
        <row r="103">
          <cell r="F103">
            <v>0</v>
          </cell>
          <cell r="G103">
            <v>0</v>
          </cell>
          <cell r="H103" t="str">
            <v xml:space="preserve">Текущие налоговые обязательства по подоходному налогу </v>
          </cell>
        </row>
        <row r="104">
          <cell r="F104">
            <v>0</v>
          </cell>
          <cell r="G104">
            <v>12555.408170000001</v>
          </cell>
          <cell r="H104" t="str">
            <v>Прочие краткосрочные обязательства</v>
          </cell>
        </row>
        <row r="105">
          <cell r="F105">
            <v>0</v>
          </cell>
          <cell r="G105">
            <v>432980.52270999999</v>
          </cell>
          <cell r="H105" t="str">
            <v>Прочие краткосрочные обязательства</v>
          </cell>
        </row>
        <row r="106">
          <cell r="F106">
            <v>0</v>
          </cell>
          <cell r="G106">
            <v>9899.8642100000015</v>
          </cell>
          <cell r="H106" t="str">
            <v>Прочие краткосрочные обязательства</v>
          </cell>
        </row>
        <row r="107">
          <cell r="F107">
            <v>0</v>
          </cell>
          <cell r="G107">
            <v>0</v>
          </cell>
        </row>
        <row r="108">
          <cell r="F108">
            <v>0</v>
          </cell>
          <cell r="G108">
            <v>808.85226</v>
          </cell>
          <cell r="H108" t="str">
            <v>Прочие краткосрочные обязательства</v>
          </cell>
        </row>
        <row r="109">
          <cell r="F109">
            <v>0</v>
          </cell>
          <cell r="G109">
            <v>7777.5268499999993</v>
          </cell>
          <cell r="H109" t="str">
            <v>Прочие краткосрочные обязательства</v>
          </cell>
        </row>
        <row r="110">
          <cell r="F110">
            <v>0</v>
          </cell>
          <cell r="G110">
            <v>0</v>
          </cell>
          <cell r="H110" t="str">
            <v>Прочие краткосрочные обязательства</v>
          </cell>
        </row>
        <row r="111">
          <cell r="F111">
            <v>0</v>
          </cell>
          <cell r="G111">
            <v>30312.05647</v>
          </cell>
          <cell r="H111" t="str">
            <v>Вознаграждения работникам</v>
          </cell>
        </row>
        <row r="112">
          <cell r="F112">
            <v>0</v>
          </cell>
          <cell r="G112">
            <v>10979.937380000001</v>
          </cell>
        </row>
        <row r="113">
          <cell r="F113">
            <v>0</v>
          </cell>
          <cell r="G113">
            <v>4778.30944</v>
          </cell>
        </row>
        <row r="114">
          <cell r="F114">
            <v>0</v>
          </cell>
          <cell r="G114">
            <v>3072.1749399999999</v>
          </cell>
        </row>
        <row r="115">
          <cell r="F115">
            <v>0</v>
          </cell>
          <cell r="G115">
            <v>3129.453</v>
          </cell>
        </row>
        <row r="116">
          <cell r="F116">
            <v>0</v>
          </cell>
          <cell r="G116">
            <v>19332.11909</v>
          </cell>
        </row>
        <row r="117">
          <cell r="F117">
            <v>0</v>
          </cell>
          <cell r="G117">
            <v>798828.31964</v>
          </cell>
        </row>
        <row r="118">
          <cell r="F118">
            <v>0</v>
          </cell>
          <cell r="G118">
            <v>654279.29683000001</v>
          </cell>
          <cell r="H118" t="str">
            <v>Краткосрочная торговая и прочая кредиторская задолженность</v>
          </cell>
        </row>
        <row r="119">
          <cell r="F119">
            <v>0</v>
          </cell>
          <cell r="G119">
            <v>424165.85644</v>
          </cell>
          <cell r="H119" t="str">
            <v>Торговая кредиторская задлолженность за основные средства</v>
          </cell>
        </row>
        <row r="120">
          <cell r="F120">
            <v>0</v>
          </cell>
          <cell r="G120">
            <v>193977.37568</v>
          </cell>
          <cell r="H120" t="str">
            <v xml:space="preserve">Торговая кредиторская задолженность за товары и услуги </v>
          </cell>
        </row>
        <row r="121">
          <cell r="F121">
            <v>0</v>
          </cell>
          <cell r="G121">
            <v>123852.4666</v>
          </cell>
          <cell r="H121" t="str">
            <v>Вознаграждения работникам</v>
          </cell>
        </row>
        <row r="122">
          <cell r="F122">
            <v>0</v>
          </cell>
          <cell r="G122">
            <v>20696.556210000002</v>
          </cell>
          <cell r="H122" t="str">
            <v>Краткосрочная торговая и прочая кредиторская задолженность</v>
          </cell>
        </row>
        <row r="123">
          <cell r="F123">
            <v>0</v>
          </cell>
          <cell r="G123">
            <v>418.66520000000003</v>
          </cell>
          <cell r="H123" t="str">
            <v xml:space="preserve">Прочая кредиторская задолженность </v>
          </cell>
        </row>
        <row r="124">
          <cell r="F124">
            <v>0</v>
          </cell>
          <cell r="G124">
            <v>2399.9091000000003</v>
          </cell>
          <cell r="H124" t="str">
            <v xml:space="preserve">Прочая кредиторская задолженность </v>
          </cell>
        </row>
        <row r="125">
          <cell r="F125">
            <v>0</v>
          </cell>
          <cell r="G125">
            <v>552.75324999999998</v>
          </cell>
          <cell r="H125" t="str">
            <v xml:space="preserve">Прочая кредиторская задолженность </v>
          </cell>
        </row>
        <row r="126">
          <cell r="F126">
            <v>0</v>
          </cell>
          <cell r="G126">
            <v>14003.54616</v>
          </cell>
          <cell r="H126" t="str">
            <v xml:space="preserve">Прочая кредиторская задолженность </v>
          </cell>
        </row>
        <row r="127">
          <cell r="F127">
            <v>0</v>
          </cell>
          <cell r="G127">
            <v>2587.8404999999998</v>
          </cell>
          <cell r="H127" t="str">
            <v xml:space="preserve">Прочая кредиторская задолженность </v>
          </cell>
        </row>
        <row r="128">
          <cell r="F128">
            <v>0</v>
          </cell>
          <cell r="G128">
            <v>733.84199999999998</v>
          </cell>
          <cell r="H128" t="str">
            <v xml:space="preserve">Прочая кредиторская задолженность </v>
          </cell>
        </row>
        <row r="129">
          <cell r="F129">
            <v>0</v>
          </cell>
          <cell r="G129">
            <v>137484.59706999999</v>
          </cell>
          <cell r="H129" t="str">
            <v>Краткосрочные оценочные обязательства</v>
          </cell>
        </row>
        <row r="130">
          <cell r="F130">
            <v>0</v>
          </cell>
          <cell r="G130">
            <v>137484.59706999999</v>
          </cell>
        </row>
        <row r="131">
          <cell r="F131">
            <v>0</v>
          </cell>
          <cell r="G131">
            <v>137484.59706999999</v>
          </cell>
        </row>
        <row r="132">
          <cell r="F132">
            <v>0</v>
          </cell>
          <cell r="G132">
            <v>1210006.9030200001</v>
          </cell>
        </row>
        <row r="133">
          <cell r="F133">
            <v>0</v>
          </cell>
          <cell r="G133">
            <v>1210006.9030200001</v>
          </cell>
          <cell r="H133" t="str">
            <v>Прочие краткосрочные обязательства</v>
          </cell>
        </row>
        <row r="134">
          <cell r="F134">
            <v>0</v>
          </cell>
          <cell r="G134">
            <v>1202304.94395</v>
          </cell>
          <cell r="H134" t="str">
            <v>Авансы полученные</v>
          </cell>
        </row>
        <row r="135">
          <cell r="F135">
            <v>0</v>
          </cell>
          <cell r="G135">
            <v>7701.9590699999999</v>
          </cell>
          <cell r="H135" t="str">
            <v>Авансы полученные</v>
          </cell>
        </row>
        <row r="136">
          <cell r="F136">
            <v>0</v>
          </cell>
          <cell r="G136">
            <v>18945990.813850001</v>
          </cell>
        </row>
        <row r="137">
          <cell r="F137">
            <v>0</v>
          </cell>
          <cell r="G137">
            <v>9936751.5</v>
          </cell>
        </row>
        <row r="138">
          <cell r="F138">
            <v>0</v>
          </cell>
          <cell r="G138">
            <v>9936751.5</v>
          </cell>
          <cell r="H138" t="str">
            <v>Долгосрочные финансовые обязательства, оцениваемые по амортизированной стоимости</v>
          </cell>
        </row>
        <row r="139">
          <cell r="F139">
            <v>0</v>
          </cell>
          <cell r="G139">
            <v>7589156.6814799998</v>
          </cell>
          <cell r="H139" t="str">
            <v>Долгосрочные финансовые обязательства, оцениваемые по амортизированной стоимости</v>
          </cell>
        </row>
        <row r="140">
          <cell r="F140">
            <v>0</v>
          </cell>
          <cell r="G140">
            <v>125771.61653</v>
          </cell>
        </row>
        <row r="141">
          <cell r="F141">
            <v>0</v>
          </cell>
          <cell r="G141">
            <v>7463385.0649499996</v>
          </cell>
        </row>
        <row r="142">
          <cell r="C142">
            <v>1443684.1333699999</v>
          </cell>
          <cell r="F142">
            <v>0</v>
          </cell>
          <cell r="G142">
            <v>1420082.6323699998</v>
          </cell>
          <cell r="H142" t="str">
            <v>Прочие долгосрочные обязательства</v>
          </cell>
        </row>
        <row r="143">
          <cell r="F143">
            <v>0</v>
          </cell>
          <cell r="G143">
            <v>43999.947999999997</v>
          </cell>
        </row>
        <row r="144">
          <cell r="F144">
            <v>0</v>
          </cell>
          <cell r="G144">
            <v>1376082.6843699999</v>
          </cell>
        </row>
        <row r="145">
          <cell r="C145">
            <v>38846.531999999999</v>
          </cell>
          <cell r="F145">
            <v>0</v>
          </cell>
          <cell r="G145">
            <v>38846.531999999999</v>
          </cell>
          <cell r="H145" t="str">
            <v>Долгосрочные оценочные обязательства</v>
          </cell>
        </row>
        <row r="146">
          <cell r="F146">
            <v>0</v>
          </cell>
          <cell r="G146">
            <v>38846.531999999999</v>
          </cell>
        </row>
        <row r="147">
          <cell r="F147">
            <v>0</v>
          </cell>
          <cell r="G147">
            <v>4905737</v>
          </cell>
        </row>
        <row r="148">
          <cell r="C148">
            <v>4905737</v>
          </cell>
          <cell r="F148">
            <v>0</v>
          </cell>
          <cell r="G148">
            <v>4905737</v>
          </cell>
          <cell r="H148" t="str">
            <v>Отложенные налоговые обязательства</v>
          </cell>
        </row>
        <row r="149">
          <cell r="F149">
            <v>0</v>
          </cell>
          <cell r="G149">
            <v>1188015.7764999999</v>
          </cell>
          <cell r="H149" t="str">
            <v>Уставный (акционерный) капитал</v>
          </cell>
        </row>
        <row r="150">
          <cell r="F150">
            <v>0</v>
          </cell>
          <cell r="G150">
            <v>12319.172</v>
          </cell>
        </row>
        <row r="151">
          <cell r="F151">
            <v>0</v>
          </cell>
          <cell r="G151">
            <v>1175696.6044999999</v>
          </cell>
        </row>
        <row r="152">
          <cell r="F152">
            <v>0</v>
          </cell>
          <cell r="G152">
            <v>-38923.576399999998</v>
          </cell>
          <cell r="H152" t="str">
            <v>Выкупленные собственные долевые инструменты</v>
          </cell>
        </row>
        <row r="153">
          <cell r="F153">
            <v>0</v>
          </cell>
          <cell r="G153">
            <v>-38923.576399999998</v>
          </cell>
        </row>
        <row r="154">
          <cell r="F154">
            <v>0</v>
          </cell>
          <cell r="G154">
            <v>524746</v>
          </cell>
          <cell r="H154" t="str">
            <v>Уставный (акционерный) капитал</v>
          </cell>
        </row>
        <row r="155">
          <cell r="F155">
            <v>0</v>
          </cell>
          <cell r="G155">
            <v>524746</v>
          </cell>
        </row>
        <row r="156">
          <cell r="C156">
            <v>11762990.942050001</v>
          </cell>
          <cell r="F156">
            <v>0</v>
          </cell>
          <cell r="G156">
            <v>11762990.942050001</v>
          </cell>
          <cell r="H156" t="str">
            <v>Компоненты прочего совокупного дохода</v>
          </cell>
        </row>
        <row r="157">
          <cell r="D157">
            <v>0</v>
          </cell>
          <cell r="F157">
            <v>0</v>
          </cell>
          <cell r="G157">
            <v>11762990.942050001</v>
          </cell>
        </row>
        <row r="158">
          <cell r="C158">
            <v>15340276.334470002</v>
          </cell>
          <cell r="F158">
            <v>0</v>
          </cell>
          <cell r="G158">
            <v>16760039.425760001</v>
          </cell>
          <cell r="H158" t="str">
            <v>Нераспределенная прибыль (непокрытый убыток)</v>
          </cell>
        </row>
        <row r="159">
          <cell r="C159">
            <v>1675545.77205</v>
          </cell>
          <cell r="F159">
            <v>0</v>
          </cell>
          <cell r="G159">
            <v>1419763.0912899999</v>
          </cell>
        </row>
        <row r="160">
          <cell r="C160">
            <v>13664730.562419998</v>
          </cell>
          <cell r="F160">
            <v>0</v>
          </cell>
          <cell r="G160">
            <v>15340276.334470002</v>
          </cell>
        </row>
        <row r="161">
          <cell r="F161">
            <v>0</v>
          </cell>
          <cell r="G161">
            <v>0</v>
          </cell>
        </row>
        <row r="162">
          <cell r="F162">
            <v>0</v>
          </cell>
          <cell r="G162">
            <v>0</v>
          </cell>
        </row>
        <row r="163">
          <cell r="F163">
            <v>0</v>
          </cell>
          <cell r="G163">
            <v>0</v>
          </cell>
        </row>
        <row r="164">
          <cell r="F164">
            <v>0</v>
          </cell>
          <cell r="G164">
            <v>0</v>
          </cell>
        </row>
        <row r="165">
          <cell r="F165">
            <v>0</v>
          </cell>
          <cell r="G165">
            <v>0</v>
          </cell>
        </row>
        <row r="166">
          <cell r="F166">
            <v>0</v>
          </cell>
          <cell r="G166">
            <v>0</v>
          </cell>
        </row>
        <row r="167">
          <cell r="F167">
            <v>0</v>
          </cell>
          <cell r="G167">
            <v>0</v>
          </cell>
        </row>
        <row r="168">
          <cell r="F168">
            <v>0</v>
          </cell>
          <cell r="G168">
            <v>0</v>
          </cell>
        </row>
        <row r="169">
          <cell r="F169">
            <v>0</v>
          </cell>
          <cell r="G169">
            <v>0</v>
          </cell>
        </row>
        <row r="170">
          <cell r="F170">
            <v>0</v>
          </cell>
          <cell r="G170">
            <v>0</v>
          </cell>
        </row>
        <row r="171">
          <cell r="F171">
            <v>0</v>
          </cell>
          <cell r="G171">
            <v>0</v>
          </cell>
        </row>
        <row r="172">
          <cell r="F172">
            <v>0</v>
          </cell>
          <cell r="G172">
            <v>0</v>
          </cell>
        </row>
        <row r="173">
          <cell r="F173">
            <v>0</v>
          </cell>
          <cell r="G173">
            <v>0</v>
          </cell>
        </row>
        <row r="174">
          <cell r="F174">
            <v>0</v>
          </cell>
          <cell r="G174">
            <v>0</v>
          </cell>
        </row>
        <row r="175">
          <cell r="F175">
            <v>0</v>
          </cell>
          <cell r="G175">
            <v>0</v>
          </cell>
        </row>
        <row r="176">
          <cell r="F176">
            <v>0</v>
          </cell>
          <cell r="G176">
            <v>0</v>
          </cell>
        </row>
        <row r="177">
          <cell r="F177">
            <v>0</v>
          </cell>
          <cell r="G177">
            <v>0</v>
          </cell>
        </row>
        <row r="178">
          <cell r="F178">
            <v>0</v>
          </cell>
          <cell r="G178">
            <v>0</v>
          </cell>
        </row>
        <row r="179">
          <cell r="F179">
            <v>0</v>
          </cell>
          <cell r="G179">
            <v>0</v>
          </cell>
        </row>
        <row r="180">
          <cell r="F180">
            <v>0</v>
          </cell>
          <cell r="G180">
            <v>0</v>
          </cell>
        </row>
        <row r="181">
          <cell r="F181">
            <v>0</v>
          </cell>
          <cell r="G181">
            <v>0</v>
          </cell>
        </row>
        <row r="182">
          <cell r="F182">
            <v>0</v>
          </cell>
          <cell r="G182">
            <v>0</v>
          </cell>
        </row>
        <row r="183">
          <cell r="F183">
            <v>0</v>
          </cell>
          <cell r="G183">
            <v>0</v>
          </cell>
        </row>
        <row r="184">
          <cell r="F184">
            <v>0</v>
          </cell>
          <cell r="G184">
            <v>0</v>
          </cell>
        </row>
        <row r="185">
          <cell r="F185">
            <v>0</v>
          </cell>
          <cell r="G185">
            <v>0</v>
          </cell>
        </row>
        <row r="186">
          <cell r="F186">
            <v>0</v>
          </cell>
          <cell r="G186">
            <v>0</v>
          </cell>
        </row>
        <row r="187">
          <cell r="F187">
            <v>0</v>
          </cell>
          <cell r="G187">
            <v>0</v>
          </cell>
        </row>
        <row r="188">
          <cell r="F188">
            <v>0</v>
          </cell>
          <cell r="G188">
            <v>0</v>
          </cell>
        </row>
        <row r="189">
          <cell r="F189">
            <v>0</v>
          </cell>
          <cell r="G189">
            <v>0</v>
          </cell>
        </row>
        <row r="190">
          <cell r="F190">
            <v>0</v>
          </cell>
          <cell r="G190">
            <v>0</v>
          </cell>
        </row>
        <row r="191">
          <cell r="F191">
            <v>0</v>
          </cell>
          <cell r="G191">
            <v>0</v>
          </cell>
        </row>
        <row r="192">
          <cell r="F192">
            <v>0</v>
          </cell>
          <cell r="G192">
            <v>0</v>
          </cell>
        </row>
        <row r="193">
          <cell r="F193">
            <v>0</v>
          </cell>
          <cell r="G193">
            <v>0</v>
          </cell>
        </row>
        <row r="194">
          <cell r="F194">
            <v>0</v>
          </cell>
          <cell r="G194">
            <v>0</v>
          </cell>
        </row>
        <row r="195">
          <cell r="F195">
            <v>0</v>
          </cell>
          <cell r="G195">
            <v>0</v>
          </cell>
        </row>
        <row r="196">
          <cell r="F196">
            <v>0</v>
          </cell>
          <cell r="G196">
            <v>0</v>
          </cell>
        </row>
        <row r="197">
          <cell r="F197">
            <v>0</v>
          </cell>
          <cell r="G197">
            <v>0</v>
          </cell>
        </row>
        <row r="198">
          <cell r="F198">
            <v>0</v>
          </cell>
          <cell r="G198">
            <v>0</v>
          </cell>
        </row>
        <row r="199">
          <cell r="F199">
            <v>0</v>
          </cell>
          <cell r="G199">
            <v>0</v>
          </cell>
        </row>
        <row r="200">
          <cell r="F200">
            <v>0</v>
          </cell>
          <cell r="G200">
            <v>0</v>
          </cell>
        </row>
        <row r="201">
          <cell r="F201">
            <v>0</v>
          </cell>
          <cell r="G201">
            <v>0</v>
          </cell>
        </row>
        <row r="202">
          <cell r="F202">
            <v>0</v>
          </cell>
          <cell r="G202">
            <v>0</v>
          </cell>
        </row>
        <row r="203">
          <cell r="F203">
            <v>0</v>
          </cell>
          <cell r="G203">
            <v>0</v>
          </cell>
        </row>
        <row r="204">
          <cell r="F204">
            <v>58913374.943750009</v>
          </cell>
          <cell r="G204">
            <v>58913374.943750009</v>
          </cell>
        </row>
        <row r="231">
          <cell r="E231" t="str">
            <v>Влияние обменных курсов валют к тенге</v>
          </cell>
          <cell r="F231">
            <v>58.315170000000762</v>
          </cell>
        </row>
        <row r="241">
          <cell r="E241" t="str">
            <v>авансы, выданные поставщикам товаров и услуг</v>
          </cell>
          <cell r="F241">
            <v>564735.29499999993</v>
          </cell>
        </row>
        <row r="247">
          <cell r="E247" t="str">
            <v>авансы, полученные от покупателей, заказчиков</v>
          </cell>
          <cell r="F247">
            <v>3305472.7473599999</v>
          </cell>
        </row>
        <row r="252">
          <cell r="E252" t="str">
            <v>выплата вознаграждения</v>
          </cell>
          <cell r="F252">
            <v>604674.55891000002</v>
          </cell>
        </row>
        <row r="258">
          <cell r="E258" t="str">
            <v>выплата дивидендов</v>
          </cell>
          <cell r="F258">
            <v>556.13761999999997</v>
          </cell>
        </row>
        <row r="271">
          <cell r="E271" t="str">
            <v>погашение займов</v>
          </cell>
          <cell r="F271">
            <v>762260.91379999998</v>
          </cell>
        </row>
        <row r="288">
          <cell r="E288" t="str">
            <v>выплаты по оплате труда</v>
          </cell>
          <cell r="F288">
            <v>499117.09906000004</v>
          </cell>
        </row>
        <row r="306">
          <cell r="E306" t="str">
            <v>подоходный налог и другие платежи в бюджет</v>
          </cell>
          <cell r="F306">
            <v>520663.93279000005</v>
          </cell>
        </row>
        <row r="311">
          <cell r="E311" t="str">
            <v>подоходный налог и другие платежи в бюджет</v>
          </cell>
          <cell r="F311">
            <v>178513.071</v>
          </cell>
        </row>
        <row r="334">
          <cell r="E334" t="str">
            <v>платежи поставщикам за товары и услуги</v>
          </cell>
          <cell r="F334">
            <v>721055.51141999988</v>
          </cell>
        </row>
        <row r="347">
          <cell r="E347" t="str">
            <v>полученные вознаграждения</v>
          </cell>
          <cell r="F347">
            <v>48124.586149999996</v>
          </cell>
        </row>
        <row r="356">
          <cell r="E356" t="str">
            <v>приобретение основных средств</v>
          </cell>
          <cell r="F356">
            <v>391581.79443999997</v>
          </cell>
        </row>
        <row r="362">
          <cell r="E362" t="str">
            <v>прочая выручка</v>
          </cell>
          <cell r="F362">
            <v>11609.91156</v>
          </cell>
        </row>
        <row r="386">
          <cell r="E386" t="str">
            <v>5. Влияние изменения балансовой стоимости денежных средств и их эквивалентов</v>
          </cell>
          <cell r="F386">
            <v>61179.462</v>
          </cell>
        </row>
        <row r="387">
          <cell r="E387" t="str">
            <v>прочие выплаты</v>
          </cell>
          <cell r="F387">
            <v>87470.881229994178</v>
          </cell>
        </row>
        <row r="400">
          <cell r="E400" t="str">
            <v>прочие поступления</v>
          </cell>
          <cell r="F400">
            <v>8516.8034100000004</v>
          </cell>
        </row>
        <row r="406">
          <cell r="E406" t="str">
            <v>реализация товаров и услуг</v>
          </cell>
          <cell r="F406">
            <v>1550114.36968</v>
          </cell>
        </row>
      </sheetData>
      <sheetData sheetId="2">
        <row r="15">
          <cell r="B15" t="str">
            <v>Денежные средства и их эквиваленты</v>
          </cell>
          <cell r="D15">
            <v>2322468.1682600002</v>
          </cell>
        </row>
        <row r="20">
          <cell r="B20" t="str">
            <v>Прочие краткосрочные финансовые активы</v>
          </cell>
        </row>
        <row r="21">
          <cell r="B21" t="str">
            <v>Краткосрочная торговая и прочая дебиторская задолженность</v>
          </cell>
        </row>
        <row r="24">
          <cell r="B24" t="str">
            <v>Текущий подоходный налог</v>
          </cell>
        </row>
        <row r="25">
          <cell r="B25" t="str">
            <v>Запасы</v>
          </cell>
        </row>
        <row r="27">
          <cell r="B27" t="str">
            <v>Прочие краткосрочные активы</v>
          </cell>
        </row>
        <row r="42">
          <cell r="B42" t="str">
            <v>Основные средства</v>
          </cell>
        </row>
        <row r="46">
          <cell r="B46" t="str">
            <v>Нематериальные активы</v>
          </cell>
        </row>
        <row r="48">
          <cell r="B48" t="str">
            <v>Прочие долгосрочные активы</v>
          </cell>
        </row>
        <row r="53">
          <cell r="B53" t="str">
            <v>Краткосрочные финансовые обязательства, оцениваемые по амортизированной стоимости</v>
          </cell>
        </row>
        <row r="57">
          <cell r="B57" t="str">
            <v>Краткосрочная торговая и прочая кредиторская задолженность</v>
          </cell>
        </row>
        <row r="58">
          <cell r="B58" t="str">
            <v>Краткосрочные оценочные обязательства</v>
          </cell>
        </row>
        <row r="59">
          <cell r="B59" t="str">
            <v xml:space="preserve">Текущие налоговые обязательства по подоходному налогу </v>
          </cell>
        </row>
        <row r="60">
          <cell r="B60" t="str">
            <v>Вознаграждения работникам</v>
          </cell>
        </row>
        <row r="64">
          <cell r="B64" t="str">
            <v>Дивиденды к оплате</v>
          </cell>
        </row>
        <row r="65">
          <cell r="B65" t="str">
            <v>Прочие краткосрочные обязательства</v>
          </cell>
        </row>
        <row r="69">
          <cell r="B69" t="str">
            <v>Долгосрочные финансовые обязательства, оцениваемые по амортизированной стоимости</v>
          </cell>
        </row>
        <row r="74">
          <cell r="B74" t="str">
            <v>Долгосрочные оценочные обязательства</v>
          </cell>
        </row>
        <row r="75">
          <cell r="B75" t="str">
            <v>Отложенные налоговые обязательства</v>
          </cell>
        </row>
        <row r="80">
          <cell r="B80" t="str">
            <v>Прочие долгосрочные обязательства</v>
          </cell>
        </row>
        <row r="83">
          <cell r="B83" t="str">
            <v>Уставный (акционерный) капитал</v>
          </cell>
        </row>
        <row r="85">
          <cell r="B85" t="str">
            <v>Выкупленные собственные долевые инструменты</v>
          </cell>
        </row>
        <row r="86">
          <cell r="B86" t="str">
            <v>Компоненты прочего совокупного дохода</v>
          </cell>
          <cell r="E86">
            <v>11762990.942050001</v>
          </cell>
        </row>
        <row r="87">
          <cell r="B87" t="str">
            <v>Нераспределенная прибыль (непокрытый убыток)</v>
          </cell>
        </row>
      </sheetData>
      <sheetData sheetId="3"/>
      <sheetData sheetId="4">
        <row r="29">
          <cell r="D29">
            <v>1419763.0912899999</v>
          </cell>
        </row>
      </sheetData>
      <sheetData sheetId="5">
        <row r="7">
          <cell r="G7">
            <v>4534552.8053599996</v>
          </cell>
        </row>
        <row r="8">
          <cell r="G8">
            <v>-1937465.2277900001</v>
          </cell>
        </row>
        <row r="11">
          <cell r="G11">
            <v>-341938.39294999995</v>
          </cell>
        </row>
        <row r="12">
          <cell r="G12">
            <v>-70085.843459999989</v>
          </cell>
        </row>
        <row r="13">
          <cell r="G13">
            <v>-525814.27731999999</v>
          </cell>
        </row>
        <row r="14">
          <cell r="G14">
            <v>58016.589469999999</v>
          </cell>
        </row>
        <row r="17">
          <cell r="G17">
            <v>-14207.265799999994</v>
          </cell>
        </row>
        <row r="18">
          <cell r="G18">
            <v>-104782.22522000001</v>
          </cell>
        </row>
        <row r="21">
          <cell r="G21">
            <v>-178513.071</v>
          </cell>
        </row>
        <row r="23">
          <cell r="B23">
            <v>0</v>
          </cell>
        </row>
      </sheetData>
      <sheetData sheetId="6">
        <row r="17">
          <cell r="B17" t="str">
            <v>реализация товаров и услуг</v>
          </cell>
        </row>
        <row r="18">
          <cell r="B18" t="str">
            <v>прочая выручка</v>
          </cell>
        </row>
        <row r="19">
          <cell r="B19" t="str">
            <v>авансы, полученные от покупателей, заказчиков</v>
          </cell>
        </row>
        <row r="20">
          <cell r="B20" t="str">
            <v>поступления по договорам страхования</v>
          </cell>
        </row>
        <row r="21">
          <cell r="B21" t="str">
            <v>полученные вознаграждения</v>
          </cell>
        </row>
        <row r="22">
          <cell r="B22" t="str">
            <v>прочие поступления</v>
          </cell>
        </row>
        <row r="25">
          <cell r="B25" t="str">
            <v>платежи поставщикам за товары и услуги</v>
          </cell>
        </row>
        <row r="26">
          <cell r="B26" t="str">
            <v>авансы, выданные поставщикам товаров и услуг</v>
          </cell>
        </row>
        <row r="27">
          <cell r="B27" t="str">
            <v>выплаты по оплате труда</v>
          </cell>
        </row>
        <row r="29">
          <cell r="B29" t="str">
            <v>выплаты по договорам страхования</v>
          </cell>
        </row>
        <row r="30">
          <cell r="B30" t="str">
            <v>подоходный налог и другие платежи в бюджет</v>
          </cell>
        </row>
        <row r="31">
          <cell r="B31" t="str">
            <v>прочие выплаты</v>
          </cell>
        </row>
        <row r="50">
          <cell r="B50" t="str">
            <v>приобретение основных средств</v>
          </cell>
        </row>
        <row r="51">
          <cell r="B51" t="str">
            <v>приобретение нематериальных активов</v>
          </cell>
        </row>
        <row r="73">
          <cell r="B73" t="str">
            <v>погашение займов</v>
          </cell>
        </row>
        <row r="74">
          <cell r="B74" t="str">
            <v>выплата вознаграждения</v>
          </cell>
        </row>
        <row r="75">
          <cell r="B75" t="str">
            <v>выплата дивидендов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34">
          <cell r="B34">
            <v>674.14807303240525</v>
          </cell>
        </row>
      </sheetData>
      <sheetData sheetId="36"/>
      <sheetData sheetId="3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jl:37386494.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jl:37386494.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0"/>
  <sheetViews>
    <sheetView topLeftCell="A73" workbookViewId="0">
      <selection activeCell="B105" sqref="B105"/>
    </sheetView>
  </sheetViews>
  <sheetFormatPr defaultRowHeight="12.75" x14ac:dyDescent="0.2"/>
  <cols>
    <col min="1" max="1" width="2.7109375" style="1" customWidth="1"/>
    <col min="2" max="2" width="83.7109375" style="1" customWidth="1"/>
    <col min="3" max="3" width="10" style="1" customWidth="1"/>
    <col min="4" max="4" width="15.7109375" style="60" customWidth="1"/>
    <col min="5" max="5" width="15.7109375" style="1" customWidth="1"/>
    <col min="6" max="6" width="19.28515625" style="1" bestFit="1" customWidth="1"/>
    <col min="7" max="7" width="19.28515625" style="1" customWidth="1"/>
    <col min="8" max="256" width="9.140625" style="1"/>
    <col min="257" max="257" width="4.5703125" style="1" customWidth="1"/>
    <col min="258" max="258" width="55.28515625" style="1" customWidth="1"/>
    <col min="259" max="259" width="10" style="1" customWidth="1"/>
    <col min="260" max="261" width="22.42578125" style="1" customWidth="1"/>
    <col min="262" max="262" width="19.28515625" style="1" bestFit="1" customWidth="1"/>
    <col min="263" max="263" width="12.7109375" style="1" customWidth="1"/>
    <col min="264" max="512" width="9.140625" style="1"/>
    <col min="513" max="513" width="4.5703125" style="1" customWidth="1"/>
    <col min="514" max="514" width="55.28515625" style="1" customWidth="1"/>
    <col min="515" max="515" width="10" style="1" customWidth="1"/>
    <col min="516" max="517" width="22.42578125" style="1" customWidth="1"/>
    <col min="518" max="518" width="19.28515625" style="1" bestFit="1" customWidth="1"/>
    <col min="519" max="519" width="12.7109375" style="1" customWidth="1"/>
    <col min="520" max="768" width="9.140625" style="1"/>
    <col min="769" max="769" width="4.5703125" style="1" customWidth="1"/>
    <col min="770" max="770" width="55.28515625" style="1" customWidth="1"/>
    <col min="771" max="771" width="10" style="1" customWidth="1"/>
    <col min="772" max="773" width="22.42578125" style="1" customWidth="1"/>
    <col min="774" max="774" width="19.28515625" style="1" bestFit="1" customWidth="1"/>
    <col min="775" max="775" width="12.7109375" style="1" customWidth="1"/>
    <col min="776" max="1024" width="9.140625" style="1"/>
    <col min="1025" max="1025" width="4.5703125" style="1" customWidth="1"/>
    <col min="1026" max="1026" width="55.28515625" style="1" customWidth="1"/>
    <col min="1027" max="1027" width="10" style="1" customWidth="1"/>
    <col min="1028" max="1029" width="22.42578125" style="1" customWidth="1"/>
    <col min="1030" max="1030" width="19.28515625" style="1" bestFit="1" customWidth="1"/>
    <col min="1031" max="1031" width="12.7109375" style="1" customWidth="1"/>
    <col min="1032" max="1280" width="9.140625" style="1"/>
    <col min="1281" max="1281" width="4.5703125" style="1" customWidth="1"/>
    <col min="1282" max="1282" width="55.28515625" style="1" customWidth="1"/>
    <col min="1283" max="1283" width="10" style="1" customWidth="1"/>
    <col min="1284" max="1285" width="22.42578125" style="1" customWidth="1"/>
    <col min="1286" max="1286" width="19.28515625" style="1" bestFit="1" customWidth="1"/>
    <col min="1287" max="1287" width="12.7109375" style="1" customWidth="1"/>
    <col min="1288" max="1536" width="9.140625" style="1"/>
    <col min="1537" max="1537" width="4.5703125" style="1" customWidth="1"/>
    <col min="1538" max="1538" width="55.28515625" style="1" customWidth="1"/>
    <col min="1539" max="1539" width="10" style="1" customWidth="1"/>
    <col min="1540" max="1541" width="22.42578125" style="1" customWidth="1"/>
    <col min="1542" max="1542" width="19.28515625" style="1" bestFit="1" customWidth="1"/>
    <col min="1543" max="1543" width="12.7109375" style="1" customWidth="1"/>
    <col min="1544" max="1792" width="9.140625" style="1"/>
    <col min="1793" max="1793" width="4.5703125" style="1" customWidth="1"/>
    <col min="1794" max="1794" width="55.28515625" style="1" customWidth="1"/>
    <col min="1795" max="1795" width="10" style="1" customWidth="1"/>
    <col min="1796" max="1797" width="22.42578125" style="1" customWidth="1"/>
    <col min="1798" max="1798" width="19.28515625" style="1" bestFit="1" customWidth="1"/>
    <col min="1799" max="1799" width="12.7109375" style="1" customWidth="1"/>
    <col min="1800" max="2048" width="9.140625" style="1"/>
    <col min="2049" max="2049" width="4.5703125" style="1" customWidth="1"/>
    <col min="2050" max="2050" width="55.28515625" style="1" customWidth="1"/>
    <col min="2051" max="2051" width="10" style="1" customWidth="1"/>
    <col min="2052" max="2053" width="22.42578125" style="1" customWidth="1"/>
    <col min="2054" max="2054" width="19.28515625" style="1" bestFit="1" customWidth="1"/>
    <col min="2055" max="2055" width="12.7109375" style="1" customWidth="1"/>
    <col min="2056" max="2304" width="9.140625" style="1"/>
    <col min="2305" max="2305" width="4.5703125" style="1" customWidth="1"/>
    <col min="2306" max="2306" width="55.28515625" style="1" customWidth="1"/>
    <col min="2307" max="2307" width="10" style="1" customWidth="1"/>
    <col min="2308" max="2309" width="22.42578125" style="1" customWidth="1"/>
    <col min="2310" max="2310" width="19.28515625" style="1" bestFit="1" customWidth="1"/>
    <col min="2311" max="2311" width="12.7109375" style="1" customWidth="1"/>
    <col min="2312" max="2560" width="9.140625" style="1"/>
    <col min="2561" max="2561" width="4.5703125" style="1" customWidth="1"/>
    <col min="2562" max="2562" width="55.28515625" style="1" customWidth="1"/>
    <col min="2563" max="2563" width="10" style="1" customWidth="1"/>
    <col min="2564" max="2565" width="22.42578125" style="1" customWidth="1"/>
    <col min="2566" max="2566" width="19.28515625" style="1" bestFit="1" customWidth="1"/>
    <col min="2567" max="2567" width="12.7109375" style="1" customWidth="1"/>
    <col min="2568" max="2816" width="9.140625" style="1"/>
    <col min="2817" max="2817" width="4.5703125" style="1" customWidth="1"/>
    <col min="2818" max="2818" width="55.28515625" style="1" customWidth="1"/>
    <col min="2819" max="2819" width="10" style="1" customWidth="1"/>
    <col min="2820" max="2821" width="22.42578125" style="1" customWidth="1"/>
    <col min="2822" max="2822" width="19.28515625" style="1" bestFit="1" customWidth="1"/>
    <col min="2823" max="2823" width="12.7109375" style="1" customWidth="1"/>
    <col min="2824" max="3072" width="9.140625" style="1"/>
    <col min="3073" max="3073" width="4.5703125" style="1" customWidth="1"/>
    <col min="3074" max="3074" width="55.28515625" style="1" customWidth="1"/>
    <col min="3075" max="3075" width="10" style="1" customWidth="1"/>
    <col min="3076" max="3077" width="22.42578125" style="1" customWidth="1"/>
    <col min="3078" max="3078" width="19.28515625" style="1" bestFit="1" customWidth="1"/>
    <col min="3079" max="3079" width="12.7109375" style="1" customWidth="1"/>
    <col min="3080" max="3328" width="9.140625" style="1"/>
    <col min="3329" max="3329" width="4.5703125" style="1" customWidth="1"/>
    <col min="3330" max="3330" width="55.28515625" style="1" customWidth="1"/>
    <col min="3331" max="3331" width="10" style="1" customWidth="1"/>
    <col min="3332" max="3333" width="22.42578125" style="1" customWidth="1"/>
    <col min="3334" max="3334" width="19.28515625" style="1" bestFit="1" customWidth="1"/>
    <col min="3335" max="3335" width="12.7109375" style="1" customWidth="1"/>
    <col min="3336" max="3584" width="9.140625" style="1"/>
    <col min="3585" max="3585" width="4.5703125" style="1" customWidth="1"/>
    <col min="3586" max="3586" width="55.28515625" style="1" customWidth="1"/>
    <col min="3587" max="3587" width="10" style="1" customWidth="1"/>
    <col min="3588" max="3589" width="22.42578125" style="1" customWidth="1"/>
    <col min="3590" max="3590" width="19.28515625" style="1" bestFit="1" customWidth="1"/>
    <col min="3591" max="3591" width="12.7109375" style="1" customWidth="1"/>
    <col min="3592" max="3840" width="9.140625" style="1"/>
    <col min="3841" max="3841" width="4.5703125" style="1" customWidth="1"/>
    <col min="3842" max="3842" width="55.28515625" style="1" customWidth="1"/>
    <col min="3843" max="3843" width="10" style="1" customWidth="1"/>
    <col min="3844" max="3845" width="22.42578125" style="1" customWidth="1"/>
    <col min="3846" max="3846" width="19.28515625" style="1" bestFit="1" customWidth="1"/>
    <col min="3847" max="3847" width="12.7109375" style="1" customWidth="1"/>
    <col min="3848" max="4096" width="9.140625" style="1"/>
    <col min="4097" max="4097" width="4.5703125" style="1" customWidth="1"/>
    <col min="4098" max="4098" width="55.28515625" style="1" customWidth="1"/>
    <col min="4099" max="4099" width="10" style="1" customWidth="1"/>
    <col min="4100" max="4101" width="22.42578125" style="1" customWidth="1"/>
    <col min="4102" max="4102" width="19.28515625" style="1" bestFit="1" customWidth="1"/>
    <col min="4103" max="4103" width="12.7109375" style="1" customWidth="1"/>
    <col min="4104" max="4352" width="9.140625" style="1"/>
    <col min="4353" max="4353" width="4.5703125" style="1" customWidth="1"/>
    <col min="4354" max="4354" width="55.28515625" style="1" customWidth="1"/>
    <col min="4355" max="4355" width="10" style="1" customWidth="1"/>
    <col min="4356" max="4357" width="22.42578125" style="1" customWidth="1"/>
    <col min="4358" max="4358" width="19.28515625" style="1" bestFit="1" customWidth="1"/>
    <col min="4359" max="4359" width="12.7109375" style="1" customWidth="1"/>
    <col min="4360" max="4608" width="9.140625" style="1"/>
    <col min="4609" max="4609" width="4.5703125" style="1" customWidth="1"/>
    <col min="4610" max="4610" width="55.28515625" style="1" customWidth="1"/>
    <col min="4611" max="4611" width="10" style="1" customWidth="1"/>
    <col min="4612" max="4613" width="22.42578125" style="1" customWidth="1"/>
    <col min="4614" max="4614" width="19.28515625" style="1" bestFit="1" customWidth="1"/>
    <col min="4615" max="4615" width="12.7109375" style="1" customWidth="1"/>
    <col min="4616" max="4864" width="9.140625" style="1"/>
    <col min="4865" max="4865" width="4.5703125" style="1" customWidth="1"/>
    <col min="4866" max="4866" width="55.28515625" style="1" customWidth="1"/>
    <col min="4867" max="4867" width="10" style="1" customWidth="1"/>
    <col min="4868" max="4869" width="22.42578125" style="1" customWidth="1"/>
    <col min="4870" max="4870" width="19.28515625" style="1" bestFit="1" customWidth="1"/>
    <col min="4871" max="4871" width="12.7109375" style="1" customWidth="1"/>
    <col min="4872" max="5120" width="9.140625" style="1"/>
    <col min="5121" max="5121" width="4.5703125" style="1" customWidth="1"/>
    <col min="5122" max="5122" width="55.28515625" style="1" customWidth="1"/>
    <col min="5123" max="5123" width="10" style="1" customWidth="1"/>
    <col min="5124" max="5125" width="22.42578125" style="1" customWidth="1"/>
    <col min="5126" max="5126" width="19.28515625" style="1" bestFit="1" customWidth="1"/>
    <col min="5127" max="5127" width="12.7109375" style="1" customWidth="1"/>
    <col min="5128" max="5376" width="9.140625" style="1"/>
    <col min="5377" max="5377" width="4.5703125" style="1" customWidth="1"/>
    <col min="5378" max="5378" width="55.28515625" style="1" customWidth="1"/>
    <col min="5379" max="5379" width="10" style="1" customWidth="1"/>
    <col min="5380" max="5381" width="22.42578125" style="1" customWidth="1"/>
    <col min="5382" max="5382" width="19.28515625" style="1" bestFit="1" customWidth="1"/>
    <col min="5383" max="5383" width="12.7109375" style="1" customWidth="1"/>
    <col min="5384" max="5632" width="9.140625" style="1"/>
    <col min="5633" max="5633" width="4.5703125" style="1" customWidth="1"/>
    <col min="5634" max="5634" width="55.28515625" style="1" customWidth="1"/>
    <col min="5635" max="5635" width="10" style="1" customWidth="1"/>
    <col min="5636" max="5637" width="22.42578125" style="1" customWidth="1"/>
    <col min="5638" max="5638" width="19.28515625" style="1" bestFit="1" customWidth="1"/>
    <col min="5639" max="5639" width="12.7109375" style="1" customWidth="1"/>
    <col min="5640" max="5888" width="9.140625" style="1"/>
    <col min="5889" max="5889" width="4.5703125" style="1" customWidth="1"/>
    <col min="5890" max="5890" width="55.28515625" style="1" customWidth="1"/>
    <col min="5891" max="5891" width="10" style="1" customWidth="1"/>
    <col min="5892" max="5893" width="22.42578125" style="1" customWidth="1"/>
    <col min="5894" max="5894" width="19.28515625" style="1" bestFit="1" customWidth="1"/>
    <col min="5895" max="5895" width="12.7109375" style="1" customWidth="1"/>
    <col min="5896" max="6144" width="9.140625" style="1"/>
    <col min="6145" max="6145" width="4.5703125" style="1" customWidth="1"/>
    <col min="6146" max="6146" width="55.28515625" style="1" customWidth="1"/>
    <col min="6147" max="6147" width="10" style="1" customWidth="1"/>
    <col min="6148" max="6149" width="22.42578125" style="1" customWidth="1"/>
    <col min="6150" max="6150" width="19.28515625" style="1" bestFit="1" customWidth="1"/>
    <col min="6151" max="6151" width="12.7109375" style="1" customWidth="1"/>
    <col min="6152" max="6400" width="9.140625" style="1"/>
    <col min="6401" max="6401" width="4.5703125" style="1" customWidth="1"/>
    <col min="6402" max="6402" width="55.28515625" style="1" customWidth="1"/>
    <col min="6403" max="6403" width="10" style="1" customWidth="1"/>
    <col min="6404" max="6405" width="22.42578125" style="1" customWidth="1"/>
    <col min="6406" max="6406" width="19.28515625" style="1" bestFit="1" customWidth="1"/>
    <col min="6407" max="6407" width="12.7109375" style="1" customWidth="1"/>
    <col min="6408" max="6656" width="9.140625" style="1"/>
    <col min="6657" max="6657" width="4.5703125" style="1" customWidth="1"/>
    <col min="6658" max="6658" width="55.28515625" style="1" customWidth="1"/>
    <col min="6659" max="6659" width="10" style="1" customWidth="1"/>
    <col min="6660" max="6661" width="22.42578125" style="1" customWidth="1"/>
    <col min="6662" max="6662" width="19.28515625" style="1" bestFit="1" customWidth="1"/>
    <col min="6663" max="6663" width="12.7109375" style="1" customWidth="1"/>
    <col min="6664" max="6912" width="9.140625" style="1"/>
    <col min="6913" max="6913" width="4.5703125" style="1" customWidth="1"/>
    <col min="6914" max="6914" width="55.28515625" style="1" customWidth="1"/>
    <col min="6915" max="6915" width="10" style="1" customWidth="1"/>
    <col min="6916" max="6917" width="22.42578125" style="1" customWidth="1"/>
    <col min="6918" max="6918" width="19.28515625" style="1" bestFit="1" customWidth="1"/>
    <col min="6919" max="6919" width="12.7109375" style="1" customWidth="1"/>
    <col min="6920" max="7168" width="9.140625" style="1"/>
    <col min="7169" max="7169" width="4.5703125" style="1" customWidth="1"/>
    <col min="7170" max="7170" width="55.28515625" style="1" customWidth="1"/>
    <col min="7171" max="7171" width="10" style="1" customWidth="1"/>
    <col min="7172" max="7173" width="22.42578125" style="1" customWidth="1"/>
    <col min="7174" max="7174" width="19.28515625" style="1" bestFit="1" customWidth="1"/>
    <col min="7175" max="7175" width="12.7109375" style="1" customWidth="1"/>
    <col min="7176" max="7424" width="9.140625" style="1"/>
    <col min="7425" max="7425" width="4.5703125" style="1" customWidth="1"/>
    <col min="7426" max="7426" width="55.28515625" style="1" customWidth="1"/>
    <col min="7427" max="7427" width="10" style="1" customWidth="1"/>
    <col min="7428" max="7429" width="22.42578125" style="1" customWidth="1"/>
    <col min="7430" max="7430" width="19.28515625" style="1" bestFit="1" customWidth="1"/>
    <col min="7431" max="7431" width="12.7109375" style="1" customWidth="1"/>
    <col min="7432" max="7680" width="9.140625" style="1"/>
    <col min="7681" max="7681" width="4.5703125" style="1" customWidth="1"/>
    <col min="7682" max="7682" width="55.28515625" style="1" customWidth="1"/>
    <col min="7683" max="7683" width="10" style="1" customWidth="1"/>
    <col min="7684" max="7685" width="22.42578125" style="1" customWidth="1"/>
    <col min="7686" max="7686" width="19.28515625" style="1" bestFit="1" customWidth="1"/>
    <col min="7687" max="7687" width="12.7109375" style="1" customWidth="1"/>
    <col min="7688" max="7936" width="9.140625" style="1"/>
    <col min="7937" max="7937" width="4.5703125" style="1" customWidth="1"/>
    <col min="7938" max="7938" width="55.28515625" style="1" customWidth="1"/>
    <col min="7939" max="7939" width="10" style="1" customWidth="1"/>
    <col min="7940" max="7941" width="22.42578125" style="1" customWidth="1"/>
    <col min="7942" max="7942" width="19.28515625" style="1" bestFit="1" customWidth="1"/>
    <col min="7943" max="7943" width="12.7109375" style="1" customWidth="1"/>
    <col min="7944" max="8192" width="9.140625" style="1"/>
    <col min="8193" max="8193" width="4.5703125" style="1" customWidth="1"/>
    <col min="8194" max="8194" width="55.28515625" style="1" customWidth="1"/>
    <col min="8195" max="8195" width="10" style="1" customWidth="1"/>
    <col min="8196" max="8197" width="22.42578125" style="1" customWidth="1"/>
    <col min="8198" max="8198" width="19.28515625" style="1" bestFit="1" customWidth="1"/>
    <col min="8199" max="8199" width="12.7109375" style="1" customWidth="1"/>
    <col min="8200" max="8448" width="9.140625" style="1"/>
    <col min="8449" max="8449" width="4.5703125" style="1" customWidth="1"/>
    <col min="8450" max="8450" width="55.28515625" style="1" customWidth="1"/>
    <col min="8451" max="8451" width="10" style="1" customWidth="1"/>
    <col min="8452" max="8453" width="22.42578125" style="1" customWidth="1"/>
    <col min="8454" max="8454" width="19.28515625" style="1" bestFit="1" customWidth="1"/>
    <col min="8455" max="8455" width="12.7109375" style="1" customWidth="1"/>
    <col min="8456" max="8704" width="9.140625" style="1"/>
    <col min="8705" max="8705" width="4.5703125" style="1" customWidth="1"/>
    <col min="8706" max="8706" width="55.28515625" style="1" customWidth="1"/>
    <col min="8707" max="8707" width="10" style="1" customWidth="1"/>
    <col min="8708" max="8709" width="22.42578125" style="1" customWidth="1"/>
    <col min="8710" max="8710" width="19.28515625" style="1" bestFit="1" customWidth="1"/>
    <col min="8711" max="8711" width="12.7109375" style="1" customWidth="1"/>
    <col min="8712" max="8960" width="9.140625" style="1"/>
    <col min="8961" max="8961" width="4.5703125" style="1" customWidth="1"/>
    <col min="8962" max="8962" width="55.28515625" style="1" customWidth="1"/>
    <col min="8963" max="8963" width="10" style="1" customWidth="1"/>
    <col min="8964" max="8965" width="22.42578125" style="1" customWidth="1"/>
    <col min="8966" max="8966" width="19.28515625" style="1" bestFit="1" customWidth="1"/>
    <col min="8967" max="8967" width="12.7109375" style="1" customWidth="1"/>
    <col min="8968" max="9216" width="9.140625" style="1"/>
    <col min="9217" max="9217" width="4.5703125" style="1" customWidth="1"/>
    <col min="9218" max="9218" width="55.28515625" style="1" customWidth="1"/>
    <col min="9219" max="9219" width="10" style="1" customWidth="1"/>
    <col min="9220" max="9221" width="22.42578125" style="1" customWidth="1"/>
    <col min="9222" max="9222" width="19.28515625" style="1" bestFit="1" customWidth="1"/>
    <col min="9223" max="9223" width="12.7109375" style="1" customWidth="1"/>
    <col min="9224" max="9472" width="9.140625" style="1"/>
    <col min="9473" max="9473" width="4.5703125" style="1" customWidth="1"/>
    <col min="9474" max="9474" width="55.28515625" style="1" customWidth="1"/>
    <col min="9475" max="9475" width="10" style="1" customWidth="1"/>
    <col min="9476" max="9477" width="22.42578125" style="1" customWidth="1"/>
    <col min="9478" max="9478" width="19.28515625" style="1" bestFit="1" customWidth="1"/>
    <col min="9479" max="9479" width="12.7109375" style="1" customWidth="1"/>
    <col min="9480" max="9728" width="9.140625" style="1"/>
    <col min="9729" max="9729" width="4.5703125" style="1" customWidth="1"/>
    <col min="9730" max="9730" width="55.28515625" style="1" customWidth="1"/>
    <col min="9731" max="9731" width="10" style="1" customWidth="1"/>
    <col min="9732" max="9733" width="22.42578125" style="1" customWidth="1"/>
    <col min="9734" max="9734" width="19.28515625" style="1" bestFit="1" customWidth="1"/>
    <col min="9735" max="9735" width="12.7109375" style="1" customWidth="1"/>
    <col min="9736" max="9984" width="9.140625" style="1"/>
    <col min="9985" max="9985" width="4.5703125" style="1" customWidth="1"/>
    <col min="9986" max="9986" width="55.28515625" style="1" customWidth="1"/>
    <col min="9987" max="9987" width="10" style="1" customWidth="1"/>
    <col min="9988" max="9989" width="22.42578125" style="1" customWidth="1"/>
    <col min="9990" max="9990" width="19.28515625" style="1" bestFit="1" customWidth="1"/>
    <col min="9991" max="9991" width="12.7109375" style="1" customWidth="1"/>
    <col min="9992" max="10240" width="9.140625" style="1"/>
    <col min="10241" max="10241" width="4.5703125" style="1" customWidth="1"/>
    <col min="10242" max="10242" width="55.28515625" style="1" customWidth="1"/>
    <col min="10243" max="10243" width="10" style="1" customWidth="1"/>
    <col min="10244" max="10245" width="22.42578125" style="1" customWidth="1"/>
    <col min="10246" max="10246" width="19.28515625" style="1" bestFit="1" customWidth="1"/>
    <col min="10247" max="10247" width="12.7109375" style="1" customWidth="1"/>
    <col min="10248" max="10496" width="9.140625" style="1"/>
    <col min="10497" max="10497" width="4.5703125" style="1" customWidth="1"/>
    <col min="10498" max="10498" width="55.28515625" style="1" customWidth="1"/>
    <col min="10499" max="10499" width="10" style="1" customWidth="1"/>
    <col min="10500" max="10501" width="22.42578125" style="1" customWidth="1"/>
    <col min="10502" max="10502" width="19.28515625" style="1" bestFit="1" customWidth="1"/>
    <col min="10503" max="10503" width="12.7109375" style="1" customWidth="1"/>
    <col min="10504" max="10752" width="9.140625" style="1"/>
    <col min="10753" max="10753" width="4.5703125" style="1" customWidth="1"/>
    <col min="10754" max="10754" width="55.28515625" style="1" customWidth="1"/>
    <col min="10755" max="10755" width="10" style="1" customWidth="1"/>
    <col min="10756" max="10757" width="22.42578125" style="1" customWidth="1"/>
    <col min="10758" max="10758" width="19.28515625" style="1" bestFit="1" customWidth="1"/>
    <col min="10759" max="10759" width="12.7109375" style="1" customWidth="1"/>
    <col min="10760" max="11008" width="9.140625" style="1"/>
    <col min="11009" max="11009" width="4.5703125" style="1" customWidth="1"/>
    <col min="11010" max="11010" width="55.28515625" style="1" customWidth="1"/>
    <col min="11011" max="11011" width="10" style="1" customWidth="1"/>
    <col min="11012" max="11013" width="22.42578125" style="1" customWidth="1"/>
    <col min="11014" max="11014" width="19.28515625" style="1" bestFit="1" customWidth="1"/>
    <col min="11015" max="11015" width="12.7109375" style="1" customWidth="1"/>
    <col min="11016" max="11264" width="9.140625" style="1"/>
    <col min="11265" max="11265" width="4.5703125" style="1" customWidth="1"/>
    <col min="11266" max="11266" width="55.28515625" style="1" customWidth="1"/>
    <col min="11267" max="11267" width="10" style="1" customWidth="1"/>
    <col min="11268" max="11269" width="22.42578125" style="1" customWidth="1"/>
    <col min="11270" max="11270" width="19.28515625" style="1" bestFit="1" customWidth="1"/>
    <col min="11271" max="11271" width="12.7109375" style="1" customWidth="1"/>
    <col min="11272" max="11520" width="9.140625" style="1"/>
    <col min="11521" max="11521" width="4.5703125" style="1" customWidth="1"/>
    <col min="11522" max="11522" width="55.28515625" style="1" customWidth="1"/>
    <col min="11523" max="11523" width="10" style="1" customWidth="1"/>
    <col min="11524" max="11525" width="22.42578125" style="1" customWidth="1"/>
    <col min="11526" max="11526" width="19.28515625" style="1" bestFit="1" customWidth="1"/>
    <col min="11527" max="11527" width="12.7109375" style="1" customWidth="1"/>
    <col min="11528" max="11776" width="9.140625" style="1"/>
    <col min="11777" max="11777" width="4.5703125" style="1" customWidth="1"/>
    <col min="11778" max="11778" width="55.28515625" style="1" customWidth="1"/>
    <col min="11779" max="11779" width="10" style="1" customWidth="1"/>
    <col min="11780" max="11781" width="22.42578125" style="1" customWidth="1"/>
    <col min="11782" max="11782" width="19.28515625" style="1" bestFit="1" customWidth="1"/>
    <col min="11783" max="11783" width="12.7109375" style="1" customWidth="1"/>
    <col min="11784" max="12032" width="9.140625" style="1"/>
    <col min="12033" max="12033" width="4.5703125" style="1" customWidth="1"/>
    <col min="12034" max="12034" width="55.28515625" style="1" customWidth="1"/>
    <col min="12035" max="12035" width="10" style="1" customWidth="1"/>
    <col min="12036" max="12037" width="22.42578125" style="1" customWidth="1"/>
    <col min="12038" max="12038" width="19.28515625" style="1" bestFit="1" customWidth="1"/>
    <col min="12039" max="12039" width="12.7109375" style="1" customWidth="1"/>
    <col min="12040" max="12288" width="9.140625" style="1"/>
    <col min="12289" max="12289" width="4.5703125" style="1" customWidth="1"/>
    <col min="12290" max="12290" width="55.28515625" style="1" customWidth="1"/>
    <col min="12291" max="12291" width="10" style="1" customWidth="1"/>
    <col min="12292" max="12293" width="22.42578125" style="1" customWidth="1"/>
    <col min="12294" max="12294" width="19.28515625" style="1" bestFit="1" customWidth="1"/>
    <col min="12295" max="12295" width="12.7109375" style="1" customWidth="1"/>
    <col min="12296" max="12544" width="9.140625" style="1"/>
    <col min="12545" max="12545" width="4.5703125" style="1" customWidth="1"/>
    <col min="12546" max="12546" width="55.28515625" style="1" customWidth="1"/>
    <col min="12547" max="12547" width="10" style="1" customWidth="1"/>
    <col min="12548" max="12549" width="22.42578125" style="1" customWidth="1"/>
    <col min="12550" max="12550" width="19.28515625" style="1" bestFit="1" customWidth="1"/>
    <col min="12551" max="12551" width="12.7109375" style="1" customWidth="1"/>
    <col min="12552" max="12800" width="9.140625" style="1"/>
    <col min="12801" max="12801" width="4.5703125" style="1" customWidth="1"/>
    <col min="12802" max="12802" width="55.28515625" style="1" customWidth="1"/>
    <col min="12803" max="12803" width="10" style="1" customWidth="1"/>
    <col min="12804" max="12805" width="22.42578125" style="1" customWidth="1"/>
    <col min="12806" max="12806" width="19.28515625" style="1" bestFit="1" customWidth="1"/>
    <col min="12807" max="12807" width="12.7109375" style="1" customWidth="1"/>
    <col min="12808" max="13056" width="9.140625" style="1"/>
    <col min="13057" max="13057" width="4.5703125" style="1" customWidth="1"/>
    <col min="13058" max="13058" width="55.28515625" style="1" customWidth="1"/>
    <col min="13059" max="13059" width="10" style="1" customWidth="1"/>
    <col min="13060" max="13061" width="22.42578125" style="1" customWidth="1"/>
    <col min="13062" max="13062" width="19.28515625" style="1" bestFit="1" customWidth="1"/>
    <col min="13063" max="13063" width="12.7109375" style="1" customWidth="1"/>
    <col min="13064" max="13312" width="9.140625" style="1"/>
    <col min="13313" max="13313" width="4.5703125" style="1" customWidth="1"/>
    <col min="13314" max="13314" width="55.28515625" style="1" customWidth="1"/>
    <col min="13315" max="13315" width="10" style="1" customWidth="1"/>
    <col min="13316" max="13317" width="22.42578125" style="1" customWidth="1"/>
    <col min="13318" max="13318" width="19.28515625" style="1" bestFit="1" customWidth="1"/>
    <col min="13319" max="13319" width="12.7109375" style="1" customWidth="1"/>
    <col min="13320" max="13568" width="9.140625" style="1"/>
    <col min="13569" max="13569" width="4.5703125" style="1" customWidth="1"/>
    <col min="13570" max="13570" width="55.28515625" style="1" customWidth="1"/>
    <col min="13571" max="13571" width="10" style="1" customWidth="1"/>
    <col min="13572" max="13573" width="22.42578125" style="1" customWidth="1"/>
    <col min="13574" max="13574" width="19.28515625" style="1" bestFit="1" customWidth="1"/>
    <col min="13575" max="13575" width="12.7109375" style="1" customWidth="1"/>
    <col min="13576" max="13824" width="9.140625" style="1"/>
    <col min="13825" max="13825" width="4.5703125" style="1" customWidth="1"/>
    <col min="13826" max="13826" width="55.28515625" style="1" customWidth="1"/>
    <col min="13827" max="13827" width="10" style="1" customWidth="1"/>
    <col min="13828" max="13829" width="22.42578125" style="1" customWidth="1"/>
    <col min="13830" max="13830" width="19.28515625" style="1" bestFit="1" customWidth="1"/>
    <col min="13831" max="13831" width="12.7109375" style="1" customWidth="1"/>
    <col min="13832" max="14080" width="9.140625" style="1"/>
    <col min="14081" max="14081" width="4.5703125" style="1" customWidth="1"/>
    <col min="14082" max="14082" width="55.28515625" style="1" customWidth="1"/>
    <col min="14083" max="14083" width="10" style="1" customWidth="1"/>
    <col min="14084" max="14085" width="22.42578125" style="1" customWidth="1"/>
    <col min="14086" max="14086" width="19.28515625" style="1" bestFit="1" customWidth="1"/>
    <col min="14087" max="14087" width="12.7109375" style="1" customWidth="1"/>
    <col min="14088" max="14336" width="9.140625" style="1"/>
    <col min="14337" max="14337" width="4.5703125" style="1" customWidth="1"/>
    <col min="14338" max="14338" width="55.28515625" style="1" customWidth="1"/>
    <col min="14339" max="14339" width="10" style="1" customWidth="1"/>
    <col min="14340" max="14341" width="22.42578125" style="1" customWidth="1"/>
    <col min="14342" max="14342" width="19.28515625" style="1" bestFit="1" customWidth="1"/>
    <col min="14343" max="14343" width="12.7109375" style="1" customWidth="1"/>
    <col min="14344" max="14592" width="9.140625" style="1"/>
    <col min="14593" max="14593" width="4.5703125" style="1" customWidth="1"/>
    <col min="14594" max="14594" width="55.28515625" style="1" customWidth="1"/>
    <col min="14595" max="14595" width="10" style="1" customWidth="1"/>
    <col min="14596" max="14597" width="22.42578125" style="1" customWidth="1"/>
    <col min="14598" max="14598" width="19.28515625" style="1" bestFit="1" customWidth="1"/>
    <col min="14599" max="14599" width="12.7109375" style="1" customWidth="1"/>
    <col min="14600" max="14848" width="9.140625" style="1"/>
    <col min="14849" max="14849" width="4.5703125" style="1" customWidth="1"/>
    <col min="14850" max="14850" width="55.28515625" style="1" customWidth="1"/>
    <col min="14851" max="14851" width="10" style="1" customWidth="1"/>
    <col min="14852" max="14853" width="22.42578125" style="1" customWidth="1"/>
    <col min="14854" max="14854" width="19.28515625" style="1" bestFit="1" customWidth="1"/>
    <col min="14855" max="14855" width="12.7109375" style="1" customWidth="1"/>
    <col min="14856" max="15104" width="9.140625" style="1"/>
    <col min="15105" max="15105" width="4.5703125" style="1" customWidth="1"/>
    <col min="15106" max="15106" width="55.28515625" style="1" customWidth="1"/>
    <col min="15107" max="15107" width="10" style="1" customWidth="1"/>
    <col min="15108" max="15109" width="22.42578125" style="1" customWidth="1"/>
    <col min="15110" max="15110" width="19.28515625" style="1" bestFit="1" customWidth="1"/>
    <col min="15111" max="15111" width="12.7109375" style="1" customWidth="1"/>
    <col min="15112" max="15360" width="9.140625" style="1"/>
    <col min="15361" max="15361" width="4.5703125" style="1" customWidth="1"/>
    <col min="15362" max="15362" width="55.28515625" style="1" customWidth="1"/>
    <col min="15363" max="15363" width="10" style="1" customWidth="1"/>
    <col min="15364" max="15365" width="22.42578125" style="1" customWidth="1"/>
    <col min="15366" max="15366" width="19.28515625" style="1" bestFit="1" customWidth="1"/>
    <col min="15367" max="15367" width="12.7109375" style="1" customWidth="1"/>
    <col min="15368" max="15616" width="9.140625" style="1"/>
    <col min="15617" max="15617" width="4.5703125" style="1" customWidth="1"/>
    <col min="15618" max="15618" width="55.28515625" style="1" customWidth="1"/>
    <col min="15619" max="15619" width="10" style="1" customWidth="1"/>
    <col min="15620" max="15621" width="22.42578125" style="1" customWidth="1"/>
    <col min="15622" max="15622" width="19.28515625" style="1" bestFit="1" customWidth="1"/>
    <col min="15623" max="15623" width="12.7109375" style="1" customWidth="1"/>
    <col min="15624" max="15872" width="9.140625" style="1"/>
    <col min="15873" max="15873" width="4.5703125" style="1" customWidth="1"/>
    <col min="15874" max="15874" width="55.28515625" style="1" customWidth="1"/>
    <col min="15875" max="15875" width="10" style="1" customWidth="1"/>
    <col min="15876" max="15877" width="22.42578125" style="1" customWidth="1"/>
    <col min="15878" max="15878" width="19.28515625" style="1" bestFit="1" customWidth="1"/>
    <col min="15879" max="15879" width="12.7109375" style="1" customWidth="1"/>
    <col min="15880" max="16128" width="9.140625" style="1"/>
    <col min="16129" max="16129" width="4.5703125" style="1" customWidth="1"/>
    <col min="16130" max="16130" width="55.28515625" style="1" customWidth="1"/>
    <col min="16131" max="16131" width="10" style="1" customWidth="1"/>
    <col min="16132" max="16133" width="22.42578125" style="1" customWidth="1"/>
    <col min="16134" max="16134" width="19.28515625" style="1" bestFit="1" customWidth="1"/>
    <col min="16135" max="16135" width="12.7109375" style="1" customWidth="1"/>
    <col min="16136" max="16384" width="9.140625" style="1"/>
  </cols>
  <sheetData>
    <row r="1" spans="2:8" ht="15.75" x14ac:dyDescent="0.2">
      <c r="D1" s="2" t="s">
        <v>0</v>
      </c>
      <c r="E1" s="2"/>
      <c r="G1" s="3"/>
      <c r="H1" s="3"/>
    </row>
    <row r="2" spans="2:8" ht="15.75" x14ac:dyDescent="0.2">
      <c r="D2" s="2" t="s">
        <v>1</v>
      </c>
      <c r="E2" s="2"/>
      <c r="G2" s="3"/>
      <c r="H2" s="3"/>
    </row>
    <row r="3" spans="2:8" ht="15.75" x14ac:dyDescent="0.2">
      <c r="D3" s="2" t="s">
        <v>2</v>
      </c>
      <c r="E3" s="2"/>
      <c r="G3" s="3"/>
      <c r="H3" s="3"/>
    </row>
    <row r="4" spans="2:8" ht="15.75" x14ac:dyDescent="0.2">
      <c r="C4" s="4"/>
      <c r="D4" s="2" t="s">
        <v>3</v>
      </c>
      <c r="E4" s="2"/>
      <c r="G4" s="5"/>
      <c r="H4" s="5"/>
    </row>
    <row r="5" spans="2:8" ht="15.75" x14ac:dyDescent="0.2">
      <c r="C5" s="4"/>
      <c r="D5" s="6"/>
      <c r="E5" s="4"/>
      <c r="G5" s="5"/>
      <c r="H5" s="5"/>
    </row>
    <row r="6" spans="2:8" ht="15.75" x14ac:dyDescent="0.2">
      <c r="B6" s="7" t="s">
        <v>4</v>
      </c>
      <c r="C6" s="4"/>
      <c r="D6" s="6"/>
      <c r="E6" s="8" t="s">
        <v>5</v>
      </c>
      <c r="F6" s="8"/>
      <c r="G6" s="5"/>
      <c r="H6" s="5"/>
    </row>
    <row r="7" spans="2:8" ht="15.75" x14ac:dyDescent="0.2">
      <c r="B7" s="7"/>
      <c r="C7" s="4"/>
      <c r="D7" s="6"/>
      <c r="E7" s="9"/>
      <c r="G7" s="3"/>
      <c r="H7" s="3"/>
    </row>
    <row r="8" spans="2:8" ht="15.75" x14ac:dyDescent="0.25">
      <c r="B8" s="10" t="s">
        <v>6</v>
      </c>
      <c r="C8" s="11"/>
      <c r="D8" s="12"/>
      <c r="E8" s="11"/>
      <c r="F8" s="11"/>
      <c r="G8" s="5"/>
      <c r="H8" s="5"/>
    </row>
    <row r="9" spans="2:8" ht="15.75" x14ac:dyDescent="0.25">
      <c r="B9" s="10"/>
      <c r="C9" s="11"/>
      <c r="D9" s="12"/>
      <c r="E9" s="11"/>
      <c r="F9" s="11"/>
      <c r="G9" s="5"/>
      <c r="H9" s="5"/>
    </row>
    <row r="10" spans="2:8" ht="15.75" x14ac:dyDescent="0.25">
      <c r="B10" s="13" t="s">
        <v>7</v>
      </c>
      <c r="C10" s="14"/>
      <c r="D10" s="12"/>
      <c r="E10" s="11"/>
      <c r="F10" s="11"/>
      <c r="G10" s="3"/>
      <c r="H10" s="3"/>
    </row>
    <row r="11" spans="2:8" ht="15.75" x14ac:dyDescent="0.25">
      <c r="B11" s="11"/>
      <c r="C11" s="11"/>
      <c r="D11" s="12"/>
      <c r="E11" s="15" t="s">
        <v>8</v>
      </c>
      <c r="F11" s="11"/>
      <c r="G11" s="3"/>
      <c r="H11" s="3"/>
    </row>
    <row r="12" spans="2:8" ht="15.75" thickBot="1" x14ac:dyDescent="0.25">
      <c r="B12" s="11"/>
      <c r="C12" s="11"/>
      <c r="D12" s="12"/>
      <c r="E12" s="11"/>
      <c r="F12" s="11"/>
    </row>
    <row r="13" spans="2:8" ht="58.15" customHeight="1" thickBot="1" x14ac:dyDescent="0.25">
      <c r="B13" s="16" t="s">
        <v>9</v>
      </c>
      <c r="C13" s="17" t="s">
        <v>10</v>
      </c>
      <c r="D13" s="18" t="s">
        <v>11</v>
      </c>
      <c r="E13" s="19" t="s">
        <v>12</v>
      </c>
      <c r="F13" s="11"/>
    </row>
    <row r="14" spans="2:8" ht="15.75" x14ac:dyDescent="0.2">
      <c r="B14" s="20" t="s">
        <v>13</v>
      </c>
      <c r="C14" s="21"/>
      <c r="D14" s="22"/>
      <c r="E14" s="23"/>
      <c r="F14" s="11"/>
    </row>
    <row r="15" spans="2:8" ht="15.75" x14ac:dyDescent="0.2">
      <c r="B15" s="24" t="s">
        <v>14</v>
      </c>
      <c r="C15" s="25" t="s">
        <v>15</v>
      </c>
      <c r="D15" s="26">
        <f ca="1">SUMIF('[1]ОСВ 0321'!$H$6:$H$210,'[1]ОФП Ф1'!B15,'[1]ОСВ 0321'!$F$6:$F$207)-SUMIF('[1]ОСВ 0321'!$H$6:$H$204,'[1]ОФП Ф1'!B15,'[1]ОСВ 0321'!$G$6:$G$204)</f>
        <v>2322468.1682600002</v>
      </c>
      <c r="E15" s="27">
        <f>'[1]ОСВ 0321'!B7+'[1]ОСВ 0321'!B11+'[1]ОСВ 0321'!B13+'[1]ОСВ 0321'!B15</f>
        <v>1790496.7225400002</v>
      </c>
      <c r="F15" s="11"/>
    </row>
    <row r="16" spans="2:8" ht="31.5" x14ac:dyDescent="0.2">
      <c r="B16" s="28" t="s">
        <v>16</v>
      </c>
      <c r="C16" s="25" t="s">
        <v>17</v>
      </c>
      <c r="D16" s="26"/>
      <c r="E16" s="29"/>
      <c r="F16" s="11"/>
    </row>
    <row r="17" spans="2:6" ht="31.5" x14ac:dyDescent="0.2">
      <c r="B17" s="28" t="s">
        <v>18</v>
      </c>
      <c r="C17" s="25" t="s">
        <v>19</v>
      </c>
      <c r="D17" s="26"/>
      <c r="E17" s="29"/>
      <c r="F17" s="11"/>
    </row>
    <row r="18" spans="2:6" ht="31.5" x14ac:dyDescent="0.2">
      <c r="B18" s="28" t="s">
        <v>20</v>
      </c>
      <c r="C18" s="25" t="s">
        <v>21</v>
      </c>
      <c r="D18" s="26"/>
      <c r="E18" s="29"/>
      <c r="F18" s="30"/>
    </row>
    <row r="19" spans="2:6" ht="15.75" x14ac:dyDescent="0.2">
      <c r="B19" s="28" t="s">
        <v>22</v>
      </c>
      <c r="C19" s="25" t="s">
        <v>23</v>
      </c>
      <c r="D19" s="26"/>
      <c r="E19" s="29"/>
      <c r="F19" s="11"/>
    </row>
    <row r="20" spans="2:6" ht="15.75" x14ac:dyDescent="0.2">
      <c r="B20" s="24" t="s">
        <v>24</v>
      </c>
      <c r="C20" s="25" t="s">
        <v>25</v>
      </c>
      <c r="D20" s="26">
        <f ca="1">SUMIF('[1]ОСВ 0321'!$H$6:$H$210,'[1]ОФП Ф1'!B20,'[1]ОСВ 0321'!$F$6:$F$207)</f>
        <v>2532.7089000000001</v>
      </c>
      <c r="E20" s="29">
        <f>'[1]ОСВ 0321'!B18</f>
        <v>7133.0694699999995</v>
      </c>
      <c r="F20" s="11"/>
    </row>
    <row r="21" spans="2:6" ht="15.75" x14ac:dyDescent="0.2">
      <c r="B21" s="24" t="s">
        <v>26</v>
      </c>
      <c r="C21" s="25" t="s">
        <v>27</v>
      </c>
      <c r="D21" s="26">
        <f ca="1">SUMIF('[1]ОСВ 0321'!$H$6:$H$210,'[1]ОФП Ф1'!B21,'[1]ОСВ 0321'!$F$6:$F$207)</f>
        <v>1367453.3105100002</v>
      </c>
      <c r="E21" s="29">
        <f>'[1]ОСВ 0321'!B20</f>
        <v>915983.85562000005</v>
      </c>
      <c r="F21" s="11"/>
    </row>
    <row r="22" spans="2:6" ht="15.75" x14ac:dyDescent="0.2">
      <c r="B22" s="28" t="s">
        <v>28</v>
      </c>
      <c r="C22" s="25" t="s">
        <v>29</v>
      </c>
      <c r="D22" s="26"/>
      <c r="E22" s="29"/>
      <c r="F22" s="11"/>
    </row>
    <row r="23" spans="2:6" ht="15.75" x14ac:dyDescent="0.2">
      <c r="B23" s="28" t="s">
        <v>30</v>
      </c>
      <c r="C23" s="25" t="s">
        <v>31</v>
      </c>
      <c r="D23" s="26"/>
      <c r="E23" s="29"/>
      <c r="F23" s="11"/>
    </row>
    <row r="24" spans="2:6" ht="15.75" x14ac:dyDescent="0.2">
      <c r="B24" s="24" t="s">
        <v>32</v>
      </c>
      <c r="C24" s="25" t="s">
        <v>33</v>
      </c>
      <c r="D24" s="26">
        <f ca="1">SUMIF('[1]ОСВ 0321'!$H$6:$H$210,'[1]ОФП Ф1'!B24,'[1]ОСВ 0321'!$F$6:$F$207)</f>
        <v>598793.23944000003</v>
      </c>
      <c r="E24" s="29">
        <f>'[1]ОСВ 0321'!B49</f>
        <v>591113.65838000004</v>
      </c>
      <c r="F24" s="11"/>
    </row>
    <row r="25" spans="2:6" ht="15.75" x14ac:dyDescent="0.2">
      <c r="B25" s="24" t="s">
        <v>34</v>
      </c>
      <c r="C25" s="25" t="s">
        <v>35</v>
      </c>
      <c r="D25" s="26">
        <f ca="1">SUMIF('[1]ОСВ 0321'!$H$6:$H$210,'[1]ОФП Ф1'!B25,'[1]ОСВ 0321'!$F$6:$F$207)</f>
        <v>249121.76321</v>
      </c>
      <c r="E25" s="29">
        <f>'[1]ОСВ 0321'!B36</f>
        <v>163867.96974999999</v>
      </c>
      <c r="F25" s="11"/>
    </row>
    <row r="26" spans="2:6" ht="15.75" x14ac:dyDescent="0.2">
      <c r="B26" s="28" t="s">
        <v>36</v>
      </c>
      <c r="C26" s="25" t="s">
        <v>37</v>
      </c>
      <c r="D26" s="26"/>
      <c r="E26" s="29"/>
      <c r="F26" s="11"/>
    </row>
    <row r="27" spans="2:6" ht="15.75" x14ac:dyDescent="0.2">
      <c r="B27" s="24" t="s">
        <v>38</v>
      </c>
      <c r="C27" s="25" t="s">
        <v>39</v>
      </c>
      <c r="D27" s="26">
        <f ca="1">SUMIF('[1]ОСВ 0321'!$H$6:$H$210,'[1]ОФП Ф1'!B27,'[1]ОСВ 0321'!$F$6:$F$207)</f>
        <v>567719.10883000004</v>
      </c>
      <c r="E27" s="29">
        <f>'[1]ОСВ 0321'!B14+'[1]ОСВ 0321'!B19+'[1]ОСВ 0321'!B53+'[1]ОСВ 0321'!B54+1</f>
        <v>381250.70554999996</v>
      </c>
      <c r="F27" s="11"/>
    </row>
    <row r="28" spans="2:6" ht="15.75" x14ac:dyDescent="0.2">
      <c r="B28" s="28" t="s">
        <v>40</v>
      </c>
      <c r="C28" s="25">
        <v>100</v>
      </c>
      <c r="D28" s="31">
        <f ca="1">SUM(D15:D27)</f>
        <v>5108088.2991500003</v>
      </c>
      <c r="E28" s="32">
        <f>SUM(E15:E27)+1</f>
        <v>3849846.9813100006</v>
      </c>
      <c r="F28" s="11"/>
    </row>
    <row r="29" spans="2:6" ht="15.75" x14ac:dyDescent="0.2">
      <c r="B29" s="24" t="s">
        <v>41</v>
      </c>
      <c r="C29" s="25">
        <v>101</v>
      </c>
      <c r="D29" s="26"/>
      <c r="E29" s="29"/>
      <c r="F29" s="11"/>
    </row>
    <row r="30" spans="2:6" ht="15.75" x14ac:dyDescent="0.2">
      <c r="B30" s="24" t="s">
        <v>42</v>
      </c>
      <c r="C30" s="33"/>
      <c r="D30" s="26"/>
      <c r="E30" s="29"/>
      <c r="F30" s="11"/>
    </row>
    <row r="31" spans="2:6" ht="31.5" x14ac:dyDescent="0.2">
      <c r="B31" s="28" t="s">
        <v>43</v>
      </c>
      <c r="C31" s="25">
        <v>110</v>
      </c>
      <c r="D31" s="26"/>
      <c r="E31" s="29"/>
      <c r="F31" s="11"/>
    </row>
    <row r="32" spans="2:6" ht="31.5" x14ac:dyDescent="0.2">
      <c r="B32" s="28" t="s">
        <v>44</v>
      </c>
      <c r="C32" s="25">
        <v>111</v>
      </c>
      <c r="D32" s="26"/>
      <c r="E32" s="29"/>
      <c r="F32" s="11"/>
    </row>
    <row r="33" spans="2:6" ht="31.5" x14ac:dyDescent="0.2">
      <c r="B33" s="28" t="s">
        <v>45</v>
      </c>
      <c r="C33" s="25">
        <v>112</v>
      </c>
      <c r="D33" s="26"/>
      <c r="E33" s="29"/>
      <c r="F33" s="11"/>
    </row>
    <row r="34" spans="2:6" ht="15.75" x14ac:dyDescent="0.2">
      <c r="B34" s="28" t="s">
        <v>46</v>
      </c>
      <c r="C34" s="25">
        <v>113</v>
      </c>
      <c r="D34" s="26"/>
      <c r="E34" s="29"/>
      <c r="F34" s="11"/>
    </row>
    <row r="35" spans="2:6" ht="15.75" x14ac:dyDescent="0.2">
      <c r="B35" s="28" t="s">
        <v>47</v>
      </c>
      <c r="C35" s="25">
        <v>114</v>
      </c>
      <c r="D35" s="26"/>
      <c r="E35" s="29"/>
      <c r="F35" s="11"/>
    </row>
    <row r="36" spans="2:6" ht="15.75" x14ac:dyDescent="0.2">
      <c r="B36" s="28" t="s">
        <v>48</v>
      </c>
      <c r="C36" s="25">
        <v>115</v>
      </c>
      <c r="D36" s="26"/>
      <c r="E36" s="29"/>
      <c r="F36" s="11"/>
    </row>
    <row r="37" spans="2:6" ht="15.75" x14ac:dyDescent="0.2">
      <c r="B37" s="24" t="s">
        <v>49</v>
      </c>
      <c r="C37" s="25">
        <v>116</v>
      </c>
      <c r="D37" s="26"/>
      <c r="E37" s="29"/>
      <c r="F37" s="11"/>
    </row>
    <row r="38" spans="2:6" ht="15.75" x14ac:dyDescent="0.2">
      <c r="B38" s="24" t="s">
        <v>50</v>
      </c>
      <c r="C38" s="25">
        <v>117</v>
      </c>
      <c r="D38" s="26"/>
      <c r="E38" s="29"/>
      <c r="F38" s="11"/>
    </row>
    <row r="39" spans="2:6" ht="15.75" x14ac:dyDescent="0.2">
      <c r="B39" s="28" t="s">
        <v>51</v>
      </c>
      <c r="C39" s="25">
        <v>118</v>
      </c>
      <c r="D39" s="26"/>
      <c r="E39" s="29"/>
      <c r="F39" s="11"/>
    </row>
    <row r="40" spans="2:6" ht="15.75" x14ac:dyDescent="0.2">
      <c r="B40" s="28" t="s">
        <v>52</v>
      </c>
      <c r="C40" s="25">
        <v>119</v>
      </c>
      <c r="D40" s="26"/>
      <c r="E40" s="29"/>
      <c r="F40" s="11"/>
    </row>
    <row r="41" spans="2:6" ht="15.75" x14ac:dyDescent="0.2">
      <c r="B41" s="24" t="s">
        <v>53</v>
      </c>
      <c r="C41" s="25">
        <v>120</v>
      </c>
      <c r="D41" s="26"/>
      <c r="E41" s="29"/>
      <c r="F41" s="11"/>
    </row>
    <row r="42" spans="2:6" ht="15.75" x14ac:dyDescent="0.2">
      <c r="B42" s="24" t="s">
        <v>54</v>
      </c>
      <c r="C42" s="25">
        <v>121</v>
      </c>
      <c r="D42" s="26">
        <f ca="1">SUMIF('[1]ОСВ 0321'!$H$6:$H$210,'[1]ОФП Ф1'!B42,'[1]ОСВ 0321'!$F$6:$F$207)</f>
        <v>52815488.229419991</v>
      </c>
      <c r="E42" s="34">
        <f>'[1]ОСВ 0321'!B63+'[1]ОСВ 0321'!B89</f>
        <v>53449539.300839998</v>
      </c>
      <c r="F42" s="11"/>
    </row>
    <row r="43" spans="2:6" ht="15.75" x14ac:dyDescent="0.2">
      <c r="B43" s="28" t="s">
        <v>55</v>
      </c>
      <c r="C43" s="25">
        <v>122</v>
      </c>
      <c r="D43" s="35"/>
      <c r="E43" s="36"/>
      <c r="F43" s="37"/>
    </row>
    <row r="44" spans="2:6" ht="15.75" x14ac:dyDescent="0.2">
      <c r="B44" s="24" t="s">
        <v>36</v>
      </c>
      <c r="C44" s="25">
        <v>123</v>
      </c>
      <c r="D44" s="26"/>
      <c r="E44" s="29"/>
      <c r="F44" s="11"/>
    </row>
    <row r="45" spans="2:6" ht="15.75" x14ac:dyDescent="0.2">
      <c r="B45" s="24" t="s">
        <v>56</v>
      </c>
      <c r="C45" s="25">
        <v>124</v>
      </c>
      <c r="D45" s="26"/>
      <c r="E45" s="29"/>
      <c r="F45" s="11"/>
    </row>
    <row r="46" spans="2:6" ht="15.75" x14ac:dyDescent="0.2">
      <c r="B46" s="24" t="s">
        <v>57</v>
      </c>
      <c r="C46" s="25">
        <v>125</v>
      </c>
      <c r="D46" s="26">
        <f ca="1">SUMIF('[1]ОСВ 0321'!$H$6:$H$210,'[1]ОФП Ф1'!B46,'[1]ОСВ 0321'!$F$6:$F$207)</f>
        <v>190439.99416999999</v>
      </c>
      <c r="E46" s="29">
        <f>'[1]ОСВ 0321'!B75</f>
        <v>205660.99784</v>
      </c>
      <c r="F46" s="11"/>
    </row>
    <row r="47" spans="2:6" ht="15.75" x14ac:dyDescent="0.2">
      <c r="B47" s="24" t="s">
        <v>58</v>
      </c>
      <c r="C47" s="25">
        <v>126</v>
      </c>
      <c r="D47" s="26"/>
      <c r="E47" s="29"/>
      <c r="F47" s="11"/>
    </row>
    <row r="48" spans="2:6" ht="15.75" x14ac:dyDescent="0.2">
      <c r="B48" s="24" t="s">
        <v>59</v>
      </c>
      <c r="C48" s="25">
        <v>127</v>
      </c>
      <c r="D48" s="26">
        <f ca="1">SUMIF('[1]ОСВ 0321'!$H$6:$H$210,'[1]ОФП Ф1'!B48,'[1]ОСВ 0321'!$F$6:$F$207)</f>
        <v>318118.72412999999</v>
      </c>
      <c r="E48" s="29">
        <f>'[1]ОСВ 0321'!B86</f>
        <v>196046.18513</v>
      </c>
      <c r="F48" s="11"/>
    </row>
    <row r="49" spans="2:7" ht="15.75" x14ac:dyDescent="0.2">
      <c r="B49" s="28" t="s">
        <v>60</v>
      </c>
      <c r="C49" s="25">
        <v>200</v>
      </c>
      <c r="D49" s="31">
        <f ca="1">SUM(D31:D48)</f>
        <v>53324046.947719991</v>
      </c>
      <c r="E49" s="32">
        <f>SUM(E31:E48)</f>
        <v>53851246.48381</v>
      </c>
      <c r="F49" s="38"/>
    </row>
    <row r="50" spans="2:7" ht="16.5" thickBot="1" x14ac:dyDescent="0.25">
      <c r="B50" s="39" t="s">
        <v>61</v>
      </c>
      <c r="C50" s="40"/>
      <c r="D50" s="41">
        <f ca="1">D28+D49</f>
        <v>58432135.246869989</v>
      </c>
      <c r="E50" s="42">
        <f>E28+E49</f>
        <v>57701093.465120003</v>
      </c>
      <c r="F50" s="11"/>
    </row>
    <row r="51" spans="2:7" ht="45.75" thickBot="1" x14ac:dyDescent="0.25">
      <c r="B51" s="43" t="s">
        <v>62</v>
      </c>
      <c r="C51" s="17" t="s">
        <v>10</v>
      </c>
      <c r="D51" s="44" t="s">
        <v>11</v>
      </c>
      <c r="E51" s="45" t="s">
        <v>12</v>
      </c>
      <c r="F51" s="11"/>
    </row>
    <row r="52" spans="2:7" ht="15.75" x14ac:dyDescent="0.2">
      <c r="B52" s="20" t="s">
        <v>63</v>
      </c>
      <c r="C52" s="21"/>
      <c r="D52" s="46"/>
      <c r="E52" s="47"/>
      <c r="F52" s="11"/>
    </row>
    <row r="53" spans="2:7" ht="31.5" x14ac:dyDescent="0.2">
      <c r="B53" s="28" t="s">
        <v>64</v>
      </c>
      <c r="C53" s="25">
        <v>210</v>
      </c>
      <c r="D53" s="26">
        <f ca="1">SUMIF('[1]ОСВ 0321'!$H$6:$H$210,'[1]ОФП Ф1'!B53,'[1]ОСВ 0321'!$G$6:$G$207)</f>
        <v>2091500.11479</v>
      </c>
      <c r="E53" s="29">
        <v>2259764</v>
      </c>
      <c r="F53" s="11"/>
    </row>
    <row r="54" spans="2:7" ht="31.5" x14ac:dyDescent="0.2">
      <c r="B54" s="28" t="s">
        <v>65</v>
      </c>
      <c r="C54" s="25">
        <v>211</v>
      </c>
      <c r="D54" s="26"/>
      <c r="E54" s="29"/>
      <c r="F54" s="11"/>
    </row>
    <row r="55" spans="2:7" ht="15.75" x14ac:dyDescent="0.2">
      <c r="B55" s="28" t="s">
        <v>22</v>
      </c>
      <c r="C55" s="25">
        <v>212</v>
      </c>
      <c r="D55" s="26"/>
      <c r="E55" s="29"/>
      <c r="F55" s="11"/>
    </row>
    <row r="56" spans="2:7" ht="15.75" x14ac:dyDescent="0.25">
      <c r="B56" s="24" t="s">
        <v>66</v>
      </c>
      <c r="C56" s="25">
        <v>213</v>
      </c>
      <c r="D56" s="26"/>
      <c r="E56" s="29"/>
      <c r="F56"/>
      <c r="G56" s="48"/>
    </row>
    <row r="57" spans="2:7" ht="15.75" x14ac:dyDescent="0.25">
      <c r="B57" s="24" t="s">
        <v>67</v>
      </c>
      <c r="C57" s="25">
        <v>214</v>
      </c>
      <c r="D57" s="26">
        <f ca="1">SUMIF('[1]ОСВ 0321'!$H$6:$H$210,'[1]ОФП Ф1'!B57,'[1]ОСВ 0321'!$G$6:$G$207)</f>
        <v>674975.85303999996</v>
      </c>
      <c r="E57" s="29">
        <v>1010737</v>
      </c>
      <c r="F57"/>
      <c r="G57" s="48"/>
    </row>
    <row r="58" spans="2:7" ht="15.75" x14ac:dyDescent="0.25">
      <c r="B58" s="28" t="s">
        <v>68</v>
      </c>
      <c r="C58" s="25">
        <v>215</v>
      </c>
      <c r="D58" s="26">
        <f ca="1">SUMIF('[1]ОСВ 0321'!$H$6:$H$210,'[1]ОФП Ф1'!B58,'[1]ОСВ 0321'!$G$6:$G$207)</f>
        <v>137484.59706999999</v>
      </c>
      <c r="E58" s="29">
        <v>109650</v>
      </c>
      <c r="F58"/>
      <c r="G58" s="48"/>
    </row>
    <row r="59" spans="2:7" ht="15.75" x14ac:dyDescent="0.25">
      <c r="B59" s="24" t="s">
        <v>69</v>
      </c>
      <c r="C59" s="25">
        <v>216</v>
      </c>
      <c r="D59" s="26">
        <f ca="1">SUMIF('[1]ОСВ 0321'!$H$6:$H$210,'[1]ОФП Ф1'!B59,'[1]ОСВ 0321'!$G$6:$G$207)</f>
        <v>0</v>
      </c>
      <c r="E59" s="29">
        <v>0</v>
      </c>
      <c r="F59"/>
      <c r="G59" s="48"/>
    </row>
    <row r="60" spans="2:7" ht="15.75" x14ac:dyDescent="0.25">
      <c r="B60" s="24" t="s">
        <v>70</v>
      </c>
      <c r="C60" s="25">
        <v>217</v>
      </c>
      <c r="D60" s="26">
        <f ca="1">SUMIF('[1]ОСВ 0321'!$H$6:$H$210,'[1]ОФП Ф1'!B60,'[1]ОСВ 0321'!$G$6:$G$207)</f>
        <v>154164.52307</v>
      </c>
      <c r="E60" s="29">
        <v>149006</v>
      </c>
      <c r="F60"/>
      <c r="G60" s="48"/>
    </row>
    <row r="61" spans="2:7" ht="15.75" x14ac:dyDescent="0.25">
      <c r="B61" s="28" t="s">
        <v>71</v>
      </c>
      <c r="C61" s="25">
        <v>218</v>
      </c>
      <c r="D61" s="26"/>
      <c r="E61" s="29"/>
      <c r="F61"/>
      <c r="G61" s="48"/>
    </row>
    <row r="62" spans="2:7" ht="15.75" x14ac:dyDescent="0.25">
      <c r="B62" s="28" t="s">
        <v>72</v>
      </c>
      <c r="C62" s="25">
        <v>219</v>
      </c>
      <c r="D62" s="26"/>
      <c r="E62" s="29"/>
      <c r="F62"/>
      <c r="G62" s="48"/>
    </row>
    <row r="63" spans="2:7" ht="15.75" x14ac:dyDescent="0.25">
      <c r="B63" s="28" t="s">
        <v>73</v>
      </c>
      <c r="C63" s="25">
        <v>220</v>
      </c>
      <c r="D63" s="26"/>
      <c r="E63" s="29"/>
      <c r="F63"/>
      <c r="G63" s="48"/>
    </row>
    <row r="64" spans="2:7" ht="15.75" x14ac:dyDescent="0.25">
      <c r="B64" s="28" t="s">
        <v>74</v>
      </c>
      <c r="C64" s="25">
        <v>221</v>
      </c>
      <c r="D64" s="26">
        <f ca="1">SUMIF('[1]ОСВ 0321'!$H$6:$H$210,'[1]ОФП Ф1'!B64,'[1]ОСВ 0321'!$G$6:$G$207)</f>
        <v>26649.3848</v>
      </c>
      <c r="E64" s="29">
        <v>27209</v>
      </c>
      <c r="F64"/>
      <c r="G64" s="48"/>
    </row>
    <row r="65" spans="2:8" ht="15.75" x14ac:dyDescent="0.25">
      <c r="B65" s="24" t="s">
        <v>75</v>
      </c>
      <c r="C65" s="25">
        <v>222</v>
      </c>
      <c r="D65" s="26">
        <f ca="1">SUMIF('[1]ОСВ 0321'!$H$6:$H$210,'[1]ОФП Ф1'!B65,'[1]ОСВ 0321'!$G$6:$G$207)</f>
        <v>1741157.5572200001</v>
      </c>
      <c r="E65" s="29">
        <v>1278725</v>
      </c>
      <c r="F65"/>
      <c r="G65" s="48"/>
    </row>
    <row r="66" spans="2:8" ht="15.75" x14ac:dyDescent="0.2">
      <c r="B66" s="28" t="s">
        <v>76</v>
      </c>
      <c r="C66" s="25">
        <v>300</v>
      </c>
      <c r="D66" s="31">
        <f ca="1">SUM(D53:D65)</f>
        <v>4825932.0299900007</v>
      </c>
      <c r="E66" s="32">
        <f>SUM(E53:E65)</f>
        <v>4835091</v>
      </c>
      <c r="F66" s="11"/>
      <c r="G66" s="48"/>
    </row>
    <row r="67" spans="2:8" ht="15.75" x14ac:dyDescent="0.2">
      <c r="B67" s="24" t="s">
        <v>77</v>
      </c>
      <c r="C67" s="25">
        <v>301</v>
      </c>
      <c r="D67" s="26"/>
      <c r="E67" s="29"/>
      <c r="F67" s="11"/>
      <c r="G67" s="48"/>
    </row>
    <row r="68" spans="2:8" ht="15.75" x14ac:dyDescent="0.2">
      <c r="B68" s="24" t="s">
        <v>78</v>
      </c>
      <c r="C68" s="49"/>
      <c r="D68" s="26"/>
      <c r="E68" s="29"/>
      <c r="F68" s="11"/>
      <c r="G68" s="48"/>
    </row>
    <row r="69" spans="2:8" ht="31.5" x14ac:dyDescent="0.2">
      <c r="B69" s="24" t="s">
        <v>79</v>
      </c>
      <c r="C69" s="25">
        <v>310</v>
      </c>
      <c r="D69" s="26">
        <f ca="1">SUMIF('[1]ОСВ 0321'!$H$6:$H$210,'[1]ОФП Ф1'!B69,'[1]ОСВ 0321'!$G$6:$G$207)-SUMIF('[1]ОСВ 0321'!$H$6:$H$210,'[1]ОФП Ф1'!B69,'[1]ОСВ 0321'!$F$6:$F$207)</f>
        <v>17044668.484599996</v>
      </c>
      <c r="E69" s="29">
        <v>17700625</v>
      </c>
      <c r="F69" s="50"/>
      <c r="G69" s="48"/>
      <c r="H69" s="51"/>
    </row>
    <row r="70" spans="2:8" ht="31.5" x14ac:dyDescent="0.2">
      <c r="B70" s="24" t="s">
        <v>80</v>
      </c>
      <c r="C70" s="25">
        <v>311</v>
      </c>
      <c r="D70" s="26"/>
      <c r="E70" s="29"/>
      <c r="F70" s="30"/>
      <c r="G70" s="48"/>
      <c r="H70" s="51"/>
    </row>
    <row r="71" spans="2:8" ht="15.75" x14ac:dyDescent="0.2">
      <c r="B71" s="28" t="s">
        <v>46</v>
      </c>
      <c r="C71" s="25">
        <v>312</v>
      </c>
      <c r="D71" s="26"/>
      <c r="E71" s="29"/>
      <c r="F71" s="11"/>
      <c r="G71" s="48"/>
    </row>
    <row r="72" spans="2:8" ht="15.75" x14ac:dyDescent="0.2">
      <c r="B72" s="24" t="s">
        <v>81</v>
      </c>
      <c r="C72" s="25">
        <v>313</v>
      </c>
      <c r="D72" s="52"/>
      <c r="E72" s="53"/>
      <c r="F72" s="11"/>
      <c r="G72" s="48"/>
      <c r="H72" s="54"/>
    </row>
    <row r="73" spans="2:8" ht="15.75" x14ac:dyDescent="0.2">
      <c r="B73" s="24" t="s">
        <v>82</v>
      </c>
      <c r="C73" s="25">
        <v>314</v>
      </c>
      <c r="D73" s="26"/>
      <c r="E73" s="29"/>
      <c r="F73" s="11"/>
      <c r="G73" s="48"/>
      <c r="H73" s="54"/>
    </row>
    <row r="74" spans="2:8" ht="15.75" x14ac:dyDescent="0.2">
      <c r="B74" s="28" t="s">
        <v>83</v>
      </c>
      <c r="C74" s="25">
        <v>315</v>
      </c>
      <c r="D74" s="26">
        <f ca="1">SUMIF('[1]ОСВ 0321'!$H$6:$H$210,'[1]ОФП Ф1'!B74,'[1]ОСВ 0321'!$G$6:$G$207)</f>
        <v>38846.531999999999</v>
      </c>
      <c r="E74" s="29">
        <f>'[1]ОСВ 0321'!C145</f>
        <v>38846.531999999999</v>
      </c>
      <c r="F74" s="11"/>
      <c r="G74" s="48"/>
      <c r="H74" s="54"/>
    </row>
    <row r="75" spans="2:8" ht="15.75" x14ac:dyDescent="0.2">
      <c r="B75" s="24" t="s">
        <v>84</v>
      </c>
      <c r="C75" s="25">
        <v>316</v>
      </c>
      <c r="D75" s="26">
        <f ca="1">SUMIF('[1]ОСВ 0321'!$H$6:$H$210,'[1]ОФП Ф1'!B75,'[1]ОСВ 0321'!$G$6:$G$207)</f>
        <v>4905737</v>
      </c>
      <c r="E75" s="29">
        <f>'[1]ОСВ 0321'!C148</f>
        <v>4905737</v>
      </c>
      <c r="F75" s="11"/>
      <c r="G75" s="48"/>
      <c r="H75" s="54"/>
    </row>
    <row r="76" spans="2:8" ht="15.75" x14ac:dyDescent="0.2">
      <c r="B76" s="24" t="s">
        <v>70</v>
      </c>
      <c r="C76" s="25">
        <v>317</v>
      </c>
      <c r="D76" s="26"/>
      <c r="E76" s="29"/>
      <c r="F76" s="11"/>
      <c r="G76" s="48"/>
    </row>
    <row r="77" spans="2:8" ht="15.75" x14ac:dyDescent="0.2">
      <c r="B77" s="28" t="s">
        <v>85</v>
      </c>
      <c r="C77" s="25">
        <v>318</v>
      </c>
      <c r="D77" s="26"/>
      <c r="E77" s="29"/>
      <c r="F77" s="11"/>
      <c r="G77" s="48"/>
      <c r="H77" s="54"/>
    </row>
    <row r="78" spans="2:8" ht="15.75" x14ac:dyDescent="0.2">
      <c r="B78" s="28" t="s">
        <v>86</v>
      </c>
      <c r="C78" s="25">
        <v>319</v>
      </c>
      <c r="D78" s="26"/>
      <c r="E78" s="29"/>
      <c r="F78" s="11"/>
      <c r="G78" s="48"/>
    </row>
    <row r="79" spans="2:8" ht="15.75" x14ac:dyDescent="0.2">
      <c r="B79" s="28" t="s">
        <v>73</v>
      </c>
      <c r="C79" s="25">
        <v>320</v>
      </c>
      <c r="D79" s="26"/>
      <c r="E79" s="29"/>
      <c r="F79" s="11"/>
      <c r="G79" s="48"/>
    </row>
    <row r="80" spans="2:8" ht="15.75" x14ac:dyDescent="0.2">
      <c r="B80" s="28" t="s">
        <v>87</v>
      </c>
      <c r="C80" s="25">
        <v>321</v>
      </c>
      <c r="D80" s="26">
        <f ca="1">SUMIF('[1]ОСВ 0321'!$H$6:$H$210,'[1]ОФП Ф1'!B80,'[1]ОСВ 0321'!$G$6:$G$207)</f>
        <v>1420082.6323699998</v>
      </c>
      <c r="E80" s="29">
        <f>'[1]ОСВ 0321'!C142+1</f>
        <v>1443685.1333699999</v>
      </c>
      <c r="F80" s="11"/>
      <c r="G80" s="48"/>
    </row>
    <row r="81" spans="2:7" ht="15.75" x14ac:dyDescent="0.2">
      <c r="B81" s="28" t="s">
        <v>88</v>
      </c>
      <c r="C81" s="25">
        <v>400</v>
      </c>
      <c r="D81" s="31">
        <f ca="1">SUM(D67:D80)</f>
        <v>23409334.648969997</v>
      </c>
      <c r="E81" s="32">
        <f>SUM(E67:E80)</f>
        <v>24088893.665370002</v>
      </c>
      <c r="G81" s="48"/>
    </row>
    <row r="82" spans="2:7" ht="15.75" x14ac:dyDescent="0.2">
      <c r="B82" s="24" t="s">
        <v>89</v>
      </c>
      <c r="C82" s="33"/>
      <c r="D82" s="55"/>
      <c r="E82" s="56"/>
      <c r="G82" s="48"/>
    </row>
    <row r="83" spans="2:7" ht="15.75" x14ac:dyDescent="0.2">
      <c r="B83" s="24" t="s">
        <v>90</v>
      </c>
      <c r="C83" s="25">
        <v>410</v>
      </c>
      <c r="D83" s="26">
        <f ca="1">SUMIF('[1]ОСВ 0321'!$H$6:$H$210,'[1]ОФП Ф1'!B83,'[1]ОСВ 0321'!$G$6:$G$207)</f>
        <v>1712761.7764999999</v>
      </c>
      <c r="E83" s="29">
        <v>1712761.7764999999</v>
      </c>
      <c r="G83" s="48"/>
    </row>
    <row r="84" spans="2:7" ht="15.75" x14ac:dyDescent="0.2">
      <c r="B84" s="24" t="s">
        <v>91</v>
      </c>
      <c r="C84" s="25">
        <v>411</v>
      </c>
      <c r="D84" s="55"/>
      <c r="E84" s="56"/>
      <c r="G84" s="48"/>
    </row>
    <row r="85" spans="2:7" ht="15.75" x14ac:dyDescent="0.2">
      <c r="B85" s="24" t="s">
        <v>92</v>
      </c>
      <c r="C85" s="25">
        <v>412</v>
      </c>
      <c r="D85" s="26">
        <f ca="1">SUMIF('[1]ОСВ 0321'!$H$6:$H$210,'[1]ОФП Ф1'!B85,'[1]ОСВ 0321'!$G$6:$G$207)</f>
        <v>-38923.576399999998</v>
      </c>
      <c r="E85" s="29">
        <v>-38923.576399999998</v>
      </c>
      <c r="G85" s="48"/>
    </row>
    <row r="86" spans="2:7" ht="15.75" x14ac:dyDescent="0.2">
      <c r="B86" s="28" t="s">
        <v>93</v>
      </c>
      <c r="C86" s="25">
        <v>413</v>
      </c>
      <c r="D86" s="26">
        <f ca="1">SUMIF('[1]ОСВ 0321'!$H$6:$H$210,'[1]ОФП Ф1'!B86,'[1]ОСВ 0321'!$G$6:$G$207)</f>
        <v>11762990.942050001</v>
      </c>
      <c r="E86" s="29">
        <f>'[1]ОСВ 0321'!C156</f>
        <v>11762990.942050001</v>
      </c>
      <c r="G86" s="48"/>
    </row>
    <row r="87" spans="2:7" ht="15.75" x14ac:dyDescent="0.2">
      <c r="B87" s="24" t="s">
        <v>94</v>
      </c>
      <c r="C87" s="25">
        <v>414</v>
      </c>
      <c r="D87" s="26">
        <f ca="1">SUMIF('[1]ОСВ 0321'!$H$6:$H$210,'[1]ОФП Ф1'!B87,'[1]ОСВ 0321'!$G$6:$G$207)</f>
        <v>16760039.425760001</v>
      </c>
      <c r="E87" s="29">
        <f>'[1]ОСВ 0321'!C158+3</f>
        <v>15340279.334470002</v>
      </c>
      <c r="F87" s="48"/>
      <c r="G87" s="48"/>
    </row>
    <row r="88" spans="2:7" ht="15.75" x14ac:dyDescent="0.2">
      <c r="B88" s="28" t="s">
        <v>95</v>
      </c>
      <c r="C88" s="25">
        <v>415</v>
      </c>
      <c r="D88" s="26"/>
      <c r="E88" s="29"/>
      <c r="G88" s="48"/>
    </row>
    <row r="89" spans="2:7" ht="15.75" x14ac:dyDescent="0.2">
      <c r="B89" s="28" t="s">
        <v>96</v>
      </c>
      <c r="C89" s="25">
        <v>420</v>
      </c>
      <c r="D89" s="55"/>
      <c r="E89" s="56"/>
      <c r="G89" s="48"/>
    </row>
    <row r="90" spans="2:7" ht="15.75" x14ac:dyDescent="0.2">
      <c r="B90" s="24" t="s">
        <v>97</v>
      </c>
      <c r="C90" s="25">
        <v>421</v>
      </c>
      <c r="D90" s="57"/>
      <c r="E90" s="58"/>
      <c r="G90" s="48"/>
    </row>
    <row r="91" spans="2:7" ht="15.75" x14ac:dyDescent="0.2">
      <c r="B91" s="24" t="s">
        <v>98</v>
      </c>
      <c r="C91" s="25">
        <v>500</v>
      </c>
      <c r="D91" s="31">
        <f ca="1">SUM(D83:D90)</f>
        <v>30196868.567910001</v>
      </c>
      <c r="E91" s="32">
        <f>SUM(E83:E90)</f>
        <v>28777108.476620004</v>
      </c>
      <c r="G91" s="48"/>
    </row>
    <row r="92" spans="2:7" ht="15.75" x14ac:dyDescent="0.2">
      <c r="B92" s="24" t="s">
        <v>99</v>
      </c>
      <c r="C92" s="33"/>
      <c r="D92" s="31">
        <f ca="1">D66+D81+D91</f>
        <v>58432135.246869996</v>
      </c>
      <c r="E92" s="32">
        <f>E66+E81+E91</f>
        <v>57701093.141990006</v>
      </c>
      <c r="G92" s="48"/>
    </row>
    <row r="93" spans="2:7" ht="15" x14ac:dyDescent="0.2">
      <c r="B93" s="11"/>
      <c r="C93" s="11"/>
      <c r="D93" s="59"/>
      <c r="E93" s="11"/>
    </row>
    <row r="94" spans="2:7" ht="15" x14ac:dyDescent="0.2">
      <c r="B94" s="11"/>
      <c r="C94" s="11"/>
      <c r="D94" s="59"/>
      <c r="E94" s="11"/>
    </row>
    <row r="95" spans="2:7" ht="43.9" customHeight="1" x14ac:dyDescent="0.2">
      <c r="B95" s="11"/>
      <c r="C95" s="11"/>
      <c r="F95" s="61">
        <f ca="1">D50-D92</f>
        <v>0</v>
      </c>
      <c r="G95" s="30">
        <f>E50-E92</f>
        <v>0.32312999665737152</v>
      </c>
    </row>
    <row r="96" spans="2:7" ht="15.75" x14ac:dyDescent="0.25">
      <c r="B96" s="62" t="s">
        <v>100</v>
      </c>
      <c r="C96" s="63"/>
      <c r="D96" s="64"/>
      <c r="E96" s="63"/>
    </row>
    <row r="97" spans="2:5" ht="15.75" x14ac:dyDescent="0.25">
      <c r="B97" s="62" t="s">
        <v>101</v>
      </c>
      <c r="C97" s="63"/>
      <c r="D97" s="64"/>
      <c r="E97" s="62" t="s">
        <v>102</v>
      </c>
    </row>
    <row r="98" spans="2:5" ht="15.75" x14ac:dyDescent="0.25">
      <c r="B98" s="62"/>
      <c r="C98" s="63"/>
      <c r="D98" s="64"/>
      <c r="E98" s="62"/>
    </row>
    <row r="99" spans="2:5" ht="15.75" x14ac:dyDescent="0.25">
      <c r="B99" s="62" t="s">
        <v>103</v>
      </c>
      <c r="C99" s="63"/>
      <c r="D99" s="64"/>
      <c r="E99" s="62" t="s">
        <v>104</v>
      </c>
    </row>
    <row r="100" spans="2:5" ht="20.25" x14ac:dyDescent="0.3">
      <c r="B100" s="65"/>
    </row>
  </sheetData>
  <mergeCells count="10">
    <mergeCell ref="D4:E4"/>
    <mergeCell ref="G7:H7"/>
    <mergeCell ref="G10:H10"/>
    <mergeCell ref="G11:H11"/>
    <mergeCell ref="D1:E1"/>
    <mergeCell ref="G1:H1"/>
    <mergeCell ref="D2:E2"/>
    <mergeCell ref="G2:H2"/>
    <mergeCell ref="D3:E3"/>
    <mergeCell ref="G3:H3"/>
  </mergeCells>
  <hyperlinks>
    <hyperlink ref="D2" r:id="rId1" display="jl:37386494.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9"/>
  <sheetViews>
    <sheetView workbookViewId="0">
      <selection sqref="A1:XFD1048576"/>
    </sheetView>
  </sheetViews>
  <sheetFormatPr defaultRowHeight="12.75" x14ac:dyDescent="0.2"/>
  <cols>
    <col min="1" max="1" width="2.85546875" style="1" customWidth="1"/>
    <col min="2" max="2" width="67" style="1" customWidth="1"/>
    <col min="3" max="3" width="13" style="1" customWidth="1"/>
    <col min="4" max="4" width="21.85546875" style="1" customWidth="1"/>
    <col min="5" max="5" width="23.42578125" style="60" customWidth="1"/>
    <col min="6" max="6" width="19.28515625" style="1" customWidth="1"/>
    <col min="7" max="256" width="9.140625" style="1"/>
    <col min="257" max="257" width="2.85546875" style="1" customWidth="1"/>
    <col min="258" max="258" width="67" style="1" customWidth="1"/>
    <col min="259" max="259" width="15" style="1" customWidth="1"/>
    <col min="260" max="261" width="24.140625" style="1" customWidth="1"/>
    <col min="262" max="262" width="19.28515625" style="1" customWidth="1"/>
    <col min="263" max="512" width="9.140625" style="1"/>
    <col min="513" max="513" width="2.85546875" style="1" customWidth="1"/>
    <col min="514" max="514" width="67" style="1" customWidth="1"/>
    <col min="515" max="515" width="15" style="1" customWidth="1"/>
    <col min="516" max="517" width="24.140625" style="1" customWidth="1"/>
    <col min="518" max="518" width="19.28515625" style="1" customWidth="1"/>
    <col min="519" max="768" width="9.140625" style="1"/>
    <col min="769" max="769" width="2.85546875" style="1" customWidth="1"/>
    <col min="770" max="770" width="67" style="1" customWidth="1"/>
    <col min="771" max="771" width="15" style="1" customWidth="1"/>
    <col min="772" max="773" width="24.140625" style="1" customWidth="1"/>
    <col min="774" max="774" width="19.28515625" style="1" customWidth="1"/>
    <col min="775" max="1024" width="9.140625" style="1"/>
    <col min="1025" max="1025" width="2.85546875" style="1" customWidth="1"/>
    <col min="1026" max="1026" width="67" style="1" customWidth="1"/>
    <col min="1027" max="1027" width="15" style="1" customWidth="1"/>
    <col min="1028" max="1029" width="24.140625" style="1" customWidth="1"/>
    <col min="1030" max="1030" width="19.28515625" style="1" customWidth="1"/>
    <col min="1031" max="1280" width="9.140625" style="1"/>
    <col min="1281" max="1281" width="2.85546875" style="1" customWidth="1"/>
    <col min="1282" max="1282" width="67" style="1" customWidth="1"/>
    <col min="1283" max="1283" width="15" style="1" customWidth="1"/>
    <col min="1284" max="1285" width="24.140625" style="1" customWidth="1"/>
    <col min="1286" max="1286" width="19.28515625" style="1" customWidth="1"/>
    <col min="1287" max="1536" width="9.140625" style="1"/>
    <col min="1537" max="1537" width="2.85546875" style="1" customWidth="1"/>
    <col min="1538" max="1538" width="67" style="1" customWidth="1"/>
    <col min="1539" max="1539" width="15" style="1" customWidth="1"/>
    <col min="1540" max="1541" width="24.140625" style="1" customWidth="1"/>
    <col min="1542" max="1542" width="19.28515625" style="1" customWidth="1"/>
    <col min="1543" max="1792" width="9.140625" style="1"/>
    <col min="1793" max="1793" width="2.85546875" style="1" customWidth="1"/>
    <col min="1794" max="1794" width="67" style="1" customWidth="1"/>
    <col min="1795" max="1795" width="15" style="1" customWidth="1"/>
    <col min="1796" max="1797" width="24.140625" style="1" customWidth="1"/>
    <col min="1798" max="1798" width="19.28515625" style="1" customWidth="1"/>
    <col min="1799" max="2048" width="9.140625" style="1"/>
    <col min="2049" max="2049" width="2.85546875" style="1" customWidth="1"/>
    <col min="2050" max="2050" width="67" style="1" customWidth="1"/>
    <col min="2051" max="2051" width="15" style="1" customWidth="1"/>
    <col min="2052" max="2053" width="24.140625" style="1" customWidth="1"/>
    <col min="2054" max="2054" width="19.28515625" style="1" customWidth="1"/>
    <col min="2055" max="2304" width="9.140625" style="1"/>
    <col min="2305" max="2305" width="2.85546875" style="1" customWidth="1"/>
    <col min="2306" max="2306" width="67" style="1" customWidth="1"/>
    <col min="2307" max="2307" width="15" style="1" customWidth="1"/>
    <col min="2308" max="2309" width="24.140625" style="1" customWidth="1"/>
    <col min="2310" max="2310" width="19.28515625" style="1" customWidth="1"/>
    <col min="2311" max="2560" width="9.140625" style="1"/>
    <col min="2561" max="2561" width="2.85546875" style="1" customWidth="1"/>
    <col min="2562" max="2562" width="67" style="1" customWidth="1"/>
    <col min="2563" max="2563" width="15" style="1" customWidth="1"/>
    <col min="2564" max="2565" width="24.140625" style="1" customWidth="1"/>
    <col min="2566" max="2566" width="19.28515625" style="1" customWidth="1"/>
    <col min="2567" max="2816" width="9.140625" style="1"/>
    <col min="2817" max="2817" width="2.85546875" style="1" customWidth="1"/>
    <col min="2818" max="2818" width="67" style="1" customWidth="1"/>
    <col min="2819" max="2819" width="15" style="1" customWidth="1"/>
    <col min="2820" max="2821" width="24.140625" style="1" customWidth="1"/>
    <col min="2822" max="2822" width="19.28515625" style="1" customWidth="1"/>
    <col min="2823" max="3072" width="9.140625" style="1"/>
    <col min="3073" max="3073" width="2.85546875" style="1" customWidth="1"/>
    <col min="3074" max="3074" width="67" style="1" customWidth="1"/>
    <col min="3075" max="3075" width="15" style="1" customWidth="1"/>
    <col min="3076" max="3077" width="24.140625" style="1" customWidth="1"/>
    <col min="3078" max="3078" width="19.28515625" style="1" customWidth="1"/>
    <col min="3079" max="3328" width="9.140625" style="1"/>
    <col min="3329" max="3329" width="2.85546875" style="1" customWidth="1"/>
    <col min="3330" max="3330" width="67" style="1" customWidth="1"/>
    <col min="3331" max="3331" width="15" style="1" customWidth="1"/>
    <col min="3332" max="3333" width="24.140625" style="1" customWidth="1"/>
    <col min="3334" max="3334" width="19.28515625" style="1" customWidth="1"/>
    <col min="3335" max="3584" width="9.140625" style="1"/>
    <col min="3585" max="3585" width="2.85546875" style="1" customWidth="1"/>
    <col min="3586" max="3586" width="67" style="1" customWidth="1"/>
    <col min="3587" max="3587" width="15" style="1" customWidth="1"/>
    <col min="3588" max="3589" width="24.140625" style="1" customWidth="1"/>
    <col min="3590" max="3590" width="19.28515625" style="1" customWidth="1"/>
    <col min="3591" max="3840" width="9.140625" style="1"/>
    <col min="3841" max="3841" width="2.85546875" style="1" customWidth="1"/>
    <col min="3842" max="3842" width="67" style="1" customWidth="1"/>
    <col min="3843" max="3843" width="15" style="1" customWidth="1"/>
    <col min="3844" max="3845" width="24.140625" style="1" customWidth="1"/>
    <col min="3846" max="3846" width="19.28515625" style="1" customWidth="1"/>
    <col min="3847" max="4096" width="9.140625" style="1"/>
    <col min="4097" max="4097" width="2.85546875" style="1" customWidth="1"/>
    <col min="4098" max="4098" width="67" style="1" customWidth="1"/>
    <col min="4099" max="4099" width="15" style="1" customWidth="1"/>
    <col min="4100" max="4101" width="24.140625" style="1" customWidth="1"/>
    <col min="4102" max="4102" width="19.28515625" style="1" customWidth="1"/>
    <col min="4103" max="4352" width="9.140625" style="1"/>
    <col min="4353" max="4353" width="2.85546875" style="1" customWidth="1"/>
    <col min="4354" max="4354" width="67" style="1" customWidth="1"/>
    <col min="4355" max="4355" width="15" style="1" customWidth="1"/>
    <col min="4356" max="4357" width="24.140625" style="1" customWidth="1"/>
    <col min="4358" max="4358" width="19.28515625" style="1" customWidth="1"/>
    <col min="4359" max="4608" width="9.140625" style="1"/>
    <col min="4609" max="4609" width="2.85546875" style="1" customWidth="1"/>
    <col min="4610" max="4610" width="67" style="1" customWidth="1"/>
    <col min="4611" max="4611" width="15" style="1" customWidth="1"/>
    <col min="4612" max="4613" width="24.140625" style="1" customWidth="1"/>
    <col min="4614" max="4614" width="19.28515625" style="1" customWidth="1"/>
    <col min="4615" max="4864" width="9.140625" style="1"/>
    <col min="4865" max="4865" width="2.85546875" style="1" customWidth="1"/>
    <col min="4866" max="4866" width="67" style="1" customWidth="1"/>
    <col min="4867" max="4867" width="15" style="1" customWidth="1"/>
    <col min="4868" max="4869" width="24.140625" style="1" customWidth="1"/>
    <col min="4870" max="4870" width="19.28515625" style="1" customWidth="1"/>
    <col min="4871" max="5120" width="9.140625" style="1"/>
    <col min="5121" max="5121" width="2.85546875" style="1" customWidth="1"/>
    <col min="5122" max="5122" width="67" style="1" customWidth="1"/>
    <col min="5123" max="5123" width="15" style="1" customWidth="1"/>
    <col min="5124" max="5125" width="24.140625" style="1" customWidth="1"/>
    <col min="5126" max="5126" width="19.28515625" style="1" customWidth="1"/>
    <col min="5127" max="5376" width="9.140625" style="1"/>
    <col min="5377" max="5377" width="2.85546875" style="1" customWidth="1"/>
    <col min="5378" max="5378" width="67" style="1" customWidth="1"/>
    <col min="5379" max="5379" width="15" style="1" customWidth="1"/>
    <col min="5380" max="5381" width="24.140625" style="1" customWidth="1"/>
    <col min="5382" max="5382" width="19.28515625" style="1" customWidth="1"/>
    <col min="5383" max="5632" width="9.140625" style="1"/>
    <col min="5633" max="5633" width="2.85546875" style="1" customWidth="1"/>
    <col min="5634" max="5634" width="67" style="1" customWidth="1"/>
    <col min="5635" max="5635" width="15" style="1" customWidth="1"/>
    <col min="5636" max="5637" width="24.140625" style="1" customWidth="1"/>
    <col min="5638" max="5638" width="19.28515625" style="1" customWidth="1"/>
    <col min="5639" max="5888" width="9.140625" style="1"/>
    <col min="5889" max="5889" width="2.85546875" style="1" customWidth="1"/>
    <col min="5890" max="5890" width="67" style="1" customWidth="1"/>
    <col min="5891" max="5891" width="15" style="1" customWidth="1"/>
    <col min="5892" max="5893" width="24.140625" style="1" customWidth="1"/>
    <col min="5894" max="5894" width="19.28515625" style="1" customWidth="1"/>
    <col min="5895" max="6144" width="9.140625" style="1"/>
    <col min="6145" max="6145" width="2.85546875" style="1" customWidth="1"/>
    <col min="6146" max="6146" width="67" style="1" customWidth="1"/>
    <col min="6147" max="6147" width="15" style="1" customWidth="1"/>
    <col min="6148" max="6149" width="24.140625" style="1" customWidth="1"/>
    <col min="6150" max="6150" width="19.28515625" style="1" customWidth="1"/>
    <col min="6151" max="6400" width="9.140625" style="1"/>
    <col min="6401" max="6401" width="2.85546875" style="1" customWidth="1"/>
    <col min="6402" max="6402" width="67" style="1" customWidth="1"/>
    <col min="6403" max="6403" width="15" style="1" customWidth="1"/>
    <col min="6404" max="6405" width="24.140625" style="1" customWidth="1"/>
    <col min="6406" max="6406" width="19.28515625" style="1" customWidth="1"/>
    <col min="6407" max="6656" width="9.140625" style="1"/>
    <col min="6657" max="6657" width="2.85546875" style="1" customWidth="1"/>
    <col min="6658" max="6658" width="67" style="1" customWidth="1"/>
    <col min="6659" max="6659" width="15" style="1" customWidth="1"/>
    <col min="6660" max="6661" width="24.140625" style="1" customWidth="1"/>
    <col min="6662" max="6662" width="19.28515625" style="1" customWidth="1"/>
    <col min="6663" max="6912" width="9.140625" style="1"/>
    <col min="6913" max="6913" width="2.85546875" style="1" customWidth="1"/>
    <col min="6914" max="6914" width="67" style="1" customWidth="1"/>
    <col min="6915" max="6915" width="15" style="1" customWidth="1"/>
    <col min="6916" max="6917" width="24.140625" style="1" customWidth="1"/>
    <col min="6918" max="6918" width="19.28515625" style="1" customWidth="1"/>
    <col min="6919" max="7168" width="9.140625" style="1"/>
    <col min="7169" max="7169" width="2.85546875" style="1" customWidth="1"/>
    <col min="7170" max="7170" width="67" style="1" customWidth="1"/>
    <col min="7171" max="7171" width="15" style="1" customWidth="1"/>
    <col min="7172" max="7173" width="24.140625" style="1" customWidth="1"/>
    <col min="7174" max="7174" width="19.28515625" style="1" customWidth="1"/>
    <col min="7175" max="7424" width="9.140625" style="1"/>
    <col min="7425" max="7425" width="2.85546875" style="1" customWidth="1"/>
    <col min="7426" max="7426" width="67" style="1" customWidth="1"/>
    <col min="7427" max="7427" width="15" style="1" customWidth="1"/>
    <col min="7428" max="7429" width="24.140625" style="1" customWidth="1"/>
    <col min="7430" max="7430" width="19.28515625" style="1" customWidth="1"/>
    <col min="7431" max="7680" width="9.140625" style="1"/>
    <col min="7681" max="7681" width="2.85546875" style="1" customWidth="1"/>
    <col min="7682" max="7682" width="67" style="1" customWidth="1"/>
    <col min="7683" max="7683" width="15" style="1" customWidth="1"/>
    <col min="7684" max="7685" width="24.140625" style="1" customWidth="1"/>
    <col min="7686" max="7686" width="19.28515625" style="1" customWidth="1"/>
    <col min="7687" max="7936" width="9.140625" style="1"/>
    <col min="7937" max="7937" width="2.85546875" style="1" customWidth="1"/>
    <col min="7938" max="7938" width="67" style="1" customWidth="1"/>
    <col min="7939" max="7939" width="15" style="1" customWidth="1"/>
    <col min="7940" max="7941" width="24.140625" style="1" customWidth="1"/>
    <col min="7942" max="7942" width="19.28515625" style="1" customWidth="1"/>
    <col min="7943" max="8192" width="9.140625" style="1"/>
    <col min="8193" max="8193" width="2.85546875" style="1" customWidth="1"/>
    <col min="8194" max="8194" width="67" style="1" customWidth="1"/>
    <col min="8195" max="8195" width="15" style="1" customWidth="1"/>
    <col min="8196" max="8197" width="24.140625" style="1" customWidth="1"/>
    <col min="8198" max="8198" width="19.28515625" style="1" customWidth="1"/>
    <col min="8199" max="8448" width="9.140625" style="1"/>
    <col min="8449" max="8449" width="2.85546875" style="1" customWidth="1"/>
    <col min="8450" max="8450" width="67" style="1" customWidth="1"/>
    <col min="8451" max="8451" width="15" style="1" customWidth="1"/>
    <col min="8452" max="8453" width="24.140625" style="1" customWidth="1"/>
    <col min="8454" max="8454" width="19.28515625" style="1" customWidth="1"/>
    <col min="8455" max="8704" width="9.140625" style="1"/>
    <col min="8705" max="8705" width="2.85546875" style="1" customWidth="1"/>
    <col min="8706" max="8706" width="67" style="1" customWidth="1"/>
    <col min="8707" max="8707" width="15" style="1" customWidth="1"/>
    <col min="8708" max="8709" width="24.140625" style="1" customWidth="1"/>
    <col min="8710" max="8710" width="19.28515625" style="1" customWidth="1"/>
    <col min="8711" max="8960" width="9.140625" style="1"/>
    <col min="8961" max="8961" width="2.85546875" style="1" customWidth="1"/>
    <col min="8962" max="8962" width="67" style="1" customWidth="1"/>
    <col min="8963" max="8963" width="15" style="1" customWidth="1"/>
    <col min="8964" max="8965" width="24.140625" style="1" customWidth="1"/>
    <col min="8966" max="8966" width="19.28515625" style="1" customWidth="1"/>
    <col min="8967" max="9216" width="9.140625" style="1"/>
    <col min="9217" max="9217" width="2.85546875" style="1" customWidth="1"/>
    <col min="9218" max="9218" width="67" style="1" customWidth="1"/>
    <col min="9219" max="9219" width="15" style="1" customWidth="1"/>
    <col min="9220" max="9221" width="24.140625" style="1" customWidth="1"/>
    <col min="9222" max="9222" width="19.28515625" style="1" customWidth="1"/>
    <col min="9223" max="9472" width="9.140625" style="1"/>
    <col min="9473" max="9473" width="2.85546875" style="1" customWidth="1"/>
    <col min="9474" max="9474" width="67" style="1" customWidth="1"/>
    <col min="9475" max="9475" width="15" style="1" customWidth="1"/>
    <col min="9476" max="9477" width="24.140625" style="1" customWidth="1"/>
    <col min="9478" max="9478" width="19.28515625" style="1" customWidth="1"/>
    <col min="9479" max="9728" width="9.140625" style="1"/>
    <col min="9729" max="9729" width="2.85546875" style="1" customWidth="1"/>
    <col min="9730" max="9730" width="67" style="1" customWidth="1"/>
    <col min="9731" max="9731" width="15" style="1" customWidth="1"/>
    <col min="9732" max="9733" width="24.140625" style="1" customWidth="1"/>
    <col min="9734" max="9734" width="19.28515625" style="1" customWidth="1"/>
    <col min="9735" max="9984" width="9.140625" style="1"/>
    <col min="9985" max="9985" width="2.85546875" style="1" customWidth="1"/>
    <col min="9986" max="9986" width="67" style="1" customWidth="1"/>
    <col min="9987" max="9987" width="15" style="1" customWidth="1"/>
    <col min="9988" max="9989" width="24.140625" style="1" customWidth="1"/>
    <col min="9990" max="9990" width="19.28515625" style="1" customWidth="1"/>
    <col min="9991" max="10240" width="9.140625" style="1"/>
    <col min="10241" max="10241" width="2.85546875" style="1" customWidth="1"/>
    <col min="10242" max="10242" width="67" style="1" customWidth="1"/>
    <col min="10243" max="10243" width="15" style="1" customWidth="1"/>
    <col min="10244" max="10245" width="24.140625" style="1" customWidth="1"/>
    <col min="10246" max="10246" width="19.28515625" style="1" customWidth="1"/>
    <col min="10247" max="10496" width="9.140625" style="1"/>
    <col min="10497" max="10497" width="2.85546875" style="1" customWidth="1"/>
    <col min="10498" max="10498" width="67" style="1" customWidth="1"/>
    <col min="10499" max="10499" width="15" style="1" customWidth="1"/>
    <col min="10500" max="10501" width="24.140625" style="1" customWidth="1"/>
    <col min="10502" max="10502" width="19.28515625" style="1" customWidth="1"/>
    <col min="10503" max="10752" width="9.140625" style="1"/>
    <col min="10753" max="10753" width="2.85546875" style="1" customWidth="1"/>
    <col min="10754" max="10754" width="67" style="1" customWidth="1"/>
    <col min="10755" max="10755" width="15" style="1" customWidth="1"/>
    <col min="10756" max="10757" width="24.140625" style="1" customWidth="1"/>
    <col min="10758" max="10758" width="19.28515625" style="1" customWidth="1"/>
    <col min="10759" max="11008" width="9.140625" style="1"/>
    <col min="11009" max="11009" width="2.85546875" style="1" customWidth="1"/>
    <col min="11010" max="11010" width="67" style="1" customWidth="1"/>
    <col min="11011" max="11011" width="15" style="1" customWidth="1"/>
    <col min="11012" max="11013" width="24.140625" style="1" customWidth="1"/>
    <col min="11014" max="11014" width="19.28515625" style="1" customWidth="1"/>
    <col min="11015" max="11264" width="9.140625" style="1"/>
    <col min="11265" max="11265" width="2.85546875" style="1" customWidth="1"/>
    <col min="11266" max="11266" width="67" style="1" customWidth="1"/>
    <col min="11267" max="11267" width="15" style="1" customWidth="1"/>
    <col min="11268" max="11269" width="24.140625" style="1" customWidth="1"/>
    <col min="11270" max="11270" width="19.28515625" style="1" customWidth="1"/>
    <col min="11271" max="11520" width="9.140625" style="1"/>
    <col min="11521" max="11521" width="2.85546875" style="1" customWidth="1"/>
    <col min="11522" max="11522" width="67" style="1" customWidth="1"/>
    <col min="11523" max="11523" width="15" style="1" customWidth="1"/>
    <col min="11524" max="11525" width="24.140625" style="1" customWidth="1"/>
    <col min="11526" max="11526" width="19.28515625" style="1" customWidth="1"/>
    <col min="11527" max="11776" width="9.140625" style="1"/>
    <col min="11777" max="11777" width="2.85546875" style="1" customWidth="1"/>
    <col min="11778" max="11778" width="67" style="1" customWidth="1"/>
    <col min="11779" max="11779" width="15" style="1" customWidth="1"/>
    <col min="11780" max="11781" width="24.140625" style="1" customWidth="1"/>
    <col min="11782" max="11782" width="19.28515625" style="1" customWidth="1"/>
    <col min="11783" max="12032" width="9.140625" style="1"/>
    <col min="12033" max="12033" width="2.85546875" style="1" customWidth="1"/>
    <col min="12034" max="12034" width="67" style="1" customWidth="1"/>
    <col min="12035" max="12035" width="15" style="1" customWidth="1"/>
    <col min="12036" max="12037" width="24.140625" style="1" customWidth="1"/>
    <col min="12038" max="12038" width="19.28515625" style="1" customWidth="1"/>
    <col min="12039" max="12288" width="9.140625" style="1"/>
    <col min="12289" max="12289" width="2.85546875" style="1" customWidth="1"/>
    <col min="12290" max="12290" width="67" style="1" customWidth="1"/>
    <col min="12291" max="12291" width="15" style="1" customWidth="1"/>
    <col min="12292" max="12293" width="24.140625" style="1" customWidth="1"/>
    <col min="12294" max="12294" width="19.28515625" style="1" customWidth="1"/>
    <col min="12295" max="12544" width="9.140625" style="1"/>
    <col min="12545" max="12545" width="2.85546875" style="1" customWidth="1"/>
    <col min="12546" max="12546" width="67" style="1" customWidth="1"/>
    <col min="12547" max="12547" width="15" style="1" customWidth="1"/>
    <col min="12548" max="12549" width="24.140625" style="1" customWidth="1"/>
    <col min="12550" max="12550" width="19.28515625" style="1" customWidth="1"/>
    <col min="12551" max="12800" width="9.140625" style="1"/>
    <col min="12801" max="12801" width="2.85546875" style="1" customWidth="1"/>
    <col min="12802" max="12802" width="67" style="1" customWidth="1"/>
    <col min="12803" max="12803" width="15" style="1" customWidth="1"/>
    <col min="12804" max="12805" width="24.140625" style="1" customWidth="1"/>
    <col min="12806" max="12806" width="19.28515625" style="1" customWidth="1"/>
    <col min="12807" max="13056" width="9.140625" style="1"/>
    <col min="13057" max="13057" width="2.85546875" style="1" customWidth="1"/>
    <col min="13058" max="13058" width="67" style="1" customWidth="1"/>
    <col min="13059" max="13059" width="15" style="1" customWidth="1"/>
    <col min="13060" max="13061" width="24.140625" style="1" customWidth="1"/>
    <col min="13062" max="13062" width="19.28515625" style="1" customWidth="1"/>
    <col min="13063" max="13312" width="9.140625" style="1"/>
    <col min="13313" max="13313" width="2.85546875" style="1" customWidth="1"/>
    <col min="13314" max="13314" width="67" style="1" customWidth="1"/>
    <col min="13315" max="13315" width="15" style="1" customWidth="1"/>
    <col min="13316" max="13317" width="24.140625" style="1" customWidth="1"/>
    <col min="13318" max="13318" width="19.28515625" style="1" customWidth="1"/>
    <col min="13319" max="13568" width="9.140625" style="1"/>
    <col min="13569" max="13569" width="2.85546875" style="1" customWidth="1"/>
    <col min="13570" max="13570" width="67" style="1" customWidth="1"/>
    <col min="13571" max="13571" width="15" style="1" customWidth="1"/>
    <col min="13572" max="13573" width="24.140625" style="1" customWidth="1"/>
    <col min="13574" max="13574" width="19.28515625" style="1" customWidth="1"/>
    <col min="13575" max="13824" width="9.140625" style="1"/>
    <col min="13825" max="13825" width="2.85546875" style="1" customWidth="1"/>
    <col min="13826" max="13826" width="67" style="1" customWidth="1"/>
    <col min="13827" max="13827" width="15" style="1" customWidth="1"/>
    <col min="13828" max="13829" width="24.140625" style="1" customWidth="1"/>
    <col min="13830" max="13830" width="19.28515625" style="1" customWidth="1"/>
    <col min="13831" max="14080" width="9.140625" style="1"/>
    <col min="14081" max="14081" width="2.85546875" style="1" customWidth="1"/>
    <col min="14082" max="14082" width="67" style="1" customWidth="1"/>
    <col min="14083" max="14083" width="15" style="1" customWidth="1"/>
    <col min="14084" max="14085" width="24.140625" style="1" customWidth="1"/>
    <col min="14086" max="14086" width="19.28515625" style="1" customWidth="1"/>
    <col min="14087" max="14336" width="9.140625" style="1"/>
    <col min="14337" max="14337" width="2.85546875" style="1" customWidth="1"/>
    <col min="14338" max="14338" width="67" style="1" customWidth="1"/>
    <col min="14339" max="14339" width="15" style="1" customWidth="1"/>
    <col min="14340" max="14341" width="24.140625" style="1" customWidth="1"/>
    <col min="14342" max="14342" width="19.28515625" style="1" customWidth="1"/>
    <col min="14343" max="14592" width="9.140625" style="1"/>
    <col min="14593" max="14593" width="2.85546875" style="1" customWidth="1"/>
    <col min="14594" max="14594" width="67" style="1" customWidth="1"/>
    <col min="14595" max="14595" width="15" style="1" customWidth="1"/>
    <col min="14596" max="14597" width="24.140625" style="1" customWidth="1"/>
    <col min="14598" max="14598" width="19.28515625" style="1" customWidth="1"/>
    <col min="14599" max="14848" width="9.140625" style="1"/>
    <col min="14849" max="14849" width="2.85546875" style="1" customWidth="1"/>
    <col min="14850" max="14850" width="67" style="1" customWidth="1"/>
    <col min="14851" max="14851" width="15" style="1" customWidth="1"/>
    <col min="14852" max="14853" width="24.140625" style="1" customWidth="1"/>
    <col min="14854" max="14854" width="19.28515625" style="1" customWidth="1"/>
    <col min="14855" max="15104" width="9.140625" style="1"/>
    <col min="15105" max="15105" width="2.85546875" style="1" customWidth="1"/>
    <col min="15106" max="15106" width="67" style="1" customWidth="1"/>
    <col min="15107" max="15107" width="15" style="1" customWidth="1"/>
    <col min="15108" max="15109" width="24.140625" style="1" customWidth="1"/>
    <col min="15110" max="15110" width="19.28515625" style="1" customWidth="1"/>
    <col min="15111" max="15360" width="9.140625" style="1"/>
    <col min="15361" max="15361" width="2.85546875" style="1" customWidth="1"/>
    <col min="15362" max="15362" width="67" style="1" customWidth="1"/>
    <col min="15363" max="15363" width="15" style="1" customWidth="1"/>
    <col min="15364" max="15365" width="24.140625" style="1" customWidth="1"/>
    <col min="15366" max="15366" width="19.28515625" style="1" customWidth="1"/>
    <col min="15367" max="15616" width="9.140625" style="1"/>
    <col min="15617" max="15617" width="2.85546875" style="1" customWidth="1"/>
    <col min="15618" max="15618" width="67" style="1" customWidth="1"/>
    <col min="15619" max="15619" width="15" style="1" customWidth="1"/>
    <col min="15620" max="15621" width="24.140625" style="1" customWidth="1"/>
    <col min="15622" max="15622" width="19.28515625" style="1" customWidth="1"/>
    <col min="15623" max="15872" width="9.140625" style="1"/>
    <col min="15873" max="15873" width="2.85546875" style="1" customWidth="1"/>
    <col min="15874" max="15874" width="67" style="1" customWidth="1"/>
    <col min="15875" max="15875" width="15" style="1" customWidth="1"/>
    <col min="15876" max="15877" width="24.140625" style="1" customWidth="1"/>
    <col min="15878" max="15878" width="19.28515625" style="1" customWidth="1"/>
    <col min="15879" max="16128" width="9.140625" style="1"/>
    <col min="16129" max="16129" width="2.85546875" style="1" customWidth="1"/>
    <col min="16130" max="16130" width="67" style="1" customWidth="1"/>
    <col min="16131" max="16131" width="15" style="1" customWidth="1"/>
    <col min="16132" max="16133" width="24.140625" style="1" customWidth="1"/>
    <col min="16134" max="16134" width="19.28515625" style="1" customWidth="1"/>
    <col min="16135" max="16384" width="9.140625" style="1"/>
  </cols>
  <sheetData>
    <row r="1" spans="2:7" ht="15.75" x14ac:dyDescent="0.25">
      <c r="B1" s="11"/>
      <c r="C1" s="63"/>
      <c r="D1" s="2" t="s">
        <v>105</v>
      </c>
      <c r="E1" s="2"/>
    </row>
    <row r="2" spans="2:7" ht="15.75" x14ac:dyDescent="0.25">
      <c r="B2" s="11"/>
      <c r="C2" s="63"/>
      <c r="D2" s="2" t="s">
        <v>1</v>
      </c>
      <c r="E2" s="2"/>
    </row>
    <row r="3" spans="2:7" ht="15.75" x14ac:dyDescent="0.25">
      <c r="B3" s="11"/>
      <c r="C3" s="63"/>
      <c r="D3" s="2" t="s">
        <v>2</v>
      </c>
      <c r="E3" s="2"/>
    </row>
    <row r="4" spans="2:7" ht="15" x14ac:dyDescent="0.2">
      <c r="B4" s="11"/>
      <c r="C4" s="11"/>
      <c r="D4" s="2" t="s">
        <v>3</v>
      </c>
      <c r="E4" s="2"/>
    </row>
    <row r="5" spans="2:7" ht="15" x14ac:dyDescent="0.2">
      <c r="B5" s="11"/>
      <c r="C5" s="11"/>
      <c r="D5" s="8"/>
      <c r="E5" s="66"/>
    </row>
    <row r="6" spans="2:7" ht="15" x14ac:dyDescent="0.2">
      <c r="B6" s="7" t="s">
        <v>4</v>
      </c>
      <c r="C6" s="11"/>
      <c r="D6" s="8"/>
      <c r="E6" s="66" t="s">
        <v>5</v>
      </c>
    </row>
    <row r="7" spans="2:7" ht="15" x14ac:dyDescent="0.2">
      <c r="B7" s="7"/>
      <c r="C7" s="11"/>
      <c r="D7" s="8"/>
      <c r="E7" s="66"/>
    </row>
    <row r="8" spans="2:7" ht="15.75" x14ac:dyDescent="0.25">
      <c r="B8" s="10" t="s">
        <v>106</v>
      </c>
      <c r="C8" s="11"/>
      <c r="D8" s="11"/>
      <c r="E8" s="12"/>
    </row>
    <row r="9" spans="2:7" ht="15" x14ac:dyDescent="0.2">
      <c r="B9" s="13" t="s">
        <v>107</v>
      </c>
      <c r="C9" s="11"/>
      <c r="D9" s="11"/>
      <c r="E9" s="12"/>
    </row>
    <row r="10" spans="2:7" ht="12.75" customHeight="1" x14ac:dyDescent="0.25">
      <c r="B10" s="11"/>
      <c r="C10" s="11"/>
      <c r="D10" s="11"/>
      <c r="E10" s="67" t="s">
        <v>8</v>
      </c>
    </row>
    <row r="11" spans="2:7" ht="3" hidden="1" customHeight="1" x14ac:dyDescent="0.2">
      <c r="B11" s="11"/>
      <c r="C11" s="11"/>
      <c r="D11" s="11"/>
      <c r="E11" s="12"/>
    </row>
    <row r="12" spans="2:7" ht="15" x14ac:dyDescent="0.2">
      <c r="B12" s="11"/>
      <c r="C12" s="11"/>
      <c r="D12" s="11"/>
      <c r="E12" s="12"/>
    </row>
    <row r="13" spans="2:7" ht="47.25" x14ac:dyDescent="0.2">
      <c r="B13" s="33" t="s">
        <v>108</v>
      </c>
      <c r="C13" s="33" t="s">
        <v>10</v>
      </c>
      <c r="D13" s="33" t="s">
        <v>109</v>
      </c>
      <c r="E13" s="68" t="s">
        <v>110</v>
      </c>
    </row>
    <row r="14" spans="2:7" ht="15.75" x14ac:dyDescent="0.2">
      <c r="B14" s="69" t="s">
        <v>111</v>
      </c>
      <c r="C14" s="25" t="s">
        <v>15</v>
      </c>
      <c r="D14" s="70">
        <f>[1]ОПУ!G7</f>
        <v>4534552.8053599996</v>
      </c>
      <c r="E14" s="70">
        <v>4188247.7857900001</v>
      </c>
      <c r="F14" s="48"/>
      <c r="G14" s="48"/>
    </row>
    <row r="15" spans="2:7" ht="15.75" x14ac:dyDescent="0.2">
      <c r="B15" s="69" t="s">
        <v>112</v>
      </c>
      <c r="C15" s="25" t="s">
        <v>17</v>
      </c>
      <c r="D15" s="70">
        <f>-[1]ОПУ!G8</f>
        <v>1937465.2277900001</v>
      </c>
      <c r="E15" s="71">
        <v>1894757.6482199999</v>
      </c>
      <c r="F15" s="48"/>
      <c r="G15" s="48"/>
    </row>
    <row r="16" spans="2:7" ht="15.75" x14ac:dyDescent="0.2">
      <c r="B16" s="72" t="s">
        <v>113</v>
      </c>
      <c r="C16" s="25" t="s">
        <v>19</v>
      </c>
      <c r="D16" s="73">
        <f>D14-D15</f>
        <v>2597087.5775699997</v>
      </c>
      <c r="E16" s="73">
        <f>E14-E15</f>
        <v>2293490.1375700003</v>
      </c>
      <c r="G16" s="48"/>
    </row>
    <row r="17" spans="2:7" ht="15.75" x14ac:dyDescent="0.2">
      <c r="B17" s="69" t="s">
        <v>114</v>
      </c>
      <c r="C17" s="25" t="s">
        <v>21</v>
      </c>
      <c r="D17" s="70">
        <f>-[1]ОПУ!G12</f>
        <v>70085.843459999989</v>
      </c>
      <c r="E17" s="74">
        <v>62311.2497</v>
      </c>
      <c r="G17" s="48"/>
    </row>
    <row r="18" spans="2:7" ht="15.75" x14ac:dyDescent="0.2">
      <c r="B18" s="69" t="s">
        <v>115</v>
      </c>
      <c r="C18" s="25" t="s">
        <v>23</v>
      </c>
      <c r="D18" s="70">
        <f>-[1]ОПУ!G11</f>
        <v>341938.39294999995</v>
      </c>
      <c r="E18" s="74">
        <v>289589.11822</v>
      </c>
      <c r="G18" s="48"/>
    </row>
    <row r="19" spans="2:7" ht="16.899999999999999" customHeight="1" x14ac:dyDescent="0.2">
      <c r="B19" s="75" t="s">
        <v>116</v>
      </c>
      <c r="C19" s="25" t="s">
        <v>35</v>
      </c>
      <c r="D19" s="73">
        <f>D16-D17-D18</f>
        <v>2185063.3411599998</v>
      </c>
      <c r="E19" s="73">
        <f>E16-E17-E18</f>
        <v>1941589.7696500001</v>
      </c>
      <c r="G19" s="48"/>
    </row>
    <row r="20" spans="2:7" ht="15.75" x14ac:dyDescent="0.2">
      <c r="B20" s="28" t="s">
        <v>117</v>
      </c>
      <c r="C20" s="25" t="s">
        <v>37</v>
      </c>
      <c r="D20" s="70">
        <f>[1]ОПУ!G14</f>
        <v>58016.589469999999</v>
      </c>
      <c r="E20" s="70">
        <v>36826.487450000001</v>
      </c>
      <c r="G20" s="48"/>
    </row>
    <row r="21" spans="2:7" ht="15.75" x14ac:dyDescent="0.2">
      <c r="B21" s="28" t="s">
        <v>118</v>
      </c>
      <c r="C21" s="25" t="s">
        <v>39</v>
      </c>
      <c r="D21" s="70">
        <f>-[1]ОПУ!G13</f>
        <v>525814.27731999999</v>
      </c>
      <c r="E21" s="71">
        <v>491330.61157999997</v>
      </c>
      <c r="G21" s="48"/>
    </row>
    <row r="22" spans="2:7" ht="34.9" customHeight="1" x14ac:dyDescent="0.2">
      <c r="B22" s="69" t="s">
        <v>119</v>
      </c>
      <c r="C22" s="25" t="s">
        <v>120</v>
      </c>
      <c r="D22" s="76"/>
      <c r="E22" s="77"/>
      <c r="G22" s="48"/>
    </row>
    <row r="23" spans="2:7" ht="15.75" x14ac:dyDescent="0.2">
      <c r="B23" s="28" t="s">
        <v>121</v>
      </c>
      <c r="C23" s="25" t="s">
        <v>122</v>
      </c>
      <c r="D23" s="76"/>
      <c r="E23" s="77"/>
      <c r="G23" s="48"/>
    </row>
    <row r="24" spans="2:7" ht="15.75" x14ac:dyDescent="0.2">
      <c r="B24" s="28" t="s">
        <v>123</v>
      </c>
      <c r="C24" s="25" t="s">
        <v>124</v>
      </c>
      <c r="D24" s="70">
        <f>-[1]ОПУ!G17-[1]ОПУ!G18</f>
        <v>118989.49102</v>
      </c>
      <c r="E24" s="76">
        <v>1033478.74191</v>
      </c>
      <c r="F24" s="48"/>
      <c r="G24" s="48"/>
    </row>
    <row r="25" spans="2:7" ht="16.899999999999999" customHeight="1" x14ac:dyDescent="0.2">
      <c r="B25" s="72" t="s">
        <v>125</v>
      </c>
      <c r="C25" s="25">
        <v>100</v>
      </c>
      <c r="D25" s="73">
        <f>D19+D20-D21+D23-D24</f>
        <v>1598276.1622899999</v>
      </c>
      <c r="E25" s="73">
        <f>E19+E20-E21+E23-E24</f>
        <v>453606.90361000004</v>
      </c>
      <c r="G25" s="48"/>
    </row>
    <row r="26" spans="2:7" ht="15.75" x14ac:dyDescent="0.2">
      <c r="B26" s="28" t="s">
        <v>126</v>
      </c>
      <c r="C26" s="25">
        <v>101</v>
      </c>
      <c r="D26" s="70">
        <f>[1]ОПУ!G21</f>
        <v>-178513.071</v>
      </c>
      <c r="E26" s="71">
        <v>-154820.511</v>
      </c>
      <c r="G26" s="48"/>
    </row>
    <row r="27" spans="2:7" ht="31.5" x14ac:dyDescent="0.2">
      <c r="B27" s="28" t="s">
        <v>127</v>
      </c>
      <c r="C27" s="25">
        <v>200</v>
      </c>
      <c r="D27" s="76">
        <f>D25+D26</f>
        <v>1419763.0912899999</v>
      </c>
      <c r="E27" s="76">
        <f>E25+E26</f>
        <v>298786.39261000004</v>
      </c>
      <c r="G27" s="48"/>
    </row>
    <row r="28" spans="2:7" ht="31.5" x14ac:dyDescent="0.2">
      <c r="B28" s="69" t="s">
        <v>128</v>
      </c>
      <c r="C28" s="25">
        <v>201</v>
      </c>
      <c r="D28" s="78"/>
      <c r="E28" s="78"/>
      <c r="G28" s="48"/>
    </row>
    <row r="29" spans="2:7" ht="15.75" x14ac:dyDescent="0.2">
      <c r="B29" s="72" t="s">
        <v>129</v>
      </c>
      <c r="C29" s="25">
        <v>300</v>
      </c>
      <c r="D29" s="79">
        <f>D27+D28</f>
        <v>1419763.0912899999</v>
      </c>
      <c r="E29" s="79">
        <f>E27+E28</f>
        <v>298786.39261000004</v>
      </c>
      <c r="G29" s="48"/>
    </row>
    <row r="30" spans="2:7" ht="15.75" x14ac:dyDescent="0.2">
      <c r="B30" s="69" t="s">
        <v>130</v>
      </c>
      <c r="C30" s="49"/>
      <c r="D30" s="80"/>
      <c r="E30" s="74"/>
      <c r="F30" s="81"/>
    </row>
    <row r="31" spans="2:7" ht="15.75" x14ac:dyDescent="0.2">
      <c r="B31" s="69" t="s">
        <v>131</v>
      </c>
      <c r="C31" s="49"/>
      <c r="D31" s="80"/>
      <c r="E31" s="78"/>
    </row>
    <row r="32" spans="2:7" ht="15.75" x14ac:dyDescent="0.25">
      <c r="B32" s="75" t="s">
        <v>132</v>
      </c>
      <c r="C32" s="25">
        <v>400</v>
      </c>
      <c r="D32" s="82"/>
      <c r="E32" s="77"/>
    </row>
    <row r="33" spans="2:5" ht="15.75" x14ac:dyDescent="0.25">
      <c r="B33" s="24" t="s">
        <v>133</v>
      </c>
      <c r="C33" s="49"/>
      <c r="D33" s="82"/>
      <c r="E33" s="73"/>
    </row>
    <row r="34" spans="2:5" ht="31.5" x14ac:dyDescent="0.25">
      <c r="B34" s="28" t="s">
        <v>134</v>
      </c>
      <c r="C34" s="25">
        <v>410</v>
      </c>
      <c r="D34" s="82"/>
      <c r="E34" s="76"/>
    </row>
    <row r="35" spans="2:5" ht="47.25" x14ac:dyDescent="0.25">
      <c r="B35" s="28" t="s">
        <v>135</v>
      </c>
      <c r="C35" s="25">
        <v>411</v>
      </c>
      <c r="D35" s="82"/>
      <c r="E35" s="76"/>
    </row>
    <row r="36" spans="2:5" ht="16.149999999999999" customHeight="1" x14ac:dyDescent="0.25">
      <c r="B36" s="28" t="s">
        <v>136</v>
      </c>
      <c r="C36" s="25">
        <v>412</v>
      </c>
      <c r="D36" s="82"/>
      <c r="E36" s="70"/>
    </row>
    <row r="37" spans="2:5" ht="15.75" x14ac:dyDescent="0.25">
      <c r="B37" s="28" t="s">
        <v>137</v>
      </c>
      <c r="C37" s="25">
        <v>413</v>
      </c>
      <c r="D37" s="82"/>
      <c r="E37" s="70"/>
    </row>
    <row r="38" spans="2:5" ht="15.75" x14ac:dyDescent="0.25">
      <c r="B38" s="28" t="s">
        <v>138</v>
      </c>
      <c r="C38" s="25">
        <v>414</v>
      </c>
      <c r="D38" s="82"/>
      <c r="E38" s="70"/>
    </row>
    <row r="39" spans="2:5" ht="15.75" x14ac:dyDescent="0.25">
      <c r="B39" s="28" t="s">
        <v>139</v>
      </c>
      <c r="C39" s="25">
        <v>415</v>
      </c>
      <c r="D39" s="82"/>
      <c r="E39" s="70"/>
    </row>
    <row r="40" spans="2:5" ht="15.75" x14ac:dyDescent="0.25">
      <c r="B40" s="28" t="s">
        <v>140</v>
      </c>
      <c r="C40" s="25">
        <v>416</v>
      </c>
      <c r="D40" s="82"/>
      <c r="E40" s="70"/>
    </row>
    <row r="41" spans="2:5" ht="15.75" x14ac:dyDescent="0.25">
      <c r="B41" s="28" t="s">
        <v>141</v>
      </c>
      <c r="C41" s="25">
        <v>417</v>
      </c>
      <c r="D41" s="82"/>
      <c r="E41" s="70"/>
    </row>
    <row r="42" spans="2:5" ht="15.75" x14ac:dyDescent="0.25">
      <c r="B42" s="28" t="s">
        <v>142</v>
      </c>
      <c r="C42" s="25">
        <v>418</v>
      </c>
      <c r="D42" s="82"/>
      <c r="E42" s="70"/>
    </row>
    <row r="43" spans="2:5" ht="47.25" x14ac:dyDescent="0.25">
      <c r="B43" s="28" t="s">
        <v>143</v>
      </c>
      <c r="C43" s="25">
        <v>420</v>
      </c>
      <c r="D43" s="82"/>
      <c r="E43" s="70"/>
    </row>
    <row r="44" spans="2:5" ht="15.75" x14ac:dyDescent="0.25">
      <c r="B44" s="28" t="s">
        <v>144</v>
      </c>
      <c r="C44" s="25">
        <v>431</v>
      </c>
      <c r="D44" s="82"/>
      <c r="E44" s="70"/>
    </row>
    <row r="45" spans="2:5" ht="47.25" x14ac:dyDescent="0.25">
      <c r="B45" s="28" t="s">
        <v>135</v>
      </c>
      <c r="C45" s="25">
        <v>432</v>
      </c>
      <c r="D45" s="82"/>
      <c r="E45" s="70"/>
    </row>
    <row r="46" spans="2:5" ht="15.75" x14ac:dyDescent="0.25">
      <c r="B46" s="28" t="s">
        <v>145</v>
      </c>
      <c r="C46" s="25">
        <v>433</v>
      </c>
      <c r="D46" s="83">
        <f>[1]ОПУ!B23</f>
        <v>0</v>
      </c>
      <c r="E46" s="70"/>
    </row>
    <row r="47" spans="2:5" ht="15.75" x14ac:dyDescent="0.25">
      <c r="B47" s="28" t="s">
        <v>142</v>
      </c>
      <c r="C47" s="25">
        <v>434</v>
      </c>
      <c r="D47" s="82"/>
      <c r="E47" s="70"/>
    </row>
    <row r="48" spans="2:5" ht="31.5" x14ac:dyDescent="0.25">
      <c r="B48" s="28" t="s">
        <v>146</v>
      </c>
      <c r="C48" s="25">
        <v>435</v>
      </c>
      <c r="D48" s="82"/>
      <c r="E48" s="70"/>
    </row>
    <row r="49" spans="2:5" ht="47.25" x14ac:dyDescent="0.25">
      <c r="B49" s="28" t="s">
        <v>147</v>
      </c>
      <c r="C49" s="25">
        <v>440</v>
      </c>
      <c r="D49" s="82"/>
      <c r="E49" s="70"/>
    </row>
    <row r="50" spans="2:5" ht="15.75" x14ac:dyDescent="0.2">
      <c r="B50" s="28" t="s">
        <v>148</v>
      </c>
      <c r="C50" s="25">
        <v>500</v>
      </c>
      <c r="D50" s="79">
        <f>D29+D32+D46</f>
        <v>1419763.0912899999</v>
      </c>
      <c r="E50" s="79">
        <f>E29+E32+E46</f>
        <v>298786.39261000004</v>
      </c>
    </row>
    <row r="51" spans="2:5" ht="15.75" x14ac:dyDescent="0.2">
      <c r="B51" s="28" t="s">
        <v>149</v>
      </c>
      <c r="C51" s="49"/>
      <c r="D51" s="80"/>
      <c r="E51" s="70"/>
    </row>
    <row r="52" spans="2:5" ht="15.75" x14ac:dyDescent="0.2">
      <c r="B52" s="28" t="s">
        <v>130</v>
      </c>
      <c r="C52" s="49"/>
      <c r="D52" s="80" t="s">
        <v>150</v>
      </c>
      <c r="E52" s="70"/>
    </row>
    <row r="53" spans="2:5" ht="15.75" x14ac:dyDescent="0.2">
      <c r="B53" s="28" t="s">
        <v>151</v>
      </c>
      <c r="C53" s="49"/>
      <c r="D53" s="80" t="s">
        <v>150</v>
      </c>
      <c r="E53" s="70"/>
    </row>
    <row r="54" spans="2:5" ht="15.75" x14ac:dyDescent="0.2">
      <c r="B54" s="28" t="s">
        <v>152</v>
      </c>
      <c r="C54" s="25">
        <v>600</v>
      </c>
      <c r="D54" s="84">
        <f>'[1]Прибыль на акцию'!B34</f>
        <v>674.14807303240525</v>
      </c>
      <c r="E54" s="73"/>
    </row>
    <row r="55" spans="2:5" ht="15.75" x14ac:dyDescent="0.2">
      <c r="B55" s="28" t="s">
        <v>133</v>
      </c>
      <c r="C55" s="49"/>
      <c r="D55" s="80" t="s">
        <v>150</v>
      </c>
      <c r="E55" s="70"/>
    </row>
    <row r="56" spans="2:5" ht="15.75" x14ac:dyDescent="0.2">
      <c r="B56" s="28" t="s">
        <v>153</v>
      </c>
      <c r="C56" s="49"/>
      <c r="D56" s="80" t="s">
        <v>150</v>
      </c>
      <c r="E56" s="70"/>
    </row>
    <row r="57" spans="2:5" ht="15.75" x14ac:dyDescent="0.25">
      <c r="B57" s="28" t="s">
        <v>154</v>
      </c>
      <c r="C57" s="49"/>
      <c r="D57" s="80" t="s">
        <v>150</v>
      </c>
      <c r="E57" s="85"/>
    </row>
    <row r="58" spans="2:5" ht="15.75" x14ac:dyDescent="0.2">
      <c r="B58" s="28" t="s">
        <v>155</v>
      </c>
      <c r="C58" s="49"/>
      <c r="D58" s="80" t="s">
        <v>150</v>
      </c>
      <c r="E58" s="86"/>
    </row>
    <row r="59" spans="2:5" ht="15.75" x14ac:dyDescent="0.2">
      <c r="B59" s="28" t="s">
        <v>156</v>
      </c>
      <c r="C59" s="49"/>
      <c r="D59" s="80" t="s">
        <v>150</v>
      </c>
      <c r="E59" s="87"/>
    </row>
    <row r="60" spans="2:5" ht="15.75" x14ac:dyDescent="0.2">
      <c r="B60" s="28" t="s">
        <v>154</v>
      </c>
      <c r="C60" s="49"/>
      <c r="D60" s="80" t="s">
        <v>150</v>
      </c>
      <c r="E60" s="87"/>
    </row>
    <row r="61" spans="2:5" ht="15.75" x14ac:dyDescent="0.2">
      <c r="B61" s="28" t="s">
        <v>155</v>
      </c>
      <c r="C61" s="49"/>
      <c r="D61" s="80" t="s">
        <v>150</v>
      </c>
      <c r="E61" s="87"/>
    </row>
    <row r="62" spans="2:5" x14ac:dyDescent="0.2">
      <c r="E62" s="59"/>
    </row>
    <row r="63" spans="2:5" x14ac:dyDescent="0.2">
      <c r="E63" s="59"/>
    </row>
    <row r="64" spans="2:5" x14ac:dyDescent="0.2">
      <c r="B64" s="88"/>
      <c r="D64" s="89"/>
      <c r="E64" s="90"/>
    </row>
    <row r="65" spans="2:5" ht="15.75" x14ac:dyDescent="0.25">
      <c r="B65" s="62" t="s">
        <v>100</v>
      </c>
      <c r="C65" s="63"/>
      <c r="D65" s="62"/>
      <c r="E65" s="91"/>
    </row>
    <row r="66" spans="2:5" ht="15.75" x14ac:dyDescent="0.25">
      <c r="B66" s="62" t="s">
        <v>101</v>
      </c>
      <c r="C66" s="63"/>
      <c r="D66" s="62"/>
      <c r="E66" s="64" t="s">
        <v>102</v>
      </c>
    </row>
    <row r="67" spans="2:5" ht="15.75" x14ac:dyDescent="0.25">
      <c r="B67" s="62"/>
      <c r="C67" s="63"/>
      <c r="D67" s="62"/>
      <c r="E67" s="64"/>
    </row>
    <row r="68" spans="2:5" ht="15.75" x14ac:dyDescent="0.25">
      <c r="B68" s="62" t="s">
        <v>103</v>
      </c>
      <c r="C68" s="63"/>
      <c r="D68" s="62"/>
      <c r="E68" s="64" t="s">
        <v>104</v>
      </c>
    </row>
    <row r="69" spans="2:5" x14ac:dyDescent="0.2">
      <c r="B69" s="88"/>
    </row>
  </sheetData>
  <mergeCells count="4">
    <mergeCell ref="D1:E1"/>
    <mergeCell ref="D2:E2"/>
    <mergeCell ref="D3:E3"/>
    <mergeCell ref="D4:E4"/>
  </mergeCells>
  <hyperlinks>
    <hyperlink ref="D2" r:id="rId1" display="jl:37386494.0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9"/>
  <sheetViews>
    <sheetView workbookViewId="0">
      <selection activeCell="B32" sqref="B32"/>
    </sheetView>
  </sheetViews>
  <sheetFormatPr defaultColWidth="31.140625" defaultRowHeight="15" x14ac:dyDescent="0.2"/>
  <cols>
    <col min="1" max="1" width="3.85546875" style="11" customWidth="1"/>
    <col min="2" max="2" width="72.140625" style="11" customWidth="1"/>
    <col min="3" max="3" width="14.140625" style="11" customWidth="1"/>
    <col min="4" max="5" width="18.28515625" style="11" customWidth="1"/>
    <col min="6" max="16384" width="31.140625" style="11"/>
  </cols>
  <sheetData>
    <row r="1" spans="2:5" x14ac:dyDescent="0.2">
      <c r="C1" s="92" t="s">
        <v>157</v>
      </c>
      <c r="D1" s="92"/>
      <c r="E1" s="92"/>
    </row>
    <row r="2" spans="2:5" x14ac:dyDescent="0.2">
      <c r="C2" s="92" t="s">
        <v>1</v>
      </c>
      <c r="D2" s="92"/>
      <c r="E2" s="92"/>
    </row>
    <row r="3" spans="2:5" x14ac:dyDescent="0.2">
      <c r="C3" s="92" t="s">
        <v>2</v>
      </c>
      <c r="D3" s="92"/>
      <c r="E3" s="92"/>
    </row>
    <row r="4" spans="2:5" x14ac:dyDescent="0.2">
      <c r="C4" s="92" t="s">
        <v>3</v>
      </c>
      <c r="D4" s="92"/>
      <c r="E4" s="92"/>
    </row>
    <row r="5" spans="2:5" x14ac:dyDescent="0.2">
      <c r="C5" s="93"/>
      <c r="D5" s="93"/>
      <c r="E5" s="93"/>
    </row>
    <row r="6" spans="2:5" x14ac:dyDescent="0.2">
      <c r="B6" s="94" t="s">
        <v>4</v>
      </c>
      <c r="C6" s="93"/>
      <c r="D6" s="93"/>
      <c r="E6" s="93" t="s">
        <v>5</v>
      </c>
    </row>
    <row r="7" spans="2:5" x14ac:dyDescent="0.2">
      <c r="B7" s="94"/>
      <c r="C7" s="93"/>
      <c r="D7" s="93"/>
      <c r="E7" s="93"/>
    </row>
    <row r="8" spans="2:5" ht="15.75" x14ac:dyDescent="0.25">
      <c r="B8" s="95" t="s">
        <v>158</v>
      </c>
      <c r="C8" s="95"/>
      <c r="D8" s="95"/>
      <c r="E8" s="95"/>
    </row>
    <row r="9" spans="2:5" ht="15.75" x14ac:dyDescent="0.25">
      <c r="C9" s="10"/>
    </row>
    <row r="10" spans="2:5" ht="25.15" customHeight="1" x14ac:dyDescent="0.25">
      <c r="B10" s="96" t="s">
        <v>107</v>
      </c>
      <c r="C10" s="96"/>
      <c r="D10" s="96"/>
      <c r="E10" s="96"/>
    </row>
    <row r="11" spans="2:5" ht="15.75" x14ac:dyDescent="0.25">
      <c r="E11" s="15" t="s">
        <v>159</v>
      </c>
    </row>
    <row r="13" spans="2:5" ht="31.5" x14ac:dyDescent="0.2">
      <c r="B13" s="33" t="s">
        <v>108</v>
      </c>
      <c r="C13" s="33" t="s">
        <v>10</v>
      </c>
      <c r="D13" s="33" t="s">
        <v>109</v>
      </c>
      <c r="E13" s="33" t="s">
        <v>160</v>
      </c>
    </row>
    <row r="14" spans="2:5" ht="16.5" thickBot="1" x14ac:dyDescent="0.25">
      <c r="B14" s="97" t="s">
        <v>161</v>
      </c>
      <c r="C14" s="97"/>
      <c r="D14" s="97"/>
      <c r="E14" s="97"/>
    </row>
    <row r="15" spans="2:5" ht="16.5" thickBot="1" x14ac:dyDescent="0.25">
      <c r="B15" s="98" t="s">
        <v>162</v>
      </c>
      <c r="C15" s="99" t="s">
        <v>15</v>
      </c>
      <c r="D15" s="100">
        <f>SUM(D16:D22)</f>
        <v>4923838.4181599999</v>
      </c>
      <c r="E15" s="100">
        <v>15636729</v>
      </c>
    </row>
    <row r="16" spans="2:5" ht="15.75" x14ac:dyDescent="0.2">
      <c r="B16" s="101" t="s">
        <v>133</v>
      </c>
      <c r="C16" s="102"/>
      <c r="D16" s="103"/>
      <c r="E16" s="104"/>
    </row>
    <row r="17" spans="2:5" ht="15.75" x14ac:dyDescent="0.2">
      <c r="B17" s="105" t="s">
        <v>163</v>
      </c>
      <c r="C17" s="106" t="s">
        <v>17</v>
      </c>
      <c r="D17" s="107">
        <f>SUMIF('[1]ОСВ 0321'!$E$218:$E$409,'[1]ДДС Ф3'!B17,'[1]ОСВ 0321'!$F$218:$F$409)</f>
        <v>1550114.36968</v>
      </c>
      <c r="E17" s="107">
        <v>5803341</v>
      </c>
    </row>
    <row r="18" spans="2:5" ht="15.75" x14ac:dyDescent="0.2">
      <c r="B18" s="105" t="s">
        <v>164</v>
      </c>
      <c r="C18" s="106" t="s">
        <v>19</v>
      </c>
      <c r="D18" s="107">
        <f>SUMIF('[1]ОСВ 0321'!$E$218:$E$409,'[1]ДДС Ф3'!B18,'[1]ОСВ 0321'!$F$218:$F$409)</f>
        <v>11609.91156</v>
      </c>
      <c r="E18" s="107">
        <v>0</v>
      </c>
    </row>
    <row r="19" spans="2:5" ht="15.75" x14ac:dyDescent="0.2">
      <c r="B19" s="105" t="s">
        <v>165</v>
      </c>
      <c r="C19" s="106" t="s">
        <v>21</v>
      </c>
      <c r="D19" s="107">
        <f>SUMIF('[1]ОСВ 0321'!$E$218:$E$409,'[1]ДДС Ф3'!B19,'[1]ОСВ 0321'!$F$218:$F$409)</f>
        <v>3305472.7473599999</v>
      </c>
      <c r="E19" s="107">
        <v>9567977</v>
      </c>
    </row>
    <row r="20" spans="2:5" ht="15.75" x14ac:dyDescent="0.2">
      <c r="B20" s="105" t="s">
        <v>166</v>
      </c>
      <c r="C20" s="106" t="s">
        <v>23</v>
      </c>
      <c r="D20" s="107">
        <f>SUMIF('[1]ОСВ 0321'!$E$218:$E$409,'[1]ДДС Ф3'!B20,'[1]ОСВ 0321'!$F$218:$F$409)</f>
        <v>0</v>
      </c>
      <c r="E20" s="107">
        <v>0</v>
      </c>
    </row>
    <row r="21" spans="2:5" ht="15.75" x14ac:dyDescent="0.2">
      <c r="B21" s="105" t="s">
        <v>167</v>
      </c>
      <c r="C21" s="106" t="s">
        <v>25</v>
      </c>
      <c r="D21" s="107">
        <f>SUMIF('[1]ОСВ 0321'!$E$218:$E$409,'[1]ДДС Ф3'!B21,'[1]ОСВ 0321'!$F$218:$F$409)</f>
        <v>48124.586149999996</v>
      </c>
      <c r="E21" s="107">
        <v>86115</v>
      </c>
    </row>
    <row r="22" spans="2:5" ht="16.5" thickBot="1" x14ac:dyDescent="0.25">
      <c r="B22" s="108" t="s">
        <v>168</v>
      </c>
      <c r="C22" s="106" t="s">
        <v>27</v>
      </c>
      <c r="D22" s="107">
        <f>SUMIF('[1]ОСВ 0321'!$E$218:$E$409,'[1]ДДС Ф3'!B22,'[1]ОСВ 0321'!$F$218:$F$409)</f>
        <v>8516.8034100000004</v>
      </c>
      <c r="E22" s="107">
        <v>179296</v>
      </c>
    </row>
    <row r="23" spans="2:5" ht="16.5" thickBot="1" x14ac:dyDescent="0.25">
      <c r="B23" s="98" t="s">
        <v>169</v>
      </c>
      <c r="C23" s="99" t="s">
        <v>35</v>
      </c>
      <c r="D23" s="100">
        <f>D25+D26+D27+D28+D30+D31</f>
        <v>2571555.7904999941</v>
      </c>
      <c r="E23" s="100">
        <v>10839128</v>
      </c>
    </row>
    <row r="24" spans="2:5" ht="15.75" x14ac:dyDescent="0.2">
      <c r="B24" s="101" t="s">
        <v>133</v>
      </c>
      <c r="C24" s="102"/>
      <c r="D24" s="103"/>
      <c r="E24" s="109"/>
    </row>
    <row r="25" spans="2:5" ht="15.75" x14ac:dyDescent="0.2">
      <c r="B25" s="105" t="s">
        <v>170</v>
      </c>
      <c r="C25" s="106" t="s">
        <v>37</v>
      </c>
      <c r="D25" s="107">
        <f>SUMIF('[1]ОСВ 0321'!$E$218:$E$409,'[1]ДДС Ф3'!B25,'[1]ОСВ 0321'!$F$218:$F$409)</f>
        <v>721055.51141999988</v>
      </c>
      <c r="E25" s="107">
        <v>3114908</v>
      </c>
    </row>
    <row r="26" spans="2:5" ht="15.75" x14ac:dyDescent="0.2">
      <c r="B26" s="105" t="s">
        <v>171</v>
      </c>
      <c r="C26" s="106" t="s">
        <v>39</v>
      </c>
      <c r="D26" s="107">
        <f>SUMIF('[1]ОСВ 0321'!$E$218:$E$409,'[1]ДДС Ф3'!B26,'[1]ОСВ 0321'!$F$218:$F$409)</f>
        <v>564735.29499999993</v>
      </c>
      <c r="E26" s="107">
        <v>1411760</v>
      </c>
    </row>
    <row r="27" spans="2:5" ht="15.75" x14ac:dyDescent="0.2">
      <c r="B27" s="105" t="s">
        <v>172</v>
      </c>
      <c r="C27" s="106" t="s">
        <v>120</v>
      </c>
      <c r="D27" s="107">
        <f>SUMIF('[1]ОСВ 0321'!$E$218:$E$409,'[1]ДДС Ф3'!B27,'[1]ОСВ 0321'!$F$218:$F$409)</f>
        <v>499117.09906000004</v>
      </c>
      <c r="E27" s="107">
        <v>1806619</v>
      </c>
    </row>
    <row r="28" spans="2:5" ht="15.75" x14ac:dyDescent="0.2">
      <c r="B28" s="105" t="s">
        <v>173</v>
      </c>
      <c r="C28" s="106" t="s">
        <v>122</v>
      </c>
      <c r="D28" s="107"/>
      <c r="E28" s="107">
        <v>1480607</v>
      </c>
    </row>
    <row r="29" spans="2:5" ht="15.75" x14ac:dyDescent="0.2">
      <c r="B29" s="105" t="s">
        <v>174</v>
      </c>
      <c r="C29" s="106" t="s">
        <v>124</v>
      </c>
      <c r="D29" s="107">
        <f>SUMIF('[1]ОСВ 0321'!$E$218:$E$409,'[1]ДДС Ф3'!B29,'[1]ОСВ 0321'!$F$218:$F$409)</f>
        <v>0</v>
      </c>
      <c r="E29" s="107">
        <v>0</v>
      </c>
    </row>
    <row r="30" spans="2:5" ht="15.75" x14ac:dyDescent="0.2">
      <c r="B30" s="105" t="s">
        <v>175</v>
      </c>
      <c r="C30" s="106" t="s">
        <v>176</v>
      </c>
      <c r="D30" s="107">
        <f>SUMIF('[1]ОСВ 0321'!$E$218:$E$409,'[1]ДДС Ф3'!B30,'[1]ОСВ 0321'!$F$218:$F$409)</f>
        <v>699177.00378999999</v>
      </c>
      <c r="E30" s="107">
        <v>2754916</v>
      </c>
    </row>
    <row r="31" spans="2:5" ht="16.5" thickBot="1" x14ac:dyDescent="0.25">
      <c r="B31" s="108" t="s">
        <v>177</v>
      </c>
      <c r="C31" s="110" t="s">
        <v>178</v>
      </c>
      <c r="D31" s="107">
        <f>SUMIF('[1]ОСВ 0321'!$E$218:$E$409,'[1]ДДС Ф3'!B31,'[1]ОСВ 0321'!$F$218:$F$409)</f>
        <v>87470.881229994178</v>
      </c>
      <c r="E31" s="107">
        <v>270318</v>
      </c>
    </row>
    <row r="32" spans="2:5" ht="32.25" thickBot="1" x14ac:dyDescent="0.25">
      <c r="B32" s="98" t="s">
        <v>179</v>
      </c>
      <c r="C32" s="99" t="s">
        <v>180</v>
      </c>
      <c r="D32" s="100">
        <f>D15-D23</f>
        <v>2352282.6276600058</v>
      </c>
      <c r="E32" s="100">
        <v>4797601</v>
      </c>
    </row>
    <row r="33" spans="2:5" ht="16.5" thickBot="1" x14ac:dyDescent="0.25">
      <c r="B33" s="111" t="s">
        <v>181</v>
      </c>
      <c r="C33" s="111"/>
      <c r="D33" s="111"/>
      <c r="E33" s="111"/>
    </row>
    <row r="34" spans="2:5" ht="16.5" thickBot="1" x14ac:dyDescent="0.25">
      <c r="B34" s="98" t="s">
        <v>182</v>
      </c>
      <c r="C34" s="99" t="s">
        <v>183</v>
      </c>
      <c r="D34" s="99">
        <f>SUM(D35:D47)</f>
        <v>0</v>
      </c>
      <c r="E34" s="99">
        <f>SUM(E35:E47)</f>
        <v>0</v>
      </c>
    </row>
    <row r="35" spans="2:5" ht="15.75" x14ac:dyDescent="0.2">
      <c r="B35" s="101" t="s">
        <v>133</v>
      </c>
      <c r="C35" s="104"/>
      <c r="D35" s="104"/>
      <c r="E35" s="112"/>
    </row>
    <row r="36" spans="2:5" ht="15.75" x14ac:dyDescent="0.2">
      <c r="B36" s="105" t="s">
        <v>184</v>
      </c>
      <c r="C36" s="78" t="s">
        <v>185</v>
      </c>
      <c r="D36" s="78"/>
      <c r="E36" s="78"/>
    </row>
    <row r="37" spans="2:5" ht="15.75" x14ac:dyDescent="0.2">
      <c r="B37" s="105" t="s">
        <v>186</v>
      </c>
      <c r="C37" s="78" t="s">
        <v>187</v>
      </c>
      <c r="D37" s="78"/>
      <c r="E37" s="78"/>
    </row>
    <row r="38" spans="2:5" ht="15.75" x14ac:dyDescent="0.2">
      <c r="B38" s="105" t="s">
        <v>188</v>
      </c>
      <c r="C38" s="78" t="s">
        <v>189</v>
      </c>
      <c r="D38" s="78"/>
      <c r="E38" s="78"/>
    </row>
    <row r="39" spans="2:5" ht="31.5" x14ac:dyDescent="0.2">
      <c r="B39" s="105" t="s">
        <v>190</v>
      </c>
      <c r="C39" s="78" t="s">
        <v>191</v>
      </c>
      <c r="D39" s="78"/>
      <c r="E39" s="78"/>
    </row>
    <row r="40" spans="2:5" ht="15.75" x14ac:dyDescent="0.2">
      <c r="B40" s="105" t="s">
        <v>192</v>
      </c>
      <c r="C40" s="78" t="s">
        <v>193</v>
      </c>
      <c r="D40" s="78"/>
      <c r="E40" s="78"/>
    </row>
    <row r="41" spans="2:5" ht="15.75" x14ac:dyDescent="0.2">
      <c r="B41" s="105" t="s">
        <v>194</v>
      </c>
      <c r="C41" s="78" t="s">
        <v>195</v>
      </c>
      <c r="D41" s="78"/>
      <c r="E41" s="78"/>
    </row>
    <row r="42" spans="2:5" ht="15.75" x14ac:dyDescent="0.2">
      <c r="B42" s="105" t="s">
        <v>196</v>
      </c>
      <c r="C42" s="78" t="s">
        <v>197</v>
      </c>
      <c r="D42" s="78"/>
      <c r="E42" s="78"/>
    </row>
    <row r="43" spans="2:5" ht="15.75" x14ac:dyDescent="0.2">
      <c r="B43" s="105" t="s">
        <v>198</v>
      </c>
      <c r="C43" s="78" t="s">
        <v>199</v>
      </c>
      <c r="D43" s="78"/>
      <c r="E43" s="78"/>
    </row>
    <row r="44" spans="2:5" ht="15.75" x14ac:dyDescent="0.2">
      <c r="B44" s="108" t="s">
        <v>200</v>
      </c>
      <c r="C44" s="113" t="s">
        <v>201</v>
      </c>
      <c r="D44" s="113"/>
      <c r="E44" s="113"/>
    </row>
    <row r="45" spans="2:5" ht="15.75" x14ac:dyDescent="0.2">
      <c r="B45" s="105" t="s">
        <v>202</v>
      </c>
      <c r="C45" s="78" t="s">
        <v>203</v>
      </c>
      <c r="D45" s="78"/>
      <c r="E45" s="78"/>
    </row>
    <row r="46" spans="2:5" ht="15.75" x14ac:dyDescent="0.2">
      <c r="B46" s="105" t="s">
        <v>167</v>
      </c>
      <c r="C46" s="78" t="s">
        <v>204</v>
      </c>
      <c r="D46" s="78"/>
      <c r="E46" s="78"/>
    </row>
    <row r="47" spans="2:5" ht="16.5" thickBot="1" x14ac:dyDescent="0.25">
      <c r="B47" s="114" t="s">
        <v>168</v>
      </c>
      <c r="C47" s="115" t="s">
        <v>205</v>
      </c>
      <c r="D47" s="115"/>
      <c r="E47" s="116"/>
    </row>
    <row r="48" spans="2:5" ht="16.5" thickBot="1" x14ac:dyDescent="0.25">
      <c r="B48" s="98" t="s">
        <v>206</v>
      </c>
      <c r="C48" s="99" t="s">
        <v>207</v>
      </c>
      <c r="D48" s="100">
        <f>SUM(D50:D62)</f>
        <v>391581.79443999997</v>
      </c>
      <c r="E48" s="100">
        <v>2227874</v>
      </c>
    </row>
    <row r="49" spans="2:5" ht="15.75" x14ac:dyDescent="0.2">
      <c r="B49" s="101" t="s">
        <v>133</v>
      </c>
      <c r="C49" s="104"/>
      <c r="D49" s="103"/>
      <c r="E49" s="117"/>
    </row>
    <row r="50" spans="2:5" ht="15.75" x14ac:dyDescent="0.2">
      <c r="B50" s="105" t="s">
        <v>208</v>
      </c>
      <c r="C50" s="78" t="s">
        <v>209</v>
      </c>
      <c r="D50" s="107">
        <f>SUMIF('[1]ОСВ 0321'!$E$218:$E$409,'[1]ДДС Ф3'!B50,'[1]ОСВ 0321'!$F$218:$F$409)</f>
        <v>391581.79443999997</v>
      </c>
      <c r="E50" s="118">
        <v>2227874</v>
      </c>
    </row>
    <row r="51" spans="2:5" ht="15.75" x14ac:dyDescent="0.2">
      <c r="B51" s="105" t="s">
        <v>210</v>
      </c>
      <c r="C51" s="78" t="s">
        <v>211</v>
      </c>
      <c r="D51" s="107">
        <f>SUMIF('[1]ОСВ 0321'!$E$218:$E$409,'[1]ДДС Ф3'!B51,'[1]ОСВ 0321'!$F$218:$F$409)</f>
        <v>0</v>
      </c>
      <c r="E51" s="118">
        <v>0</v>
      </c>
    </row>
    <row r="52" spans="2:5" ht="15.75" x14ac:dyDescent="0.2">
      <c r="B52" s="105" t="s">
        <v>212</v>
      </c>
      <c r="C52" s="78" t="s">
        <v>213</v>
      </c>
      <c r="D52" s="118"/>
      <c r="E52" s="119"/>
    </row>
    <row r="53" spans="2:5" ht="31.5" x14ac:dyDescent="0.2">
      <c r="B53" s="105" t="s">
        <v>214</v>
      </c>
      <c r="C53" s="78" t="s">
        <v>215</v>
      </c>
      <c r="D53" s="78"/>
      <c r="E53" s="80"/>
    </row>
    <row r="54" spans="2:5" ht="15.75" x14ac:dyDescent="0.2">
      <c r="B54" s="105" t="s">
        <v>216</v>
      </c>
      <c r="C54" s="78" t="s">
        <v>217</v>
      </c>
      <c r="D54" s="78"/>
      <c r="E54" s="80"/>
    </row>
    <row r="55" spans="2:5" ht="15.75" x14ac:dyDescent="0.2">
      <c r="B55" s="105" t="s">
        <v>218</v>
      </c>
      <c r="C55" s="78" t="s">
        <v>219</v>
      </c>
      <c r="D55" s="78"/>
      <c r="E55" s="80"/>
    </row>
    <row r="56" spans="2:5" ht="15.75" x14ac:dyDescent="0.2">
      <c r="B56" s="105" t="s">
        <v>220</v>
      </c>
      <c r="C56" s="78" t="s">
        <v>221</v>
      </c>
      <c r="D56" s="78"/>
      <c r="E56" s="80"/>
    </row>
    <row r="57" spans="2:5" ht="15.75" x14ac:dyDescent="0.2">
      <c r="B57" s="105" t="s">
        <v>173</v>
      </c>
      <c r="C57" s="78" t="s">
        <v>222</v>
      </c>
      <c r="D57" s="78"/>
      <c r="E57" s="80"/>
    </row>
    <row r="58" spans="2:5" ht="15.75" x14ac:dyDescent="0.2">
      <c r="B58" s="105" t="s">
        <v>223</v>
      </c>
      <c r="C58" s="78" t="s">
        <v>224</v>
      </c>
      <c r="D58" s="78"/>
      <c r="E58" s="80"/>
    </row>
    <row r="59" spans="2:5" ht="15.75" x14ac:dyDescent="0.2">
      <c r="B59" s="105" t="s">
        <v>225</v>
      </c>
      <c r="C59" s="78" t="s">
        <v>226</v>
      </c>
      <c r="D59" s="78"/>
      <c r="E59" s="80"/>
    </row>
    <row r="60" spans="2:5" ht="15.75" x14ac:dyDescent="0.2">
      <c r="B60" s="105" t="s">
        <v>200</v>
      </c>
      <c r="C60" s="78" t="s">
        <v>227</v>
      </c>
      <c r="D60" s="78"/>
      <c r="E60" s="80"/>
    </row>
    <row r="61" spans="2:5" ht="15.75" x14ac:dyDescent="0.2">
      <c r="B61" s="105" t="s">
        <v>228</v>
      </c>
      <c r="C61" s="78" t="s">
        <v>229</v>
      </c>
      <c r="D61" s="78"/>
      <c r="E61" s="80"/>
    </row>
    <row r="62" spans="2:5" ht="16.5" thickBot="1" x14ac:dyDescent="0.25">
      <c r="B62" s="108" t="s">
        <v>177</v>
      </c>
      <c r="C62" s="113" t="s">
        <v>230</v>
      </c>
      <c r="D62" s="113"/>
      <c r="E62" s="120"/>
    </row>
    <row r="63" spans="2:5" ht="32.25" thickBot="1" x14ac:dyDescent="0.25">
      <c r="B63" s="98" t="s">
        <v>231</v>
      </c>
      <c r="C63" s="99" t="s">
        <v>232</v>
      </c>
      <c r="D63" s="99">
        <f>D34-D48</f>
        <v>-391581.79443999997</v>
      </c>
      <c r="E63" s="99">
        <v>-2227874</v>
      </c>
    </row>
    <row r="64" spans="2:5" ht="16.5" thickBot="1" x14ac:dyDescent="0.25">
      <c r="B64" s="111" t="s">
        <v>233</v>
      </c>
      <c r="C64" s="111"/>
      <c r="D64" s="111"/>
      <c r="E64" s="111"/>
    </row>
    <row r="65" spans="2:5" ht="16.5" thickBot="1" x14ac:dyDescent="0.25">
      <c r="B65" s="98" t="s">
        <v>234</v>
      </c>
      <c r="C65" s="99" t="s">
        <v>235</v>
      </c>
      <c r="D65" s="121">
        <f>SUM(D66:D70)</f>
        <v>0</v>
      </c>
      <c r="E65" s="121"/>
    </row>
    <row r="66" spans="2:5" ht="15.75" x14ac:dyDescent="0.2">
      <c r="B66" s="101" t="s">
        <v>133</v>
      </c>
      <c r="C66" s="104"/>
      <c r="D66" s="102"/>
      <c r="E66" s="122"/>
    </row>
    <row r="67" spans="2:5" ht="15.75" x14ac:dyDescent="0.2">
      <c r="B67" s="105" t="s">
        <v>236</v>
      </c>
      <c r="C67" s="78" t="s">
        <v>237</v>
      </c>
      <c r="D67" s="106"/>
      <c r="E67" s="123"/>
    </row>
    <row r="68" spans="2:5" ht="15.75" x14ac:dyDescent="0.2">
      <c r="B68" s="105" t="s">
        <v>238</v>
      </c>
      <c r="C68" s="78" t="s">
        <v>239</v>
      </c>
      <c r="D68" s="124"/>
      <c r="E68" s="125"/>
    </row>
    <row r="69" spans="2:5" ht="15.75" x14ac:dyDescent="0.2">
      <c r="B69" s="105" t="s">
        <v>167</v>
      </c>
      <c r="C69" s="78" t="s">
        <v>240</v>
      </c>
      <c r="D69" s="126"/>
      <c r="E69" s="127"/>
    </row>
    <row r="70" spans="2:5" ht="16.5" thickBot="1" x14ac:dyDescent="0.25">
      <c r="B70" s="108" t="s">
        <v>168</v>
      </c>
      <c r="C70" s="113" t="s">
        <v>241</v>
      </c>
      <c r="D70" s="128"/>
      <c r="E70" s="129"/>
    </row>
    <row r="71" spans="2:5" ht="16.5" thickBot="1" x14ac:dyDescent="0.25">
      <c r="B71" s="98" t="s">
        <v>242</v>
      </c>
      <c r="C71" s="99">
        <v>100</v>
      </c>
      <c r="D71" s="130">
        <f>SUM(D73:D77)</f>
        <v>1367491.6103299998</v>
      </c>
      <c r="E71" s="121">
        <v>1800382</v>
      </c>
    </row>
    <row r="72" spans="2:5" ht="15.75" x14ac:dyDescent="0.2">
      <c r="B72" s="101" t="s">
        <v>133</v>
      </c>
      <c r="C72" s="104"/>
      <c r="D72" s="102"/>
      <c r="E72" s="131"/>
    </row>
    <row r="73" spans="2:5" ht="15.75" x14ac:dyDescent="0.2">
      <c r="B73" s="105" t="s">
        <v>243</v>
      </c>
      <c r="C73" s="78">
        <v>101</v>
      </c>
      <c r="D73" s="107">
        <f>SUMIF('[1]ОСВ 0321'!$E$218:$E$409,'[1]ДДС Ф3'!B73,'[1]ОСВ 0321'!$F$218:$F$409)</f>
        <v>762260.91379999998</v>
      </c>
      <c r="E73" s="123">
        <v>1795918</v>
      </c>
    </row>
    <row r="74" spans="2:5" ht="15.75" x14ac:dyDescent="0.2">
      <c r="B74" s="105" t="s">
        <v>173</v>
      </c>
      <c r="C74" s="78">
        <v>102</v>
      </c>
      <c r="D74" s="107">
        <f>SUMIF('[1]ОСВ 0321'!$E$218:$E$409,'[1]ДДС Ф3'!B74,'[1]ОСВ 0321'!$F$218:$F$409)</f>
        <v>604674.55891000002</v>
      </c>
      <c r="E74" s="123"/>
    </row>
    <row r="75" spans="2:5" ht="15.75" x14ac:dyDescent="0.2">
      <c r="B75" s="105" t="s">
        <v>244</v>
      </c>
      <c r="C75" s="78">
        <v>103</v>
      </c>
      <c r="D75" s="107">
        <f>SUMIF('[1]ОСВ 0321'!$E$218:$E$409,'[1]ДДС Ф3'!B75,'[1]ОСВ 0321'!$F$218:$F$409)</f>
        <v>556.13761999999997</v>
      </c>
      <c r="E75" s="123">
        <v>4464</v>
      </c>
    </row>
    <row r="76" spans="2:5" ht="15.75" x14ac:dyDescent="0.2">
      <c r="B76" s="105" t="s">
        <v>245</v>
      </c>
      <c r="C76" s="78">
        <v>104</v>
      </c>
      <c r="D76" s="106"/>
      <c r="E76" s="123"/>
    </row>
    <row r="77" spans="2:5" ht="16.5" thickBot="1" x14ac:dyDescent="0.25">
      <c r="B77" s="108" t="s">
        <v>246</v>
      </c>
      <c r="C77" s="113">
        <v>105</v>
      </c>
      <c r="D77" s="107"/>
      <c r="E77" s="123"/>
    </row>
    <row r="78" spans="2:5" ht="32.25" thickBot="1" x14ac:dyDescent="0.25">
      <c r="B78" s="98" t="s">
        <v>247</v>
      </c>
      <c r="C78" s="99">
        <v>110</v>
      </c>
      <c r="D78" s="130">
        <f>D65-D71</f>
        <v>-1367491.6103299998</v>
      </c>
      <c r="E78" s="121">
        <v>-1800382</v>
      </c>
    </row>
    <row r="79" spans="2:5" ht="15.75" x14ac:dyDescent="0.2">
      <c r="B79" s="101" t="s">
        <v>248</v>
      </c>
      <c r="C79" s="104">
        <v>120</v>
      </c>
      <c r="D79" s="107">
        <f>-'[1]ОСВ 0321'!F231</f>
        <v>-58.315170000000762</v>
      </c>
      <c r="E79" s="104">
        <v>-402</v>
      </c>
    </row>
    <row r="80" spans="2:5" ht="32.25" thickBot="1" x14ac:dyDescent="0.25">
      <c r="B80" s="108" t="s">
        <v>249</v>
      </c>
      <c r="C80" s="113">
        <v>130</v>
      </c>
      <c r="D80" s="113">
        <f>-'[1]ОСВ 0321'!F386</f>
        <v>-61179.462</v>
      </c>
      <c r="E80" s="113"/>
    </row>
    <row r="81" spans="2:6" ht="32.25" thickBot="1" x14ac:dyDescent="0.25">
      <c r="B81" s="98" t="s">
        <v>250</v>
      </c>
      <c r="C81" s="99">
        <v>140</v>
      </c>
      <c r="D81" s="99">
        <f>D32+D63+D78+D79+D80</f>
        <v>531971.44572000625</v>
      </c>
      <c r="E81" s="99">
        <v>768943</v>
      </c>
    </row>
    <row r="82" spans="2:6" ht="16.5" thickBot="1" x14ac:dyDescent="0.25">
      <c r="B82" s="98" t="s">
        <v>251</v>
      </c>
      <c r="C82" s="99">
        <v>150</v>
      </c>
      <c r="D82" s="132">
        <f>E83</f>
        <v>1790497</v>
      </c>
      <c r="E82" s="121">
        <v>1021554</v>
      </c>
    </row>
    <row r="83" spans="2:6" ht="16.5" thickBot="1" x14ac:dyDescent="0.25">
      <c r="B83" s="98" t="s">
        <v>252</v>
      </c>
      <c r="C83" s="99">
        <v>160</v>
      </c>
      <c r="D83" s="121">
        <f>D81+D82</f>
        <v>2322468.4457200062</v>
      </c>
      <c r="E83" s="121">
        <v>1790497</v>
      </c>
      <c r="F83" s="30">
        <f ca="1">D83-'[1]ОФП Ф1'!D15</f>
        <v>0.27746000606566668</v>
      </c>
    </row>
    <row r="84" spans="2:6" x14ac:dyDescent="0.2">
      <c r="D84" s="133"/>
      <c r="E84" s="134"/>
    </row>
    <row r="85" spans="2:6" x14ac:dyDescent="0.2">
      <c r="B85" s="62"/>
      <c r="D85" s="135"/>
      <c r="E85" s="30"/>
    </row>
    <row r="86" spans="2:6" x14ac:dyDescent="0.2">
      <c r="B86" s="62" t="s">
        <v>100</v>
      </c>
      <c r="D86" s="62"/>
    </row>
    <row r="87" spans="2:6" x14ac:dyDescent="0.2">
      <c r="B87" s="62" t="s">
        <v>101</v>
      </c>
      <c r="D87" s="62"/>
      <c r="E87" s="62" t="s">
        <v>102</v>
      </c>
    </row>
    <row r="88" spans="2:6" x14ac:dyDescent="0.2">
      <c r="B88" s="62"/>
      <c r="D88" s="62"/>
      <c r="E88" s="62"/>
    </row>
    <row r="89" spans="2:6" x14ac:dyDescent="0.2">
      <c r="B89" s="62" t="s">
        <v>103</v>
      </c>
      <c r="D89" s="62"/>
      <c r="E89" s="62" t="s">
        <v>104</v>
      </c>
    </row>
  </sheetData>
  <mergeCells count="9">
    <mergeCell ref="B14:E14"/>
    <mergeCell ref="B33:E33"/>
    <mergeCell ref="B64:E64"/>
    <mergeCell ref="C1:E1"/>
    <mergeCell ref="C2:E2"/>
    <mergeCell ref="C3:E3"/>
    <mergeCell ref="C4:E4"/>
    <mergeCell ref="B8:E8"/>
    <mergeCell ref="B10:E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workbookViewId="0">
      <selection activeCell="C18" sqref="C18"/>
    </sheetView>
  </sheetViews>
  <sheetFormatPr defaultColWidth="9.140625" defaultRowHeight="12.75" x14ac:dyDescent="0.2"/>
  <cols>
    <col min="1" max="1" width="60" style="1" customWidth="1"/>
    <col min="2" max="2" width="10" style="1" customWidth="1"/>
    <col min="3" max="9" width="18.85546875" style="1" customWidth="1"/>
    <col min="10" max="10" width="20" style="1" customWidth="1"/>
    <col min="11" max="11" width="17.7109375" style="1" customWidth="1"/>
    <col min="12" max="12" width="9.140625" style="1"/>
    <col min="13" max="13" width="16.42578125" style="1" customWidth="1"/>
    <col min="14" max="14" width="12.85546875" style="1" bestFit="1" customWidth="1"/>
    <col min="15" max="15" width="50.28515625" style="1" customWidth="1"/>
    <col min="16" max="16" width="9.140625" style="1"/>
    <col min="17" max="17" width="19.28515625" style="1" customWidth="1"/>
    <col min="18" max="19" width="12.28515625" style="1" customWidth="1"/>
    <col min="20" max="20" width="16.5703125" style="1" customWidth="1"/>
    <col min="21" max="21" width="16.140625" style="1" customWidth="1"/>
    <col min="22" max="23" width="12.28515625" style="1" customWidth="1"/>
    <col min="24" max="24" width="16.85546875" style="1" customWidth="1"/>
    <col min="25" max="16384" width="9.140625" style="1"/>
  </cols>
  <sheetData>
    <row r="1" spans="1:12" s="136" customFormat="1" x14ac:dyDescent="0.2">
      <c r="I1" s="137"/>
      <c r="J1" s="8" t="s">
        <v>253</v>
      </c>
      <c r="K1" s="138"/>
      <c r="L1" s="138"/>
    </row>
    <row r="2" spans="1:12" s="136" customFormat="1" x14ac:dyDescent="0.2">
      <c r="J2" s="8" t="s">
        <v>1</v>
      </c>
      <c r="K2" s="139"/>
      <c r="L2" s="139"/>
    </row>
    <row r="3" spans="1:12" s="136" customFormat="1" x14ac:dyDescent="0.2">
      <c r="J3" s="138" t="s">
        <v>2</v>
      </c>
      <c r="K3" s="138"/>
      <c r="L3" s="138"/>
    </row>
    <row r="4" spans="1:12" s="136" customFormat="1" x14ac:dyDescent="0.2">
      <c r="J4" s="8" t="s">
        <v>254</v>
      </c>
      <c r="K4" s="138"/>
      <c r="L4" s="138"/>
    </row>
    <row r="5" spans="1:12" s="136" customFormat="1" x14ac:dyDescent="0.2">
      <c r="I5" s="137"/>
      <c r="J5" s="8"/>
      <c r="K5" s="137"/>
      <c r="L5" s="137"/>
    </row>
    <row r="6" spans="1:12" s="136" customFormat="1" x14ac:dyDescent="0.2">
      <c r="B6" s="7" t="s">
        <v>4</v>
      </c>
      <c r="I6" s="137"/>
      <c r="J6" s="8" t="s">
        <v>5</v>
      </c>
      <c r="K6" s="138"/>
      <c r="L6" s="138"/>
    </row>
    <row r="7" spans="1:12" s="136" customFormat="1" x14ac:dyDescent="0.2">
      <c r="A7" s="140"/>
      <c r="B7" s="7"/>
      <c r="D7" s="141"/>
      <c r="E7" s="142"/>
      <c r="F7" s="141"/>
      <c r="G7" s="141"/>
      <c r="H7" s="141"/>
    </row>
    <row r="8" spans="1:12" s="144" customFormat="1" ht="15.75" x14ac:dyDescent="0.2">
      <c r="A8" s="143" t="s">
        <v>255</v>
      </c>
      <c r="B8" s="143"/>
      <c r="C8" s="143"/>
      <c r="D8" s="143"/>
      <c r="E8" s="143"/>
      <c r="F8" s="143"/>
      <c r="G8" s="143"/>
      <c r="H8" s="143"/>
    </row>
    <row r="9" spans="1:12" s="144" customFormat="1" x14ac:dyDescent="0.2">
      <c r="A9" s="145" t="s">
        <v>256</v>
      </c>
      <c r="B9" s="145"/>
      <c r="C9" s="145"/>
      <c r="D9" s="145"/>
      <c r="E9" s="145"/>
      <c r="F9" s="145"/>
      <c r="G9" s="145"/>
      <c r="H9" s="145"/>
    </row>
    <row r="10" spans="1:12" s="136" customFormat="1" ht="15.75" thickBot="1" x14ac:dyDescent="0.3">
      <c r="B10" s="146"/>
      <c r="J10" s="146" t="s">
        <v>159</v>
      </c>
    </row>
    <row r="11" spans="1:12" s="136" customFormat="1" ht="21.75" customHeight="1" thickBot="1" x14ac:dyDescent="0.25">
      <c r="A11" s="147" t="s">
        <v>257</v>
      </c>
      <c r="B11" s="148" t="s">
        <v>258</v>
      </c>
      <c r="C11" s="149" t="s">
        <v>259</v>
      </c>
      <c r="D11" s="150"/>
      <c r="E11" s="150"/>
      <c r="F11" s="150"/>
      <c r="G11" s="150"/>
      <c r="H11" s="151"/>
      <c r="I11" s="152" t="s">
        <v>97</v>
      </c>
      <c r="J11" s="152" t="s">
        <v>260</v>
      </c>
    </row>
    <row r="12" spans="1:12" s="136" customFormat="1" ht="63.75" thickBot="1" x14ac:dyDescent="0.25">
      <c r="A12" s="153"/>
      <c r="B12" s="154" t="s">
        <v>261</v>
      </c>
      <c r="C12" s="154" t="s">
        <v>90</v>
      </c>
      <c r="D12" s="154" t="s">
        <v>91</v>
      </c>
      <c r="E12" s="154" t="s">
        <v>92</v>
      </c>
      <c r="F12" s="154" t="s">
        <v>93</v>
      </c>
      <c r="G12" s="154" t="s">
        <v>262</v>
      </c>
      <c r="H12" s="154" t="s">
        <v>95</v>
      </c>
      <c r="I12" s="155"/>
      <c r="J12" s="155"/>
    </row>
    <row r="13" spans="1:12" s="136" customFormat="1" ht="16.5" thickBot="1" x14ac:dyDescent="0.25">
      <c r="A13" s="156" t="s">
        <v>263</v>
      </c>
      <c r="B13" s="154">
        <v>10</v>
      </c>
      <c r="C13" s="157">
        <f>1712761.776</f>
        <v>1712761.7760000001</v>
      </c>
      <c r="D13" s="157"/>
      <c r="E13" s="157">
        <f>-38923.559</f>
        <v>-38923.559000000001</v>
      </c>
      <c r="F13" s="157">
        <f>'[1]ОФП Ф1'!E86</f>
        <v>11762990.942050001</v>
      </c>
      <c r="G13" s="157">
        <f>'[1]ОСВ 0321'!C160</f>
        <v>13664730.562419998</v>
      </c>
      <c r="H13" s="158"/>
      <c r="I13" s="158">
        <v>0</v>
      </c>
      <c r="J13" s="158">
        <f>SUM(C13:I13)</f>
        <v>27101559.721469998</v>
      </c>
    </row>
    <row r="14" spans="1:12" s="159" customFormat="1" ht="16.5" thickBot="1" x14ac:dyDescent="0.25">
      <c r="A14" s="156" t="s">
        <v>264</v>
      </c>
      <c r="B14" s="154">
        <v>11</v>
      </c>
      <c r="C14" s="158"/>
      <c r="D14" s="158"/>
      <c r="E14" s="158"/>
      <c r="F14" s="158"/>
      <c r="G14" s="158"/>
      <c r="H14" s="158"/>
      <c r="I14" s="158"/>
      <c r="J14" s="158">
        <f t="shared" ref="J14:J44" si="0">SUM(C14:I14)</f>
        <v>0</v>
      </c>
    </row>
    <row r="15" spans="1:12" s="136" customFormat="1" ht="16.5" thickBot="1" x14ac:dyDescent="0.25">
      <c r="A15" s="156" t="s">
        <v>265</v>
      </c>
      <c r="B15" s="154">
        <v>100</v>
      </c>
      <c r="C15" s="158">
        <f>C13+C14</f>
        <v>1712761.7760000001</v>
      </c>
      <c r="D15" s="158">
        <f t="shared" ref="D15:I15" si="1">D13+D14</f>
        <v>0</v>
      </c>
      <c r="E15" s="158">
        <f t="shared" si="1"/>
        <v>-38923.559000000001</v>
      </c>
      <c r="F15" s="158">
        <f>F13+F14</f>
        <v>11762990.942050001</v>
      </c>
      <c r="G15" s="158">
        <f>G13+G14</f>
        <v>13664730.562419998</v>
      </c>
      <c r="H15" s="158">
        <f t="shared" si="1"/>
        <v>0</v>
      </c>
      <c r="I15" s="158">
        <f t="shared" si="1"/>
        <v>0</v>
      </c>
      <c r="J15" s="158">
        <f t="shared" si="0"/>
        <v>27101559.721469998</v>
      </c>
    </row>
    <row r="16" spans="1:12" s="136" customFormat="1" ht="16.5" thickBot="1" x14ac:dyDescent="0.25">
      <c r="A16" s="156" t="s">
        <v>266</v>
      </c>
      <c r="B16" s="154">
        <v>200</v>
      </c>
      <c r="C16" s="158">
        <f t="shared" ref="C16:I16" si="2">C17+C18</f>
        <v>0</v>
      </c>
      <c r="D16" s="158">
        <f t="shared" si="2"/>
        <v>0</v>
      </c>
      <c r="E16" s="158">
        <f t="shared" si="2"/>
        <v>0</v>
      </c>
      <c r="F16" s="158">
        <f>F17+F18</f>
        <v>-700592</v>
      </c>
      <c r="G16" s="158">
        <f>G17+G18</f>
        <v>2376137.7720499998</v>
      </c>
      <c r="H16" s="158">
        <f t="shared" si="2"/>
        <v>0</v>
      </c>
      <c r="I16" s="158">
        <f t="shared" si="2"/>
        <v>0</v>
      </c>
      <c r="J16" s="158">
        <f t="shared" si="0"/>
        <v>1675545.7720499998</v>
      </c>
    </row>
    <row r="17" spans="1:10" s="136" customFormat="1" ht="16.5" thickBot="1" x14ac:dyDescent="0.25">
      <c r="A17" s="156" t="s">
        <v>267</v>
      </c>
      <c r="B17" s="154">
        <v>210</v>
      </c>
      <c r="C17" s="158"/>
      <c r="D17" s="158"/>
      <c r="E17" s="158"/>
      <c r="F17" s="158"/>
      <c r="G17" s="158">
        <f>'[1]ОСВ 0321'!C159</f>
        <v>1675545.77205</v>
      </c>
      <c r="H17" s="158"/>
      <c r="I17" s="158"/>
      <c r="J17" s="158">
        <f t="shared" si="0"/>
        <v>1675545.77205</v>
      </c>
    </row>
    <row r="18" spans="1:10" s="136" customFormat="1" ht="32.25" thickBot="1" x14ac:dyDescent="0.25">
      <c r="A18" s="156" t="s">
        <v>268</v>
      </c>
      <c r="B18" s="154">
        <v>220</v>
      </c>
      <c r="C18" s="158">
        <f t="shared" ref="C18:I18" si="3">SUM(C19:C28)</f>
        <v>0</v>
      </c>
      <c r="D18" s="158">
        <f t="shared" si="3"/>
        <v>0</v>
      </c>
      <c r="E18" s="158">
        <f t="shared" si="3"/>
        <v>0</v>
      </c>
      <c r="F18" s="158">
        <f>SUM(F19:F28)</f>
        <v>-700592</v>
      </c>
      <c r="G18" s="158">
        <f>SUM(G19:G28)</f>
        <v>700592</v>
      </c>
      <c r="H18" s="158">
        <f t="shared" si="3"/>
        <v>0</v>
      </c>
      <c r="I18" s="158">
        <f t="shared" si="3"/>
        <v>0</v>
      </c>
      <c r="J18" s="158">
        <f t="shared" si="0"/>
        <v>0</v>
      </c>
    </row>
    <row r="19" spans="1:10" s="136" customFormat="1" ht="16.5" thickBot="1" x14ac:dyDescent="0.25">
      <c r="A19" s="156" t="s">
        <v>133</v>
      </c>
      <c r="B19" s="160"/>
      <c r="C19" s="158"/>
      <c r="D19" s="158"/>
      <c r="E19" s="158"/>
      <c r="F19" s="158"/>
      <c r="G19" s="158"/>
      <c r="H19" s="158"/>
      <c r="I19" s="158"/>
      <c r="J19" s="158">
        <f t="shared" si="0"/>
        <v>0</v>
      </c>
    </row>
    <row r="20" spans="1:10" s="136" customFormat="1" ht="48" thickBot="1" x14ac:dyDescent="0.25">
      <c r="A20" s="156" t="s">
        <v>269</v>
      </c>
      <c r="B20" s="154">
        <v>221</v>
      </c>
      <c r="C20" s="158"/>
      <c r="D20" s="158"/>
      <c r="E20" s="158"/>
      <c r="F20" s="158"/>
      <c r="G20" s="158"/>
      <c r="H20" s="158"/>
      <c r="I20" s="158"/>
      <c r="J20" s="158">
        <f t="shared" si="0"/>
        <v>0</v>
      </c>
    </row>
    <row r="21" spans="1:10" s="136" customFormat="1" ht="48" thickBot="1" x14ac:dyDescent="0.25">
      <c r="A21" s="156" t="s">
        <v>270</v>
      </c>
      <c r="B21" s="154">
        <v>222</v>
      </c>
      <c r="C21" s="158"/>
      <c r="D21" s="158"/>
      <c r="E21" s="158"/>
      <c r="F21" s="158"/>
      <c r="G21" s="158"/>
      <c r="H21" s="158"/>
      <c r="I21" s="158"/>
      <c r="J21" s="158">
        <f t="shared" si="0"/>
        <v>0</v>
      </c>
    </row>
    <row r="22" spans="1:10" s="136" customFormat="1" ht="32.25" thickBot="1" x14ac:dyDescent="0.25">
      <c r="A22" s="156" t="s">
        <v>271</v>
      </c>
      <c r="B22" s="154">
        <v>223</v>
      </c>
      <c r="C22" s="158"/>
      <c r="D22" s="158"/>
      <c r="E22" s="158"/>
      <c r="F22" s="158">
        <v>-700592</v>
      </c>
      <c r="G22" s="158">
        <v>700592</v>
      </c>
      <c r="H22" s="158"/>
      <c r="I22" s="158"/>
      <c r="J22" s="158">
        <f t="shared" si="0"/>
        <v>0</v>
      </c>
    </row>
    <row r="23" spans="1:10" s="136" customFormat="1" ht="48" thickBot="1" x14ac:dyDescent="0.25">
      <c r="A23" s="156" t="s">
        <v>135</v>
      </c>
      <c r="B23" s="154">
        <v>224</v>
      </c>
      <c r="C23" s="158"/>
      <c r="D23" s="158"/>
      <c r="E23" s="158"/>
      <c r="F23" s="158"/>
      <c r="G23" s="158"/>
      <c r="H23" s="158"/>
      <c r="I23" s="158"/>
      <c r="J23" s="158">
        <f t="shared" si="0"/>
        <v>0</v>
      </c>
    </row>
    <row r="24" spans="1:10" s="136" customFormat="1" ht="32.25" thickBot="1" x14ac:dyDescent="0.25">
      <c r="A24" s="156" t="s">
        <v>145</v>
      </c>
      <c r="B24" s="154">
        <v>225</v>
      </c>
      <c r="C24" s="158"/>
      <c r="D24" s="158"/>
      <c r="E24" s="158"/>
      <c r="F24" s="158"/>
      <c r="G24" s="158"/>
      <c r="H24" s="158"/>
      <c r="I24" s="158"/>
      <c r="J24" s="158">
        <f t="shared" si="0"/>
        <v>0</v>
      </c>
    </row>
    <row r="25" spans="1:10" s="136" customFormat="1" ht="32.25" thickBot="1" x14ac:dyDescent="0.25">
      <c r="A25" s="156" t="s">
        <v>136</v>
      </c>
      <c r="B25" s="154">
        <v>226</v>
      </c>
      <c r="C25" s="158"/>
      <c r="D25" s="158"/>
      <c r="E25" s="158"/>
      <c r="F25" s="158"/>
      <c r="G25" s="158"/>
      <c r="H25" s="158"/>
      <c r="I25" s="158"/>
      <c r="J25" s="158">
        <f t="shared" si="0"/>
        <v>0</v>
      </c>
    </row>
    <row r="26" spans="1:10" s="136" customFormat="1" ht="32.25" thickBot="1" x14ac:dyDescent="0.25">
      <c r="A26" s="156" t="s">
        <v>272</v>
      </c>
      <c r="B26" s="154">
        <v>227</v>
      </c>
      <c r="C26" s="158"/>
      <c r="D26" s="158"/>
      <c r="E26" s="158"/>
      <c r="F26" s="158"/>
      <c r="G26" s="158"/>
      <c r="H26" s="158"/>
      <c r="I26" s="158"/>
      <c r="J26" s="158">
        <f t="shared" si="0"/>
        <v>0</v>
      </c>
    </row>
    <row r="27" spans="1:10" s="136" customFormat="1" ht="32.25" thickBot="1" x14ac:dyDescent="0.25">
      <c r="A27" s="156" t="s">
        <v>139</v>
      </c>
      <c r="B27" s="154">
        <v>228</v>
      </c>
      <c r="C27" s="158"/>
      <c r="D27" s="158"/>
      <c r="E27" s="158"/>
      <c r="F27" s="158"/>
      <c r="G27" s="158"/>
      <c r="H27" s="158"/>
      <c r="I27" s="158"/>
      <c r="J27" s="158">
        <f t="shared" si="0"/>
        <v>0</v>
      </c>
    </row>
    <row r="28" spans="1:10" s="136" customFormat="1" ht="32.25" thickBot="1" x14ac:dyDescent="0.25">
      <c r="A28" s="161" t="s">
        <v>273</v>
      </c>
      <c r="B28" s="162">
        <v>229</v>
      </c>
      <c r="C28" s="158"/>
      <c r="D28" s="158"/>
      <c r="E28" s="158"/>
      <c r="F28" s="158"/>
      <c r="G28" s="158"/>
      <c r="H28" s="158"/>
      <c r="I28" s="158"/>
      <c r="J28" s="158">
        <f t="shared" si="0"/>
        <v>0</v>
      </c>
    </row>
    <row r="29" spans="1:10" s="136" customFormat="1" ht="32.25" thickBot="1" x14ac:dyDescent="0.25">
      <c r="A29" s="156" t="s">
        <v>274</v>
      </c>
      <c r="B29" s="154">
        <v>300</v>
      </c>
      <c r="C29" s="158"/>
      <c r="D29" s="158"/>
      <c r="E29" s="158"/>
      <c r="F29" s="158"/>
      <c r="G29" s="158"/>
      <c r="H29" s="158"/>
      <c r="I29" s="158"/>
      <c r="J29" s="158">
        <f t="shared" si="0"/>
        <v>0</v>
      </c>
    </row>
    <row r="30" spans="1:10" s="136" customFormat="1" ht="16.5" thickBot="1" x14ac:dyDescent="0.25">
      <c r="A30" s="156" t="s">
        <v>133</v>
      </c>
      <c r="B30" s="160"/>
      <c r="C30" s="158"/>
      <c r="D30" s="158"/>
      <c r="E30" s="158"/>
      <c r="F30" s="158"/>
      <c r="G30" s="158"/>
      <c r="H30" s="158"/>
      <c r="I30" s="158"/>
      <c r="J30" s="158">
        <f t="shared" si="0"/>
        <v>0</v>
      </c>
    </row>
    <row r="31" spans="1:10" s="136" customFormat="1" ht="16.5" thickBot="1" x14ac:dyDescent="0.25">
      <c r="A31" s="156" t="s">
        <v>275</v>
      </c>
      <c r="B31" s="154">
        <v>310</v>
      </c>
      <c r="C31" s="158"/>
      <c r="D31" s="158"/>
      <c r="E31" s="158"/>
      <c r="F31" s="158"/>
      <c r="G31" s="158"/>
      <c r="H31" s="158"/>
      <c r="I31" s="158"/>
      <c r="J31" s="158">
        <f t="shared" si="0"/>
        <v>0</v>
      </c>
    </row>
    <row r="32" spans="1:10" s="136" customFormat="1" ht="16.5" thickBot="1" x14ac:dyDescent="0.25">
      <c r="A32" s="156" t="s">
        <v>133</v>
      </c>
      <c r="B32" s="160"/>
      <c r="C32" s="158"/>
      <c r="D32" s="158"/>
      <c r="E32" s="158"/>
      <c r="F32" s="158"/>
      <c r="G32" s="158"/>
      <c r="H32" s="158"/>
      <c r="I32" s="158"/>
      <c r="J32" s="158">
        <f t="shared" si="0"/>
        <v>0</v>
      </c>
    </row>
    <row r="33" spans="1:10" s="136" customFormat="1" ht="16.5" thickBot="1" x14ac:dyDescent="0.25">
      <c r="A33" s="156" t="s">
        <v>276</v>
      </c>
      <c r="B33" s="160"/>
      <c r="C33" s="158"/>
      <c r="D33" s="158"/>
      <c r="E33" s="158"/>
      <c r="F33" s="158"/>
      <c r="G33" s="158"/>
      <c r="H33" s="158"/>
      <c r="I33" s="158"/>
      <c r="J33" s="158">
        <f t="shared" si="0"/>
        <v>0</v>
      </c>
    </row>
    <row r="34" spans="1:10" s="136" customFormat="1" ht="32.25" thickBot="1" x14ac:dyDescent="0.25">
      <c r="A34" s="156" t="s">
        <v>277</v>
      </c>
      <c r="B34" s="160"/>
      <c r="C34" s="158"/>
      <c r="D34" s="158"/>
      <c r="E34" s="158"/>
      <c r="F34" s="158"/>
      <c r="G34" s="158"/>
      <c r="H34" s="158"/>
      <c r="I34" s="158"/>
      <c r="J34" s="158">
        <f t="shared" si="0"/>
        <v>0</v>
      </c>
    </row>
    <row r="35" spans="1:10" s="136" customFormat="1" ht="32.25" thickBot="1" x14ac:dyDescent="0.25">
      <c r="A35" s="156" t="s">
        <v>278</v>
      </c>
      <c r="B35" s="160"/>
      <c r="C35" s="158"/>
      <c r="D35" s="158"/>
      <c r="E35" s="158"/>
      <c r="F35" s="158"/>
      <c r="G35" s="158"/>
      <c r="H35" s="158"/>
      <c r="I35" s="158"/>
      <c r="J35" s="158">
        <f t="shared" si="0"/>
        <v>0</v>
      </c>
    </row>
    <row r="36" spans="1:10" s="136" customFormat="1" ht="16.5" thickBot="1" x14ac:dyDescent="0.25">
      <c r="A36" s="156" t="s">
        <v>279</v>
      </c>
      <c r="B36" s="154">
        <v>311</v>
      </c>
      <c r="C36" s="158"/>
      <c r="D36" s="158"/>
      <c r="E36" s="158"/>
      <c r="F36" s="158"/>
      <c r="G36" s="158"/>
      <c r="H36" s="158"/>
      <c r="I36" s="158"/>
      <c r="J36" s="158">
        <f t="shared" si="0"/>
        <v>0</v>
      </c>
    </row>
    <row r="37" spans="1:10" s="136" customFormat="1" ht="16.5" thickBot="1" x14ac:dyDescent="0.25">
      <c r="A37" s="156" t="s">
        <v>280</v>
      </c>
      <c r="B37" s="154">
        <v>312</v>
      </c>
      <c r="C37" s="158"/>
      <c r="D37" s="158"/>
      <c r="E37" s="158"/>
      <c r="F37" s="158"/>
      <c r="G37" s="158"/>
      <c r="H37" s="158"/>
      <c r="I37" s="158"/>
      <c r="J37" s="158">
        <f t="shared" si="0"/>
        <v>0</v>
      </c>
    </row>
    <row r="38" spans="1:10" s="136" customFormat="1" ht="32.25" thickBot="1" x14ac:dyDescent="0.25">
      <c r="A38" s="156" t="s">
        <v>281</v>
      </c>
      <c r="B38" s="154">
        <v>313</v>
      </c>
      <c r="C38" s="158"/>
      <c r="D38" s="158"/>
      <c r="E38" s="158"/>
      <c r="F38" s="158"/>
      <c r="G38" s="158"/>
      <c r="H38" s="158"/>
      <c r="I38" s="158"/>
      <c r="J38" s="158">
        <f t="shared" si="0"/>
        <v>0</v>
      </c>
    </row>
    <row r="39" spans="1:10" s="136" customFormat="1" ht="32.25" thickBot="1" x14ac:dyDescent="0.25">
      <c r="A39" s="156" t="s">
        <v>282</v>
      </c>
      <c r="B39" s="154">
        <v>314</v>
      </c>
      <c r="C39" s="158"/>
      <c r="D39" s="158"/>
      <c r="E39" s="158"/>
      <c r="F39" s="158"/>
      <c r="G39" s="158"/>
      <c r="H39" s="158"/>
      <c r="I39" s="158"/>
      <c r="J39" s="158">
        <f t="shared" si="0"/>
        <v>0</v>
      </c>
    </row>
    <row r="40" spans="1:10" s="136" customFormat="1" ht="16.5" thickBot="1" x14ac:dyDescent="0.25">
      <c r="A40" s="156" t="s">
        <v>283</v>
      </c>
      <c r="B40" s="154">
        <v>315</v>
      </c>
      <c r="C40" s="158"/>
      <c r="D40" s="158"/>
      <c r="E40" s="158"/>
      <c r="F40" s="158"/>
      <c r="G40" s="158"/>
      <c r="H40" s="158"/>
      <c r="I40" s="158"/>
      <c r="J40" s="158">
        <f t="shared" si="0"/>
        <v>0</v>
      </c>
    </row>
    <row r="41" spans="1:10" s="136" customFormat="1" ht="16.5" thickBot="1" x14ac:dyDescent="0.25">
      <c r="A41" s="156" t="s">
        <v>284</v>
      </c>
      <c r="B41" s="154">
        <v>316</v>
      </c>
      <c r="C41" s="158"/>
      <c r="D41" s="158"/>
      <c r="E41" s="158"/>
      <c r="F41" s="158"/>
      <c r="G41" s="158"/>
      <c r="H41" s="158"/>
      <c r="I41" s="158"/>
      <c r="J41" s="158">
        <f t="shared" si="0"/>
        <v>0</v>
      </c>
    </row>
    <row r="42" spans="1:10" s="136" customFormat="1" ht="16.5" thickBot="1" x14ac:dyDescent="0.25">
      <c r="A42" s="156" t="s">
        <v>285</v>
      </c>
      <c r="B42" s="154">
        <v>317</v>
      </c>
      <c r="C42" s="158"/>
      <c r="D42" s="158"/>
      <c r="E42" s="158"/>
      <c r="F42" s="158"/>
      <c r="G42" s="158"/>
      <c r="H42" s="158"/>
      <c r="I42" s="158"/>
      <c r="J42" s="158">
        <f t="shared" si="0"/>
        <v>0</v>
      </c>
    </row>
    <row r="43" spans="1:10" s="136" customFormat="1" ht="32.25" thickBot="1" x14ac:dyDescent="0.25">
      <c r="A43" s="156" t="s">
        <v>286</v>
      </c>
      <c r="B43" s="154">
        <v>318</v>
      </c>
      <c r="C43" s="158"/>
      <c r="D43" s="158"/>
      <c r="E43" s="158"/>
      <c r="F43" s="158"/>
      <c r="G43" s="158"/>
      <c r="H43" s="158"/>
      <c r="I43" s="158"/>
      <c r="J43" s="158">
        <f t="shared" si="0"/>
        <v>0</v>
      </c>
    </row>
    <row r="44" spans="1:10" s="136" customFormat="1" ht="16.5" thickBot="1" x14ac:dyDescent="0.25">
      <c r="A44" s="156" t="s">
        <v>287</v>
      </c>
      <c r="B44" s="154">
        <v>319</v>
      </c>
      <c r="C44" s="158"/>
      <c r="D44" s="158"/>
      <c r="E44" s="158"/>
      <c r="F44" s="158"/>
      <c r="G44" s="158"/>
      <c r="H44" s="158"/>
      <c r="I44" s="158"/>
      <c r="J44" s="158">
        <f t="shared" si="0"/>
        <v>0</v>
      </c>
    </row>
    <row r="45" spans="1:10" s="136" customFormat="1" ht="32.25" thickBot="1" x14ac:dyDescent="0.25">
      <c r="A45" s="156" t="s">
        <v>288</v>
      </c>
      <c r="B45" s="154">
        <v>400</v>
      </c>
      <c r="C45" s="158">
        <f>C44+C29+C16+C15</f>
        <v>1712761.7760000001</v>
      </c>
      <c r="D45" s="158">
        <f t="shared" ref="D45:I45" si="4">D44+D29+D16+D15</f>
        <v>0</v>
      </c>
      <c r="E45" s="158">
        <f t="shared" si="4"/>
        <v>-38923.559000000001</v>
      </c>
      <c r="F45" s="158">
        <f t="shared" si="4"/>
        <v>11062398.942050001</v>
      </c>
      <c r="G45" s="158">
        <f>G44+G29+G16+G15</f>
        <v>16040868.334469996</v>
      </c>
      <c r="H45" s="158">
        <f t="shared" si="4"/>
        <v>0</v>
      </c>
      <c r="I45" s="158">
        <f t="shared" si="4"/>
        <v>0</v>
      </c>
      <c r="J45" s="158">
        <f>SUM(C45:I45)</f>
        <v>28777105.493519999</v>
      </c>
    </row>
    <row r="46" spans="1:10" s="136" customFormat="1" ht="16.5" thickBot="1" x14ac:dyDescent="0.25">
      <c r="A46" s="156" t="s">
        <v>264</v>
      </c>
      <c r="B46" s="154">
        <v>401</v>
      </c>
      <c r="C46" s="158"/>
      <c r="D46" s="158"/>
      <c r="E46" s="158"/>
      <c r="F46" s="158"/>
      <c r="G46" s="158"/>
      <c r="H46" s="158"/>
      <c r="I46" s="158"/>
      <c r="J46" s="158">
        <f t="shared" ref="J46:J76" si="5">SUM(C46:I46)</f>
        <v>0</v>
      </c>
    </row>
    <row r="47" spans="1:10" s="136" customFormat="1" ht="16.5" thickBot="1" x14ac:dyDescent="0.25">
      <c r="A47" s="156" t="s">
        <v>289</v>
      </c>
      <c r="B47" s="154">
        <v>500</v>
      </c>
      <c r="C47" s="158">
        <f>C45+C46</f>
        <v>1712761.7760000001</v>
      </c>
      <c r="D47" s="158">
        <f t="shared" ref="D47:I47" si="6">D45+D46</f>
        <v>0</v>
      </c>
      <c r="E47" s="158">
        <f t="shared" si="6"/>
        <v>-38923.559000000001</v>
      </c>
      <c r="F47" s="158">
        <f>F45+F46</f>
        <v>11062398.942050001</v>
      </c>
      <c r="G47" s="158">
        <f>G45+G46</f>
        <v>16040868.334469996</v>
      </c>
      <c r="H47" s="158">
        <f t="shared" si="6"/>
        <v>0</v>
      </c>
      <c r="I47" s="158">
        <f t="shared" si="6"/>
        <v>0</v>
      </c>
      <c r="J47" s="158">
        <f>SUM(C47:I47)</f>
        <v>28777105.493519999</v>
      </c>
    </row>
    <row r="48" spans="1:10" s="136" customFormat="1" ht="32.25" thickBot="1" x14ac:dyDescent="0.25">
      <c r="A48" s="156" t="s">
        <v>290</v>
      </c>
      <c r="B48" s="154">
        <v>600</v>
      </c>
      <c r="C48" s="158">
        <f t="shared" ref="C48:I48" si="7">C49+C50</f>
        <v>0</v>
      </c>
      <c r="D48" s="158">
        <f t="shared" si="7"/>
        <v>0</v>
      </c>
      <c r="E48" s="158">
        <f t="shared" si="7"/>
        <v>0</v>
      </c>
      <c r="F48" s="158">
        <f>F49+F50</f>
        <v>0</v>
      </c>
      <c r="G48" s="158">
        <f t="shared" si="7"/>
        <v>1419763.0912899999</v>
      </c>
      <c r="H48" s="158">
        <f t="shared" si="7"/>
        <v>0</v>
      </c>
      <c r="I48" s="158">
        <f t="shared" si="7"/>
        <v>0</v>
      </c>
      <c r="J48" s="158">
        <f t="shared" si="5"/>
        <v>1419763.0912899999</v>
      </c>
    </row>
    <row r="49" spans="1:10" s="136" customFormat="1" ht="16.5" thickBot="1" x14ac:dyDescent="0.25">
      <c r="A49" s="156" t="s">
        <v>291</v>
      </c>
      <c r="B49" s="154">
        <v>610</v>
      </c>
      <c r="C49" s="158"/>
      <c r="D49" s="158"/>
      <c r="E49" s="158"/>
      <c r="F49" s="158"/>
      <c r="G49" s="158">
        <f>'[1]ОПУ Ф2'!D29</f>
        <v>1419763.0912899999</v>
      </c>
      <c r="H49" s="158"/>
      <c r="I49" s="158"/>
      <c r="J49" s="158">
        <f>SUM(C49:I49)</f>
        <v>1419763.0912899999</v>
      </c>
    </row>
    <row r="50" spans="1:10" s="136" customFormat="1" ht="32.25" thickBot="1" x14ac:dyDescent="0.25">
      <c r="A50" s="156" t="s">
        <v>292</v>
      </c>
      <c r="B50" s="154">
        <v>620</v>
      </c>
      <c r="C50" s="158">
        <f t="shared" ref="C50:I50" si="8">SUM(C52:C60)</f>
        <v>0</v>
      </c>
      <c r="D50" s="158">
        <f t="shared" si="8"/>
        <v>0</v>
      </c>
      <c r="E50" s="158">
        <f t="shared" si="8"/>
        <v>0</v>
      </c>
      <c r="F50" s="158">
        <f>SUM(F52:F60)</f>
        <v>0</v>
      </c>
      <c r="G50" s="158">
        <f t="shared" si="8"/>
        <v>0</v>
      </c>
      <c r="H50" s="158">
        <f t="shared" si="8"/>
        <v>0</v>
      </c>
      <c r="I50" s="158">
        <f t="shared" si="8"/>
        <v>0</v>
      </c>
      <c r="J50" s="158">
        <f t="shared" si="5"/>
        <v>0</v>
      </c>
    </row>
    <row r="51" spans="1:10" s="136" customFormat="1" ht="16.5" thickBot="1" x14ac:dyDescent="0.25">
      <c r="A51" s="156" t="s">
        <v>133</v>
      </c>
      <c r="B51" s="160"/>
      <c r="C51" s="158"/>
      <c r="D51" s="158"/>
      <c r="E51" s="158"/>
      <c r="F51" s="158"/>
      <c r="G51" s="158"/>
      <c r="H51" s="158"/>
      <c r="I51" s="158"/>
      <c r="J51" s="158">
        <f t="shared" si="5"/>
        <v>0</v>
      </c>
    </row>
    <row r="52" spans="1:10" s="136" customFormat="1" ht="48" thickBot="1" x14ac:dyDescent="0.25">
      <c r="A52" s="156" t="s">
        <v>269</v>
      </c>
      <c r="B52" s="154">
        <v>621</v>
      </c>
      <c r="C52" s="158"/>
      <c r="D52" s="158"/>
      <c r="E52" s="158"/>
      <c r="F52" s="158"/>
      <c r="G52" s="158"/>
      <c r="H52" s="158"/>
      <c r="I52" s="158"/>
      <c r="J52" s="158">
        <f t="shared" si="5"/>
        <v>0</v>
      </c>
    </row>
    <row r="53" spans="1:10" s="136" customFormat="1" ht="48" thickBot="1" x14ac:dyDescent="0.25">
      <c r="A53" s="156" t="s">
        <v>270</v>
      </c>
      <c r="B53" s="154">
        <v>622</v>
      </c>
      <c r="C53" s="158"/>
      <c r="D53" s="158"/>
      <c r="E53" s="158"/>
      <c r="F53" s="158"/>
      <c r="G53" s="158"/>
      <c r="H53" s="158"/>
      <c r="I53" s="158"/>
      <c r="J53" s="158">
        <f t="shared" si="5"/>
        <v>0</v>
      </c>
    </row>
    <row r="54" spans="1:10" s="136" customFormat="1" ht="32.25" thickBot="1" x14ac:dyDescent="0.25">
      <c r="A54" s="156" t="s">
        <v>271</v>
      </c>
      <c r="B54" s="154">
        <v>623</v>
      </c>
      <c r="C54" s="158"/>
      <c r="D54" s="158"/>
      <c r="E54" s="158"/>
      <c r="F54" s="158">
        <f>-G54</f>
        <v>0</v>
      </c>
      <c r="G54" s="158">
        <f>'[1]ОСВ 0321'!D157</f>
        <v>0</v>
      </c>
      <c r="H54" s="158"/>
      <c r="I54" s="158"/>
      <c r="J54" s="158">
        <f t="shared" si="5"/>
        <v>0</v>
      </c>
    </row>
    <row r="55" spans="1:10" s="136" customFormat="1" ht="48" thickBot="1" x14ac:dyDescent="0.25">
      <c r="A55" s="156" t="s">
        <v>135</v>
      </c>
      <c r="B55" s="154">
        <v>624</v>
      </c>
      <c r="C55" s="158"/>
      <c r="D55" s="158"/>
      <c r="E55" s="158"/>
      <c r="F55" s="158"/>
      <c r="G55" s="158"/>
      <c r="H55" s="158"/>
      <c r="I55" s="158"/>
      <c r="J55" s="158">
        <f t="shared" si="5"/>
        <v>0</v>
      </c>
    </row>
    <row r="56" spans="1:10" s="136" customFormat="1" ht="32.25" thickBot="1" x14ac:dyDescent="0.25">
      <c r="A56" s="156" t="s">
        <v>145</v>
      </c>
      <c r="B56" s="154">
        <v>625</v>
      </c>
      <c r="C56" s="158"/>
      <c r="D56" s="158"/>
      <c r="E56" s="158"/>
      <c r="F56" s="158">
        <f>'[1]ОСВ 0321'!G173</f>
        <v>0</v>
      </c>
      <c r="G56" s="158"/>
      <c r="H56" s="158"/>
      <c r="I56" s="158"/>
      <c r="J56" s="158">
        <f t="shared" si="5"/>
        <v>0</v>
      </c>
    </row>
    <row r="57" spans="1:10" s="136" customFormat="1" ht="32.25" thickBot="1" x14ac:dyDescent="0.25">
      <c r="A57" s="156" t="s">
        <v>136</v>
      </c>
      <c r="B57" s="154">
        <v>626</v>
      </c>
      <c r="C57" s="158"/>
      <c r="D57" s="158"/>
      <c r="E57" s="158"/>
      <c r="F57" s="158"/>
      <c r="G57" s="158"/>
      <c r="H57" s="158"/>
      <c r="I57" s="158"/>
      <c r="J57" s="158">
        <f t="shared" si="5"/>
        <v>0</v>
      </c>
    </row>
    <row r="58" spans="1:10" s="136" customFormat="1" ht="32.25" thickBot="1" x14ac:dyDescent="0.25">
      <c r="A58" s="156" t="s">
        <v>272</v>
      </c>
      <c r="B58" s="154">
        <v>627</v>
      </c>
      <c r="C58" s="158"/>
      <c r="D58" s="158"/>
      <c r="E58" s="158"/>
      <c r="F58" s="158"/>
      <c r="G58" s="158"/>
      <c r="H58" s="158"/>
      <c r="I58" s="158"/>
      <c r="J58" s="158">
        <f t="shared" si="5"/>
        <v>0</v>
      </c>
    </row>
    <row r="59" spans="1:10" s="136" customFormat="1" ht="32.25" thickBot="1" x14ac:dyDescent="0.25">
      <c r="A59" s="156" t="s">
        <v>139</v>
      </c>
      <c r="B59" s="154">
        <v>628</v>
      </c>
      <c r="C59" s="158"/>
      <c r="D59" s="158"/>
      <c r="E59" s="158"/>
      <c r="F59" s="158"/>
      <c r="G59" s="158"/>
      <c r="H59" s="158"/>
      <c r="I59" s="158"/>
      <c r="J59" s="158">
        <f t="shared" si="5"/>
        <v>0</v>
      </c>
    </row>
    <row r="60" spans="1:10" s="136" customFormat="1" ht="32.25" thickBot="1" x14ac:dyDescent="0.25">
      <c r="A60" s="156" t="s">
        <v>138</v>
      </c>
      <c r="B60" s="154">
        <v>629</v>
      </c>
      <c r="C60" s="158"/>
      <c r="D60" s="158"/>
      <c r="E60" s="158"/>
      <c r="F60" s="158"/>
      <c r="G60" s="158"/>
      <c r="H60" s="158"/>
      <c r="I60" s="158"/>
      <c r="J60" s="158">
        <f t="shared" si="5"/>
        <v>0</v>
      </c>
    </row>
    <row r="61" spans="1:10" s="136" customFormat="1" ht="32.25" thickBot="1" x14ac:dyDescent="0.25">
      <c r="A61" s="156" t="s">
        <v>293</v>
      </c>
      <c r="B61" s="154">
        <v>700</v>
      </c>
      <c r="C61" s="158"/>
      <c r="D61" s="158"/>
      <c r="E61" s="158"/>
      <c r="F61" s="158"/>
      <c r="G61" s="158"/>
      <c r="H61" s="158"/>
      <c r="I61" s="158"/>
      <c r="J61" s="158">
        <f t="shared" si="5"/>
        <v>0</v>
      </c>
    </row>
    <row r="62" spans="1:10" s="136" customFormat="1" ht="16.5" thickBot="1" x14ac:dyDescent="0.25">
      <c r="A62" s="156" t="s">
        <v>133</v>
      </c>
      <c r="B62" s="160"/>
      <c r="C62" s="158"/>
      <c r="D62" s="158"/>
      <c r="E62" s="158"/>
      <c r="F62" s="158"/>
      <c r="G62" s="158"/>
      <c r="H62" s="158"/>
      <c r="I62" s="158"/>
      <c r="J62" s="158">
        <f t="shared" si="5"/>
        <v>0</v>
      </c>
    </row>
    <row r="63" spans="1:10" s="136" customFormat="1" ht="16.5" thickBot="1" x14ac:dyDescent="0.25">
      <c r="A63" s="156" t="s">
        <v>294</v>
      </c>
      <c r="B63" s="154">
        <v>710</v>
      </c>
      <c r="C63" s="158"/>
      <c r="D63" s="158"/>
      <c r="E63" s="158"/>
      <c r="F63" s="158"/>
      <c r="G63" s="158"/>
      <c r="H63" s="158"/>
      <c r="I63" s="158"/>
      <c r="J63" s="158">
        <f t="shared" si="5"/>
        <v>0</v>
      </c>
    </row>
    <row r="64" spans="1:10" ht="16.5" thickBot="1" x14ac:dyDescent="0.25">
      <c r="A64" s="156" t="s">
        <v>133</v>
      </c>
      <c r="B64" s="160"/>
      <c r="C64" s="158"/>
      <c r="D64" s="158"/>
      <c r="E64" s="158"/>
      <c r="F64" s="158"/>
      <c r="G64" s="158"/>
      <c r="H64" s="158"/>
      <c r="I64" s="158"/>
      <c r="J64" s="158">
        <f t="shared" si="5"/>
        <v>0</v>
      </c>
    </row>
    <row r="65" spans="1:13" ht="16.5" thickBot="1" x14ac:dyDescent="0.25">
      <c r="A65" s="156" t="s">
        <v>276</v>
      </c>
      <c r="B65" s="160"/>
      <c r="C65" s="158"/>
      <c r="D65" s="158"/>
      <c r="E65" s="158"/>
      <c r="F65" s="158"/>
      <c r="G65" s="158"/>
      <c r="H65" s="158"/>
      <c r="I65" s="158"/>
      <c r="J65" s="158">
        <f t="shared" si="5"/>
        <v>0</v>
      </c>
    </row>
    <row r="66" spans="1:13" ht="32.25" thickBot="1" x14ac:dyDescent="0.25">
      <c r="A66" s="156" t="s">
        <v>277</v>
      </c>
      <c r="B66" s="160"/>
      <c r="C66" s="158"/>
      <c r="D66" s="158"/>
      <c r="E66" s="158"/>
      <c r="F66" s="158"/>
      <c r="G66" s="158"/>
      <c r="H66" s="158"/>
      <c r="I66" s="158"/>
      <c r="J66" s="158">
        <f t="shared" si="5"/>
        <v>0</v>
      </c>
    </row>
    <row r="67" spans="1:13" ht="32.25" thickBot="1" x14ac:dyDescent="0.25">
      <c r="A67" s="156" t="s">
        <v>278</v>
      </c>
      <c r="B67" s="160"/>
      <c r="C67" s="158"/>
      <c r="D67" s="158"/>
      <c r="E67" s="158"/>
      <c r="F67" s="158"/>
      <c r="G67" s="158"/>
      <c r="H67" s="158"/>
      <c r="I67" s="158"/>
      <c r="J67" s="158">
        <f t="shared" si="5"/>
        <v>0</v>
      </c>
    </row>
    <row r="68" spans="1:13" ht="16.5" thickBot="1" x14ac:dyDescent="0.25">
      <c r="A68" s="156" t="s">
        <v>279</v>
      </c>
      <c r="B68" s="154">
        <v>711</v>
      </c>
      <c r="C68" s="158"/>
      <c r="D68" s="158"/>
      <c r="E68" s="158"/>
      <c r="F68" s="158"/>
      <c r="G68" s="158"/>
      <c r="H68" s="158"/>
      <c r="I68" s="158"/>
      <c r="J68" s="158">
        <f t="shared" si="5"/>
        <v>0</v>
      </c>
    </row>
    <row r="69" spans="1:13" ht="16.5" thickBot="1" x14ac:dyDescent="0.25">
      <c r="A69" s="156" t="s">
        <v>280</v>
      </c>
      <c r="B69" s="154">
        <v>712</v>
      </c>
      <c r="C69" s="158"/>
      <c r="D69" s="158"/>
      <c r="E69" s="158"/>
      <c r="F69" s="158"/>
      <c r="G69" s="158"/>
      <c r="H69" s="158"/>
      <c r="I69" s="158"/>
      <c r="J69" s="158">
        <f t="shared" si="5"/>
        <v>0</v>
      </c>
    </row>
    <row r="70" spans="1:13" ht="32.25" thickBot="1" x14ac:dyDescent="0.25">
      <c r="A70" s="156" t="s">
        <v>281</v>
      </c>
      <c r="B70" s="154">
        <v>713</v>
      </c>
      <c r="C70" s="158"/>
      <c r="D70" s="158"/>
      <c r="E70" s="158"/>
      <c r="F70" s="158"/>
      <c r="G70" s="158"/>
      <c r="H70" s="158"/>
      <c r="I70" s="158"/>
      <c r="J70" s="158">
        <f t="shared" si="5"/>
        <v>0</v>
      </c>
    </row>
    <row r="71" spans="1:13" ht="32.25" thickBot="1" x14ac:dyDescent="0.25">
      <c r="A71" s="156" t="s">
        <v>282</v>
      </c>
      <c r="B71" s="154">
        <v>714</v>
      </c>
      <c r="C71" s="158"/>
      <c r="D71" s="158"/>
      <c r="E71" s="158"/>
      <c r="F71" s="158"/>
      <c r="G71" s="158"/>
      <c r="H71" s="158"/>
      <c r="I71" s="158"/>
      <c r="J71" s="158">
        <f t="shared" si="5"/>
        <v>0</v>
      </c>
    </row>
    <row r="72" spans="1:13" ht="16.5" thickBot="1" x14ac:dyDescent="0.25">
      <c r="A72" s="156" t="s">
        <v>283</v>
      </c>
      <c r="B72" s="154">
        <v>715</v>
      </c>
      <c r="C72" s="158"/>
      <c r="D72" s="158"/>
      <c r="E72" s="158"/>
      <c r="F72" s="158"/>
      <c r="G72" s="158"/>
      <c r="H72" s="158"/>
      <c r="I72" s="158"/>
      <c r="J72" s="158">
        <f t="shared" si="5"/>
        <v>0</v>
      </c>
    </row>
    <row r="73" spans="1:13" ht="16.5" thickBot="1" x14ac:dyDescent="0.25">
      <c r="A73" s="156" t="s">
        <v>284</v>
      </c>
      <c r="B73" s="154">
        <v>716</v>
      </c>
      <c r="C73" s="158"/>
      <c r="D73" s="158"/>
      <c r="E73" s="158"/>
      <c r="F73" s="158"/>
      <c r="G73" s="158"/>
      <c r="H73" s="158"/>
      <c r="I73" s="158"/>
      <c r="J73" s="158">
        <f t="shared" si="5"/>
        <v>0</v>
      </c>
    </row>
    <row r="74" spans="1:13" ht="16.5" thickBot="1" x14ac:dyDescent="0.25">
      <c r="A74" s="156" t="s">
        <v>285</v>
      </c>
      <c r="B74" s="154">
        <v>717</v>
      </c>
      <c r="C74" s="158"/>
      <c r="D74" s="158"/>
      <c r="E74" s="158"/>
      <c r="F74" s="158"/>
      <c r="G74" s="158"/>
      <c r="H74" s="158"/>
      <c r="I74" s="158"/>
      <c r="J74" s="158">
        <f t="shared" si="5"/>
        <v>0</v>
      </c>
    </row>
    <row r="75" spans="1:13" ht="32.25" thickBot="1" x14ac:dyDescent="0.25">
      <c r="A75" s="156" t="s">
        <v>286</v>
      </c>
      <c r="B75" s="154">
        <v>718</v>
      </c>
      <c r="C75" s="158"/>
      <c r="D75" s="158"/>
      <c r="E75" s="158"/>
      <c r="F75" s="158"/>
      <c r="G75" s="158"/>
      <c r="H75" s="158"/>
      <c r="I75" s="158"/>
      <c r="J75" s="158">
        <f t="shared" si="5"/>
        <v>0</v>
      </c>
    </row>
    <row r="76" spans="1:13" ht="16.5" thickBot="1" x14ac:dyDescent="0.25">
      <c r="A76" s="156" t="s">
        <v>287</v>
      </c>
      <c r="B76" s="154">
        <v>719</v>
      </c>
      <c r="C76" s="158"/>
      <c r="D76" s="158"/>
      <c r="E76" s="158"/>
      <c r="F76" s="158"/>
      <c r="G76" s="158"/>
      <c r="H76" s="158"/>
      <c r="I76" s="158"/>
      <c r="J76" s="158">
        <f t="shared" si="5"/>
        <v>0</v>
      </c>
    </row>
    <row r="77" spans="1:13" ht="32.25" thickBot="1" x14ac:dyDescent="0.25">
      <c r="A77" s="156" t="s">
        <v>295</v>
      </c>
      <c r="B77" s="154">
        <v>800</v>
      </c>
      <c r="C77" s="158">
        <f t="shared" ref="C77:I77" si="9">C76+C61+C48+C47</f>
        <v>1712761.7760000001</v>
      </c>
      <c r="D77" s="158">
        <f t="shared" si="9"/>
        <v>0</v>
      </c>
      <c r="E77" s="158">
        <f t="shared" si="9"/>
        <v>-38923.559000000001</v>
      </c>
      <c r="F77" s="158">
        <f t="shared" si="9"/>
        <v>11062398.942050001</v>
      </c>
      <c r="G77" s="158">
        <f t="shared" si="9"/>
        <v>17460631.425759997</v>
      </c>
      <c r="H77" s="158">
        <f t="shared" si="9"/>
        <v>0</v>
      </c>
      <c r="I77" s="158">
        <f t="shared" si="9"/>
        <v>0</v>
      </c>
      <c r="J77" s="158">
        <f>SUM(C77:I77)</f>
        <v>30196868.584809996</v>
      </c>
    </row>
    <row r="78" spans="1:13" x14ac:dyDescent="0.2">
      <c r="J78" s="163"/>
    </row>
    <row r="79" spans="1:13" ht="15" x14ac:dyDescent="0.2">
      <c r="A79" s="164"/>
      <c r="B79" s="165"/>
      <c r="C79" s="166"/>
      <c r="D79" s="166"/>
      <c r="E79" s="166"/>
      <c r="F79" s="166"/>
      <c r="G79" s="166"/>
      <c r="H79" s="166"/>
      <c r="I79" s="166"/>
      <c r="J79" s="166"/>
      <c r="K79" s="167"/>
      <c r="L79" s="166"/>
      <c r="M79" s="167"/>
    </row>
    <row r="80" spans="1:13" ht="15.75" x14ac:dyDescent="0.25">
      <c r="A80" s="62" t="s">
        <v>100</v>
      </c>
      <c r="C80" s="63"/>
      <c r="D80" s="62"/>
      <c r="E80" s="63"/>
      <c r="F80" s="168"/>
      <c r="G80" s="136"/>
      <c r="H80" s="136"/>
      <c r="I80" s="136"/>
      <c r="J80" s="136"/>
      <c r="K80" s="136"/>
      <c r="L80" s="136"/>
      <c r="M80" s="136"/>
    </row>
    <row r="81" spans="1:13" ht="15.75" x14ac:dyDescent="0.25">
      <c r="A81" s="62" t="s">
        <v>101</v>
      </c>
      <c r="C81" s="63"/>
      <c r="D81" s="62"/>
      <c r="E81" s="136"/>
      <c r="F81" s="136"/>
      <c r="G81" s="136"/>
      <c r="H81" s="136"/>
      <c r="I81" s="62" t="s">
        <v>102</v>
      </c>
      <c r="J81" s="136"/>
      <c r="K81" s="136"/>
      <c r="L81" s="136"/>
      <c r="M81" s="136"/>
    </row>
    <row r="82" spans="1:13" ht="15.75" x14ac:dyDescent="0.25">
      <c r="A82" s="62"/>
      <c r="C82" s="63"/>
      <c r="D82" s="62"/>
      <c r="E82" s="136"/>
      <c r="F82" s="136"/>
      <c r="G82" s="136"/>
      <c r="H82" s="136"/>
      <c r="I82" s="62"/>
      <c r="J82" s="136"/>
      <c r="K82" s="136"/>
      <c r="L82" s="136"/>
      <c r="M82" s="136"/>
    </row>
    <row r="83" spans="1:13" ht="15.75" x14ac:dyDescent="0.25">
      <c r="A83" s="62" t="s">
        <v>103</v>
      </c>
      <c r="C83" s="63"/>
      <c r="D83" s="62"/>
      <c r="I83" s="62" t="s">
        <v>104</v>
      </c>
    </row>
  </sheetData>
  <mergeCells count="6">
    <mergeCell ref="I11:I12"/>
    <mergeCell ref="J11:J12"/>
    <mergeCell ref="A8:H8"/>
    <mergeCell ref="A9:H9"/>
    <mergeCell ref="A11:A12"/>
    <mergeCell ref="C11: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ОПиУ</vt:lpstr>
      <vt:lpstr>ОДДС</vt:lpstr>
      <vt:lpstr>Капитал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2021-04-30T04:45:45Z</dcterms:modified>
</cp:coreProperties>
</file>