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9440" windowHeight="7470" firstSheet="7" activeTab="10"/>
  </bookViews>
  <sheets>
    <sheet name="форма 3(01)" sheetId="1" r:id="rId1"/>
    <sheet name="ф1" sheetId="2" r:id="rId2"/>
    <sheet name="осв" sheetId="3" r:id="rId3"/>
    <sheet name="ф2" sheetId="4" r:id="rId4"/>
    <sheet name="ф4" sheetId="5" r:id="rId5"/>
    <sheet name="Лист1" sheetId="6" r:id="rId6"/>
    <sheet name="расчет прибыли" sheetId="7" r:id="rId7"/>
    <sheet name="ф1 (1 кв)" sheetId="8" r:id="rId8"/>
    <sheet name="ф2 (1 кв)" sheetId="9" r:id="rId9"/>
    <sheet name="ф4 (1 кв)" sheetId="10" r:id="rId10"/>
    <sheet name="форма 3(1кв последний)" sheetId="11" r:id="rId11"/>
  </sheets>
  <externalReferences>
    <externalReference r:id="rId14"/>
  </externalReferences>
  <definedNames/>
  <calcPr fullCalcOnLoad="1"/>
</workbook>
</file>

<file path=xl/comments1.xml><?xml version="1.0" encoding="utf-8"?>
<comments xmlns="http://schemas.openxmlformats.org/spreadsheetml/2006/main">
  <authors>
    <author>r.yaeva</author>
  </authors>
  <commentList>
    <comment ref="E72" authorId="0">
      <text>
        <r>
          <rPr>
            <b/>
            <sz val="8"/>
            <rFont val="Tahoma"/>
            <family val="2"/>
          </rPr>
          <t xml:space="preserve">=900100+1692+195888
</t>
        </r>
      </text>
    </comment>
  </commentList>
</comments>
</file>

<file path=xl/comments11.xml><?xml version="1.0" encoding="utf-8"?>
<comments xmlns="http://schemas.openxmlformats.org/spreadsheetml/2006/main">
  <authors>
    <author>r.yaeva</author>
  </authors>
  <commentList>
    <comment ref="E69" authorId="0">
      <text>
        <r>
          <rPr>
            <b/>
            <sz val="8"/>
            <rFont val="Tahoma"/>
            <family val="2"/>
          </rPr>
          <t xml:space="preserve">=900100+1692+195888
</t>
        </r>
      </text>
    </comment>
  </commentList>
</comments>
</file>

<file path=xl/comments2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7.xml><?xml version="1.0" encoding="utf-8"?>
<comments xmlns="http://schemas.openxmlformats.org/spreadsheetml/2006/main">
  <authors>
    <author>a.sarsenova</author>
  </authors>
  <commentList>
    <comment ref="B36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2083515,60-103192,20=1980323,40</t>
        </r>
      </text>
    </comment>
  </commentList>
</comments>
</file>

<file path=xl/comments8.xml><?xml version="1.0" encoding="utf-8"?>
<comments xmlns="http://schemas.openxmlformats.org/spreadsheetml/2006/main">
  <authors>
    <author>a.sarsenova</author>
  </authors>
  <commentList>
    <comment ref="D17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sharedStrings.xml><?xml version="1.0" encoding="utf-8"?>
<sst xmlns="http://schemas.openxmlformats.org/spreadsheetml/2006/main" count="1009" uniqueCount="435">
  <si>
    <t>к приказу Министра Финансов Республики Казахстан</t>
  </si>
  <si>
    <t>Код строки</t>
  </si>
  <si>
    <t>Руководитель</t>
  </si>
  <si>
    <t>Главный бухгалтер</t>
  </si>
  <si>
    <t>Приложение 4</t>
  </si>
  <si>
    <t>от 23 октября 2010 г. № 422</t>
  </si>
  <si>
    <t>Отчет о движении денежных средств (прямой метод)</t>
  </si>
  <si>
    <t>тыс.тенге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</si>
  <si>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</si>
  <si>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</si>
  <si>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</si>
  <si>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</si>
  <si>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</si>
  <si>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</si>
  <si>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</si>
  <si>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</si>
  <si>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</si>
  <si>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</si>
  <si>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</si>
  <si>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</si>
  <si>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</si>
  <si>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</si>
  <si>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</si>
  <si>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</si>
  <si>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</si>
  <si>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</si>
  <si>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</si>
  <si>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</si>
  <si>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</si>
  <si>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</si>
  <si>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</si>
  <si>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</si>
  <si>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</si>
  <si>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</si>
  <si>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</si>
  <si>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</si>
  <si>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</si>
  <si>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</si>
  <si>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</si>
  <si>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</si>
  <si>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</si>
  <si>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</si>
  <si>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</si>
  <si>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</si>
  <si>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</si>
  <si>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</si>
  <si>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</si>
  <si>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</si>
  <si>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</si>
  <si>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</si>
  <si>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</si>
  <si>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</si>
  <si>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</si>
  <si>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</si>
  <si>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</si>
  <si>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</si>
  <si>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</si>
  <si>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</si>
  <si>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</si>
  <si>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</si>
  <si>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</si>
  <si>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</si>
  <si>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</si>
  <si>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</si>
  <si>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</si>
  <si>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                                                   на «31» января 2015 года</t>
  </si>
  <si>
    <t>Приложение 2</t>
  </si>
  <si>
    <t>от 20 августа 2010 г. № 422</t>
  </si>
  <si>
    <t>Бухгалтерский баланс</t>
  </si>
  <si>
    <t>тыс. тенге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</si>
  <si>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</si>
  <si>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</si>
  <si>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</si>
  <si>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</si>
  <si>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</si>
  <si>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</si>
  <si>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</si>
  <si>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</si>
  <si>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</si>
  <si>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</si>
  <si>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</si>
  <si>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</si>
  <si>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</si>
  <si>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</si>
  <si>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</si>
  <si>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</si>
  <si>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</si>
  <si>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</si>
  <si>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</si>
  <si>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</si>
  <si>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</si>
  <si>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</si>
  <si>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</si>
  <si>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</si>
  <si>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</si>
  <si>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</si>
  <si>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</si>
  <si>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</si>
  <si>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</si>
  <si>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</si>
  <si>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</si>
  <si>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</si>
  <si>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</si>
  <si>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</si>
  <si>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</si>
  <si>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</si>
  <si>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</si>
  <si>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</si>
  <si>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</si>
  <si>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</si>
  <si>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</si>
  <si>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</si>
  <si>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</si>
  <si>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</si>
  <si>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</si>
  <si>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</si>
  <si>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</si>
  <si>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</si>
  <si>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</si>
  <si>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</si>
  <si>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</si>
  <si>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</si>
  <si>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</si>
  <si>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</si>
  <si>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</si>
  <si>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</si>
  <si>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</si>
  <si>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          по состоянию на «31»января 2015 года</t>
  </si>
  <si>
    <t>АО МРЭК</t>
  </si>
  <si>
    <t>Оборотно-сальдовая ведомость за Январь 2015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</si>
  <si>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</si>
  <si>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</si>
  <si>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</si>
  <si>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</si>
  <si>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</si>
  <si>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</si>
  <si>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</si>
  <si>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</si>
  <si>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</si>
  <si>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</si>
  <si>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</si>
  <si>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</si>
  <si>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</si>
  <si>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1031, Денежные средства на текущих банковских счетах</t>
  </si>
  <si>
    <t>1050, Денежные средства на сберегательных счетах</t>
  </si>
  <si>
    <t>1051, Денежные средства на сберегательных счетах (до 3-х месяцев)</t>
  </si>
  <si>
    <t>1060, Прочие денежные средства</t>
  </si>
  <si>
    <t>1100, Краткосрочные финансовые инвестиции</t>
  </si>
  <si>
    <t>1140, Краткосрочные финансовые инвестиции, имеющиеся в наличие для продажи</t>
  </si>
  <si>
    <t>1200, Краткосрочная дебиторская задолженность</t>
  </si>
  <si>
    <t>1201, Задолженность за техобслуживание</t>
  </si>
  <si>
    <t>1202, Задолженность за подключение</t>
  </si>
  <si>
    <t>1210, Краткосрочная дебиторская задолженность покупателей и заказчиков</t>
  </si>
  <si>
    <t>1211,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</si>
  <si>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</si>
  <si>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подочетных лиц</t>
  </si>
  <si>
    <t>1252, Задолженность по выплаченной заработной плате</t>
  </si>
  <si>
    <t>1255, Прочая краткосрочная дебиторская задолженность с работниками</t>
  </si>
  <si>
    <t>1270, Краткосрочные вознаграждения к получению</t>
  </si>
  <si>
    <t>1276, Краткосрочные начисленные вознаграждения по депозитам</t>
  </si>
  <si>
    <t>1280, Прочая краткосрочная дебиторская задолженность</t>
  </si>
  <si>
    <t>1282, Задолженность по претензиям</t>
  </si>
  <si>
    <t>1284, Прочая краткосрочная дебиторская задолженность</t>
  </si>
  <si>
    <t>1290, Резерв по сомнительным требованиям</t>
  </si>
  <si>
    <t>1291, Резерв по сомнительным требованиям по краткосрочной дебиторской задолженности покупателей и заказчиков</t>
  </si>
  <si>
    <t>1294, Резерв по сомнительным требованиям по прочим краткосрочным активам (по авансам выданным)</t>
  </si>
  <si>
    <t>1300, Запасы</t>
  </si>
  <si>
    <t>1310, Сырье и материалы</t>
  </si>
  <si>
    <t>1311, Сырье</t>
  </si>
  <si>
    <t>1312, Топливо</t>
  </si>
  <si>
    <t>1313, Запасные части</t>
  </si>
  <si>
    <t>1314, Строительные материалы</t>
  </si>
  <si>
    <t>1315, Прочее сырье и материалы</t>
  </si>
  <si>
    <t>1317, Резерв по устаревшим ТМЦ</t>
  </si>
  <si>
    <t>1320, Готовая продукция</t>
  </si>
  <si>
    <t>1324, Прочая готовая продукция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</si>
  <si>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</si>
  <si>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</si>
  <si>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</si>
  <si>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</si>
  <si>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</si>
  <si>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</si>
  <si>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</si>
  <si>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</si>
  <si>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1611, Краткосрочные авансы выданные под выполнение работ и оказание услуг и текущая часть авансов под выполнение работ</t>
  </si>
  <si>
    <t>1612, Краткосрочные авансы выданные под поставку ОС и текущая часть долгосрочных авансов, выданных под приобретение ОС</t>
  </si>
  <si>
    <t>1613, Краткосрочные авансы выданные по поставку ТМЗ и текущая часть долгосрочных авансов, выданных под поставку ТМЗ</t>
  </si>
  <si>
    <t>1620, Краткосрочные расходы будущих периодов</t>
  </si>
  <si>
    <t>1630, Прочие краткосрочные активы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</si>
  <si>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</si>
  <si>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</si>
  <si>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</si>
  <si>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2400, Основные средства</t>
  </si>
  <si>
    <t>2410, Основные средства</t>
  </si>
  <si>
    <t>2412, Здания и сооружения</t>
  </si>
  <si>
    <t>2413, Машины, оборудование и передаточные устройства</t>
  </si>
  <si>
    <t>2414, Транспортные средства</t>
  </si>
  <si>
    <t>2419, Прочее</t>
  </si>
  <si>
    <t>2420, Амортизация основных средств</t>
  </si>
  <si>
    <t>2421, Амортизация зданий и сооружений</t>
  </si>
  <si>
    <t>2422, Амортизация машин, оборудования и передаточных устройств</t>
  </si>
  <si>
    <t>2423, Амортизация транспортных средств</t>
  </si>
  <si>
    <t>2427, Амортизация прочих основных средств</t>
  </si>
  <si>
    <t>2700, Нематериальные активы</t>
  </si>
  <si>
    <t>2730, Прочие нематериальные активы</t>
  </si>
  <si>
    <t>2732, Программное обеспечение</t>
  </si>
  <si>
    <t>2733, Лицензии и франшизы</t>
  </si>
  <si>
    <t>2735, Прочие нематериальные активы</t>
  </si>
  <si>
    <t>2740, Амортизация прочих нематериальных активов</t>
  </si>
  <si>
    <t>2742, Амортизация программного обеспечения</t>
  </si>
  <si>
    <t>2743, Амортизация лицензий и франшиз</t>
  </si>
  <si>
    <t>2745, Амортизация прочих нематериальных активов</t>
  </si>
  <si>
    <t>2900, Прочие долгосрочные активы</t>
  </si>
  <si>
    <t>2910, Долгосрочные авансы выданные</t>
  </si>
  <si>
    <t>2912, Долгосрочные авансы выданные под приобретение ОС</t>
  </si>
  <si>
    <t>2930, Незавершенное строительство</t>
  </si>
  <si>
    <t>2931, Незавершенное строительство</t>
  </si>
  <si>
    <t>3000, Краткосрочные финансовые обязательства</t>
  </si>
  <si>
    <t>3030, Краткосрочная кредиторская задолженность по дивидендам и доходам участников</t>
  </si>
  <si>
    <t>3031, Расчеты по простым акциям</t>
  </si>
  <si>
    <t>3032, Расчеты по привилегированным акциям</t>
  </si>
  <si>
    <t>3040, Текущая часть долгосрочных финансовых обязательств</t>
  </si>
  <si>
    <t>3041, Текущая часть долгосрочных займов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</si>
  <si>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</si>
  <si>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</si>
  <si>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</si>
  <si>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</si>
  <si>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</si>
  <si>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3170, Налог на транспортные средства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</si>
  <si>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</si>
  <si>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</si>
  <si>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</si>
  <si>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</si>
  <si>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</si>
  <si>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</si>
  <si>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3313, Прочая краткосрочная кредиторская задолженность поставщикам и подрядчикам</t>
  </si>
  <si>
    <t>3314, Краткосрочная кредит, задолжен, поставщикам и подрядчикам(материалы)</t>
  </si>
  <si>
    <t>3315, Краткосрочная кредит, задолжен, поставщикам и подрядчикам(услуги)</t>
  </si>
  <si>
    <t>3350, Краткосрочная задолженность по оплате труда</t>
  </si>
  <si>
    <t>3380, Краткосрочные вознаграждения к выплате</t>
  </si>
  <si>
    <t>3385, Прочие краткосрочные начисленные вознаграждения</t>
  </si>
  <si>
    <t>3390, Прочая краткосрочная кредиторская задолженность</t>
  </si>
  <si>
    <t>3394, Задолженность по депонированной заработной плате</t>
  </si>
  <si>
    <t>3395, Задолженность по исполнительным листам</t>
  </si>
  <si>
    <t>3396, Задолженность перед подотчетными лицами</t>
  </si>
  <si>
    <t>3397, Прочая краткосрочная кредиторская задолженность</t>
  </si>
  <si>
    <t>3401, Прочая кредиторская задолженность(687.1.5)</t>
  </si>
  <si>
    <t>3402, Прочая краткосрочная кредиторская 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</si>
  <si>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</si>
  <si>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</si>
  <si>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3431,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</si>
  <si>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</si>
  <si>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</si>
  <si>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3515, Авансы краткосрочные,  полученные под выполнение прочих работ и оказание прочих услуг</t>
  </si>
  <si>
    <t>3516, Переплата за услуги</t>
  </si>
  <si>
    <t>4000, Долгосрочные финансовые обязательства</t>
  </si>
  <si>
    <t>4020, Долгосрочные займы полученные от организаций осуществляющие банковские операции без лицензии уполномоченного органа</t>
  </si>
  <si>
    <t>4024, Займы по плате за доп. мощности</t>
  </si>
  <si>
    <t>4025, Займы по облигациям</t>
  </si>
  <si>
    <t>4030, Прочие долгосрочные финансовые обязательства</t>
  </si>
  <si>
    <t>4033, Обязательства по привилигированным акциям</t>
  </si>
  <si>
    <t>4035, Отсроченный доход</t>
  </si>
  <si>
    <t>4200, Долгосрочные оценочные обязательства</t>
  </si>
  <si>
    <t>4230, Долгосрочные оценочные обязательства по вознаграждениям работникам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</si>
  <si>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</si>
  <si>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</si>
  <si>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5000, Уставный капитал</t>
  </si>
  <si>
    <t>5010, Привилегированные акции</t>
  </si>
  <si>
    <t>5020, Простые акции</t>
  </si>
  <si>
    <t>5200, Выкупленные собственные долевые инструменты</t>
  </si>
  <si>
    <t>5210, Выкупленные собственные долевые инструменты</t>
  </si>
  <si>
    <t>5300, Эмиссионный доход</t>
  </si>
  <si>
    <t>5310, Эмиссионный доход</t>
  </si>
  <si>
    <t>5400, Резервы</t>
  </si>
  <si>
    <t>5410, Резервный капитал установленный учредительными документами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</si>
  <si>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</si>
  <si>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</si>
  <si>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</si>
  <si>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</si>
  <si>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</si>
  <si>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</si>
  <si>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</si>
  <si>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6012, Доход от реализации услуг</t>
  </si>
  <si>
    <t>6100, Доходы от финансирования</t>
  </si>
  <si>
    <t>6110, Доходы по вознаграждениям</t>
  </si>
  <si>
    <t>6111, Доходы по вознаграждениям - Вознаграждение (купон) по договору</t>
  </si>
  <si>
    <t>6200, Прочие доходы</t>
  </si>
  <si>
    <t>6250, Доходы от курсовой разницы</t>
  </si>
  <si>
    <t>6280, Прочие доходы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</si>
  <si>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</si>
  <si>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</si>
  <si>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</si>
  <si>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</si>
  <si>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расходы, идущие на вычет по КПН</t>
  </si>
  <si>
    <t>7212, Административные расходы, не идущие на вычет по КПН</t>
  </si>
  <si>
    <t>7300, Расходы на финансирование</t>
  </si>
  <si>
    <t>7310, Расходы по вознаграждениям</t>
  </si>
  <si>
    <t>7313, Амортизация скидок и премий, связанных с займами, векселями и облигациями</t>
  </si>
  <si>
    <t>7400, Прочие расходы</t>
  </si>
  <si>
    <t>7470,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</si>
  <si>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</si>
  <si>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</si>
  <si>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7712, Текущее налоговое обязательство по корпоративному подоходному налогу</t>
  </si>
  <si>
    <t>8100, Основное производство</t>
  </si>
  <si>
    <t>8110, Основное производство</t>
  </si>
  <si>
    <t>8111, Основное производство (МОЛ)</t>
  </si>
  <si>
    <t>8112, Основное производство (над)</t>
  </si>
  <si>
    <t>8300, Вспомогательные производства</t>
  </si>
  <si>
    <t>8310, Вспомогательные производства</t>
  </si>
  <si>
    <t>8400, Накладные расходы</t>
  </si>
  <si>
    <t>8410, Накладные расходы</t>
  </si>
  <si>
    <t>8420, Ремонт основных средств, выполненный собственными силами</t>
  </si>
  <si>
    <t>8423, Текущий ремонт автотранспорта</t>
  </si>
  <si>
    <t>Итого</t>
  </si>
  <si>
    <t>Приложение 3</t>
  </si>
  <si>
    <t>Отчет о прибылях и убытках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</si>
  <si>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</si>
  <si>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</si>
  <si>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</si>
  <si>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</si>
  <si>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</si>
  <si>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</si>
  <si>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</si>
  <si>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</si>
  <si>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</si>
  <si>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</si>
  <si>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</si>
  <si>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</si>
  <si>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</si>
  <si>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</si>
  <si>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</si>
  <si>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</si>
  <si>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</si>
  <si>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</si>
  <si>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</si>
  <si>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</si>
  <si>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</si>
  <si>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АО "Мангистауская распределительная электросетевая компания"</t>
  </si>
  <si>
    <t>Источник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</si>
  <si>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</si>
  <si>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</si>
  <si>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</si>
  <si>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</si>
  <si>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</si>
  <si>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</si>
  <si>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</si>
  <si>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</si>
  <si>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</si>
  <si>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</si>
  <si>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</si>
  <si>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</si>
  <si>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</si>
  <si>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</si>
  <si>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</si>
  <si>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</si>
  <si>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</si>
  <si>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</si>
  <si>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</si>
  <si>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</si>
  <si>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</si>
  <si>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</si>
  <si>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</si>
  <si>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</si>
  <si>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</si>
  <si>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</si>
  <si>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</si>
  <si>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</si>
  <si>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</si>
  <si>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</si>
  <si>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</si>
  <si>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</si>
  <si>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</si>
  <si>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</si>
  <si>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</si>
  <si>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</si>
  <si>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</si>
  <si>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</si>
  <si>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</si>
  <si>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 xml:space="preserve">Сальдо на 1 января 2014 года  </t>
  </si>
  <si>
    <t>на конец отчетного периода</t>
  </si>
  <si>
    <t>Отчет об изменениях в собственном капитале по состоянию на 31.01.2015г</t>
  </si>
  <si>
    <t xml:space="preserve">   по состоянию на «31»января 2015 года</t>
  </si>
  <si>
    <t>Сальдо на 31декабря  2014г.</t>
  </si>
  <si>
    <t xml:space="preserve">Сальдо на 1 января 2015 года  </t>
  </si>
  <si>
    <t xml:space="preserve">     Расчет     прибыли   2015 ГОД                                     </t>
  </si>
  <si>
    <t>31.01.2015 безпереоценки</t>
  </si>
  <si>
    <t>март2015г</t>
  </si>
  <si>
    <t>с начало года с переоценкой</t>
  </si>
  <si>
    <t>28.02.2015 безпереоценки</t>
  </si>
  <si>
    <t>с начало года без переоценки</t>
  </si>
  <si>
    <t>Реализация э/нергии</t>
  </si>
  <si>
    <t>Себестоимость реализ. э/э</t>
  </si>
  <si>
    <t>Валовый доход (убыток)</t>
  </si>
  <si>
    <t>Расходы периода (всего)</t>
  </si>
  <si>
    <t>Общие и админстр,расходы</t>
  </si>
  <si>
    <t>Расходы периода за счет прибыли</t>
  </si>
  <si>
    <t>Расходы в виде вознаграждения</t>
  </si>
  <si>
    <t>Резерв по устаревшим тмз</t>
  </si>
  <si>
    <t>Резерв по отпускам</t>
  </si>
  <si>
    <t>Актуарные расчеты</t>
  </si>
  <si>
    <t>Доход от основной деятельности</t>
  </si>
  <si>
    <t>Прочая прибыль:</t>
  </si>
  <si>
    <t>за техобслуживание</t>
  </si>
  <si>
    <t>за подключение</t>
  </si>
  <si>
    <t>доходы в виде вознаграждении</t>
  </si>
  <si>
    <t>доход от курсовой разницы</t>
  </si>
  <si>
    <t>списание кт зад/ти(возврат госпошл)</t>
  </si>
  <si>
    <t>признание отсроченного дохода</t>
  </si>
  <si>
    <t>доход от реализац. списания тмз, ОС</t>
  </si>
  <si>
    <t>доход от  безвозмездного оприходовании ОС, ОТ ВОССТАНОВЛЕНИЕ ОБЕСЦНЕНИЕ ТМЗ</t>
  </si>
  <si>
    <t>доход от пении,штрафа</t>
  </si>
  <si>
    <t xml:space="preserve">прочие доходы </t>
  </si>
  <si>
    <t>вознаграждения по депозиту</t>
  </si>
  <si>
    <t>финдоход</t>
  </si>
  <si>
    <t>ИТОГО</t>
  </si>
  <si>
    <t>Прочие убытки</t>
  </si>
  <si>
    <t>штраф,пеня в бюджет,госпошлина</t>
  </si>
  <si>
    <t>расходы по курсовой разнице</t>
  </si>
  <si>
    <t>расходы по реализации ОС/выбытия ОС</t>
  </si>
  <si>
    <t>Прочие расходы (списание неликвидных мат.в)</t>
  </si>
  <si>
    <t xml:space="preserve">Доход (убыток) от обычной </t>
  </si>
  <si>
    <t>деятельности до налогооблажения</t>
  </si>
  <si>
    <t>отсроченный налог</t>
  </si>
  <si>
    <t>списание дисконта по ПДМ</t>
  </si>
  <si>
    <t>Корпоративный п/н</t>
  </si>
  <si>
    <t>дивиденды по привелиг.акц</t>
  </si>
  <si>
    <t>Чистый доход</t>
  </si>
  <si>
    <t>убыток</t>
  </si>
  <si>
    <t xml:space="preserve">          по состоянию на «31» марта 2015 года</t>
  </si>
  <si>
    <t xml:space="preserve">Сальдо на 1 января 2014года  </t>
  </si>
  <si>
    <t>Сальдо на 31марта  2015г.</t>
  </si>
  <si>
    <t xml:space="preserve">                                                   на «31» марта 2015 года</t>
  </si>
  <si>
    <t xml:space="preserve">                          </t>
  </si>
  <si>
    <t xml:space="preserve">   по состоянию на «31»марта 2015 года</t>
  </si>
  <si>
    <t>Отчет об изменениях в собственном капитале по состоянию на 31.03.2015г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</si>
</sst>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[=0]&quot;&quot;;General"/>
    <numFmt numFmtId="202" formatCode="#,##0;[Red]\-#,##0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8"/>
      <name val="Tahoma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0" applyNumberFormat="0" applyAlignment="0" applyProtection="0"/>
    <xf numFmtId="0" fontId="71" fillId="41" borderId="11" applyNumberFormat="0" applyAlignment="0" applyProtection="0"/>
    <xf numFmtId="0" fontId="72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82" fillId="0" borderId="18" applyNumberFormat="0" applyFill="0" applyAlignment="0" applyProtection="0"/>
    <xf numFmtId="0" fontId="20" fillId="0" borderId="0">
      <alignment/>
      <protection/>
    </xf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vertical="top" wrapText="1"/>
    </xf>
    <xf numFmtId="3" fontId="23" fillId="0" borderId="19" xfId="97" applyNumberFormat="1" applyFont="1" applyFill="1" applyBorder="1" applyAlignment="1">
      <alignment horizontal="center" vertical="top" wrapText="1"/>
      <protection/>
    </xf>
    <xf numFmtId="3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3" fontId="31" fillId="0" borderId="0" xfId="108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3" fontId="30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3" fontId="30" fillId="0" borderId="0" xfId="97" applyNumberFormat="1" applyFont="1" applyFill="1" applyBorder="1" applyAlignment="1">
      <alignment horizontal="center" vertical="top" wrapText="1"/>
      <protection/>
    </xf>
    <xf numFmtId="3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3" fontId="0" fillId="0" borderId="19" xfId="97" applyNumberFormat="1" applyFont="1" applyFill="1" applyBorder="1" applyAlignment="1">
      <alignment horizontal="center"/>
      <protection/>
    </xf>
    <xf numFmtId="192" fontId="32" fillId="0" borderId="0" xfId="0" applyNumberFormat="1" applyFont="1" applyFill="1" applyBorder="1" applyAlignment="1">
      <alignment horizontal="left" vertical="center"/>
    </xf>
    <xf numFmtId="3" fontId="0" fillId="47" borderId="19" xfId="97" applyNumberFormat="1" applyFont="1" applyFill="1" applyBorder="1" applyAlignment="1">
      <alignment horizontal="center"/>
      <protection/>
    </xf>
    <xf numFmtId="192" fontId="32" fillId="47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top" wrapText="1"/>
    </xf>
    <xf numFmtId="3" fontId="24" fillId="0" borderId="0" xfId="97" applyNumberFormat="1" applyFont="1" applyFill="1" applyBorder="1" applyAlignment="1">
      <alignment horizontal="center"/>
      <protection/>
    </xf>
    <xf numFmtId="3" fontId="21" fillId="0" borderId="0" xfId="9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6" fillId="0" borderId="0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3" fontId="25" fillId="0" borderId="19" xfId="0" applyNumberFormat="1" applyFont="1" applyBorder="1" applyAlignment="1">
      <alignment horizontal="center" vertical="top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top" wrapText="1"/>
    </xf>
    <xf numFmtId="3" fontId="26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22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top" wrapText="1"/>
    </xf>
    <xf numFmtId="3" fontId="31" fillId="0" borderId="19" xfId="108" applyNumberFormat="1" applyFont="1" applyFill="1" applyBorder="1" applyAlignment="1">
      <alignment horizontal="center" vertical="center"/>
    </xf>
    <xf numFmtId="3" fontId="31" fillId="47" borderId="19" xfId="108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top" wrapText="1"/>
    </xf>
    <xf numFmtId="3" fontId="37" fillId="0" borderId="23" xfId="0" applyNumberFormat="1" applyFont="1" applyBorder="1" applyAlignment="1">
      <alignment horizontal="center" vertical="top" wrapText="1"/>
    </xf>
    <xf numFmtId="3" fontId="38" fillId="0" borderId="2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38" fillId="0" borderId="23" xfId="0" applyNumberFormat="1" applyFont="1" applyBorder="1" applyAlignment="1">
      <alignment horizontal="center" vertical="top" wrapText="1"/>
    </xf>
    <xf numFmtId="3" fontId="35" fillId="0" borderId="23" xfId="0" applyNumberFormat="1" applyFont="1" applyFill="1" applyBorder="1" applyAlignment="1">
      <alignment horizontal="center" vertical="top" wrapText="1"/>
    </xf>
    <xf numFmtId="3" fontId="39" fillId="0" borderId="2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31" fillId="0" borderId="19" xfId="97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39" fillId="0" borderId="23" xfId="0" applyNumberFormat="1" applyFont="1" applyFill="1" applyBorder="1" applyAlignment="1">
      <alignment horizontal="center" vertical="top" wrapText="1"/>
    </xf>
    <xf numFmtId="3" fontId="36" fillId="0" borderId="0" xfId="0" applyNumberFormat="1" applyFont="1" applyAlignment="1">
      <alignment/>
    </xf>
    <xf numFmtId="3" fontId="37" fillId="47" borderId="23" xfId="0" applyNumberFormat="1" applyFont="1" applyFill="1" applyBorder="1" applyAlignment="1">
      <alignment horizontal="center" vertical="top" wrapText="1"/>
    </xf>
    <xf numFmtId="3" fontId="37" fillId="0" borderId="24" xfId="0" applyNumberFormat="1" applyFont="1" applyFill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3" fontId="31" fillId="0" borderId="19" xfId="0" applyNumberFormat="1" applyFont="1" applyBorder="1" applyAlignment="1">
      <alignment horizontal="center"/>
    </xf>
    <xf numFmtId="178" fontId="36" fillId="0" borderId="0" xfId="0" applyNumberFormat="1" applyFont="1" applyAlignment="1">
      <alignment/>
    </xf>
    <xf numFmtId="3" fontId="38" fillId="0" borderId="23" xfId="0" applyNumberFormat="1" applyFont="1" applyFill="1" applyBorder="1" applyAlignment="1">
      <alignment vertical="top" wrapText="1"/>
    </xf>
    <xf numFmtId="3" fontId="38" fillId="0" borderId="23" xfId="0" applyNumberFormat="1" applyFont="1" applyFill="1" applyBorder="1" applyAlignment="1">
      <alignment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32" fillId="33" borderId="26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left" vertical="top" wrapText="1"/>
    </xf>
    <xf numFmtId="4" fontId="32" fillId="0" borderId="26" xfId="0" applyNumberFormat="1" applyFont="1" applyBorder="1" applyAlignment="1">
      <alignment horizontal="right" vertical="top" wrapText="1"/>
    </xf>
    <xf numFmtId="0" fontId="32" fillId="0" borderId="26" xfId="0" applyNumberFormat="1" applyFont="1" applyBorder="1" applyAlignment="1">
      <alignment horizontal="right" vertical="top" wrapText="1"/>
    </xf>
    <xf numFmtId="0" fontId="30" fillId="0" borderId="26" xfId="0" applyNumberFormat="1" applyFont="1" applyBorder="1" applyAlignment="1">
      <alignment horizontal="left" vertical="top" wrapText="1" indent="2"/>
    </xf>
    <xf numFmtId="4" fontId="30" fillId="0" borderId="26" xfId="0" applyNumberFormat="1" applyFont="1" applyBorder="1" applyAlignment="1">
      <alignment horizontal="right" vertical="top" wrapText="1"/>
    </xf>
    <xf numFmtId="0" fontId="30" fillId="0" borderId="26" xfId="0" applyNumberFormat="1" applyFont="1" applyBorder="1" applyAlignment="1">
      <alignment horizontal="right" vertical="top" wrapText="1"/>
    </xf>
    <xf numFmtId="0" fontId="44" fillId="0" borderId="26" xfId="0" applyNumberFormat="1" applyFont="1" applyBorder="1" applyAlignment="1">
      <alignment horizontal="left" vertical="top" wrapText="1" indent="2"/>
    </xf>
    <xf numFmtId="4" fontId="44" fillId="0" borderId="26" xfId="0" applyNumberFormat="1" applyFont="1" applyBorder="1" applyAlignment="1">
      <alignment horizontal="right" vertical="top" wrapText="1"/>
    </xf>
    <xf numFmtId="0" fontId="44" fillId="0" borderId="26" xfId="0" applyNumberFormat="1" applyFont="1" applyBorder="1" applyAlignment="1">
      <alignment horizontal="right" vertical="top" wrapText="1"/>
    </xf>
    <xf numFmtId="0" fontId="30" fillId="0" borderId="26" xfId="0" applyNumberFormat="1" applyFont="1" applyBorder="1" applyAlignment="1">
      <alignment horizontal="left" vertical="top" wrapText="1" indent="4"/>
    </xf>
    <xf numFmtId="0" fontId="44" fillId="0" borderId="26" xfId="0" applyNumberFormat="1" applyFont="1" applyBorder="1" applyAlignment="1">
      <alignment horizontal="left" vertical="top" wrapText="1" indent="4"/>
    </xf>
    <xf numFmtId="4" fontId="45" fillId="0" borderId="26" xfId="0" applyNumberFormat="1" applyFont="1" applyBorder="1" applyAlignment="1">
      <alignment horizontal="right" vertical="top" wrapText="1"/>
    </xf>
    <xf numFmtId="2" fontId="30" fillId="0" borderId="26" xfId="0" applyNumberFormat="1" applyFont="1" applyBorder="1" applyAlignment="1">
      <alignment horizontal="right" vertical="top" wrapText="1"/>
    </xf>
    <xf numFmtId="4" fontId="46" fillId="0" borderId="26" xfId="0" applyNumberFormat="1" applyFont="1" applyBorder="1" applyAlignment="1">
      <alignment horizontal="right" vertical="top" wrapText="1"/>
    </xf>
    <xf numFmtId="0" fontId="47" fillId="33" borderId="26" xfId="0" applyNumberFormat="1" applyFont="1" applyFill="1" applyBorder="1" applyAlignment="1">
      <alignment horizontal="left" vertical="top"/>
    </xf>
    <xf numFmtId="200" fontId="47" fillId="33" borderId="26" xfId="0" applyNumberFormat="1" applyFont="1" applyFill="1" applyBorder="1" applyAlignment="1">
      <alignment horizontal="right" vertical="top" wrapText="1"/>
    </xf>
    <xf numFmtId="0" fontId="36" fillId="0" borderId="0" xfId="0" applyFont="1" applyAlignment="1">
      <alignment/>
    </xf>
    <xf numFmtId="3" fontId="48" fillId="0" borderId="19" xfId="97" applyNumberFormat="1" applyFont="1" applyFill="1" applyBorder="1" applyAlignment="1">
      <alignment horizontal="center" vertical="center" wrapText="1"/>
      <protection/>
    </xf>
    <xf numFmtId="3" fontId="48" fillId="0" borderId="27" xfId="109" applyNumberFormat="1" applyFont="1" applyFill="1" applyBorder="1" applyAlignment="1">
      <alignment horizontal="center" vertical="center"/>
    </xf>
    <xf numFmtId="199" fontId="48" fillId="0" borderId="27" xfId="109" applyNumberFormat="1" applyFont="1" applyFill="1" applyBorder="1" applyAlignment="1">
      <alignment horizontal="center" vertical="center"/>
    </xf>
    <xf numFmtId="3" fontId="37" fillId="0" borderId="28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36" fillId="0" borderId="0" xfId="0" applyFont="1" applyFill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0" fillId="0" borderId="0" xfId="96">
      <alignment/>
      <protection/>
    </xf>
    <xf numFmtId="0" fontId="21" fillId="4" borderId="0" xfId="96" applyFont="1" applyFill="1">
      <alignment/>
      <protection/>
    </xf>
    <xf numFmtId="0" fontId="22" fillId="0" borderId="0" xfId="96" applyFont="1">
      <alignment/>
      <protection/>
    </xf>
    <xf numFmtId="0" fontId="22" fillId="0" borderId="0" xfId="96" applyFont="1" applyAlignment="1">
      <alignment horizontal="left"/>
      <protection/>
    </xf>
    <xf numFmtId="0" fontId="51" fillId="48" borderId="0" xfId="96" applyFont="1" applyFill="1" applyAlignment="1">
      <alignment horizontal="left" wrapText="1"/>
      <protection/>
    </xf>
    <xf numFmtId="0" fontId="23" fillId="0" borderId="0" xfId="96" applyFont="1" applyFill="1" applyBorder="1">
      <alignment/>
      <protection/>
    </xf>
    <xf numFmtId="0" fontId="52" fillId="0" borderId="20" xfId="96" applyFont="1" applyFill="1" applyBorder="1" applyAlignment="1">
      <alignment horizontal="center" wrapText="1"/>
      <protection/>
    </xf>
    <xf numFmtId="0" fontId="52" fillId="0" borderId="20" xfId="96" applyFont="1" applyFill="1" applyBorder="1" applyAlignment="1">
      <alignment vertical="top" wrapText="1"/>
      <protection/>
    </xf>
    <xf numFmtId="0" fontId="52" fillId="0" borderId="20" xfId="96" applyFont="1" applyFill="1" applyBorder="1" applyAlignment="1">
      <alignment horizontal="left" wrapText="1" indent="1"/>
      <protection/>
    </xf>
    <xf numFmtId="0" fontId="55" fillId="0" borderId="20" xfId="96" applyFont="1" applyFill="1" applyBorder="1" applyAlignment="1">
      <alignment horizontal="left" wrapText="1"/>
      <protection/>
    </xf>
    <xf numFmtId="0" fontId="52" fillId="0" borderId="20" xfId="96" applyFont="1" applyBorder="1" applyAlignment="1">
      <alignment vertical="top" wrapText="1"/>
      <protection/>
    </xf>
    <xf numFmtId="0" fontId="53" fillId="0" borderId="20" xfId="96" applyFont="1" applyBorder="1" applyAlignment="1">
      <alignment wrapText="1"/>
      <protection/>
    </xf>
    <xf numFmtId="179" fontId="56" fillId="0" borderId="20" xfId="111" applyNumberFormat="1" applyFont="1" applyBorder="1" applyAlignment="1">
      <alignment vertical="center" wrapText="1"/>
    </xf>
    <xf numFmtId="179" fontId="57" fillId="0" borderId="20" xfId="111" applyNumberFormat="1" applyFont="1" applyBorder="1" applyAlignment="1">
      <alignment vertical="center" wrapText="1"/>
    </xf>
    <xf numFmtId="0" fontId="58" fillId="0" borderId="20" xfId="96" applyFont="1" applyBorder="1" applyAlignment="1">
      <alignment wrapText="1"/>
      <protection/>
    </xf>
    <xf numFmtId="179" fontId="59" fillId="0" borderId="20" xfId="111" applyNumberFormat="1" applyFont="1" applyBorder="1" applyAlignment="1">
      <alignment vertical="center" wrapText="1"/>
    </xf>
    <xf numFmtId="179" fontId="27" fillId="0" borderId="20" xfId="111" applyNumberFormat="1" applyFont="1" applyBorder="1" applyAlignment="1">
      <alignment vertical="center" wrapText="1"/>
    </xf>
    <xf numFmtId="0" fontId="52" fillId="0" borderId="20" xfId="96" applyFont="1" applyBorder="1" applyAlignment="1">
      <alignment wrapText="1"/>
      <protection/>
    </xf>
    <xf numFmtId="179" fontId="59" fillId="0" borderId="20" xfId="111" applyNumberFormat="1" applyFont="1" applyFill="1" applyBorder="1" applyAlignment="1">
      <alignment vertical="center" wrapText="1"/>
    </xf>
    <xf numFmtId="0" fontId="53" fillId="0" borderId="20" xfId="96" applyFont="1" applyBorder="1" applyAlignment="1">
      <alignment vertical="top" wrapText="1"/>
      <protection/>
    </xf>
    <xf numFmtId="0" fontId="55" fillId="0" borderId="20" xfId="96" applyFont="1" applyBorder="1" applyAlignment="1">
      <alignment wrapText="1"/>
      <protection/>
    </xf>
    <xf numFmtId="0" fontId="24" fillId="0" borderId="0" xfId="96" applyFont="1">
      <alignment/>
      <protection/>
    </xf>
    <xf numFmtId="0" fontId="60" fillId="0" borderId="20" xfId="96" applyFont="1" applyBorder="1" applyAlignment="1">
      <alignment vertical="top" wrapText="1"/>
      <protection/>
    </xf>
    <xf numFmtId="14" fontId="53" fillId="0" borderId="20" xfId="96" applyNumberFormat="1" applyFont="1" applyFill="1" applyBorder="1" applyAlignment="1">
      <alignment horizontal="center" vertical="top" wrapText="1"/>
      <protection/>
    </xf>
    <xf numFmtId="179" fontId="59" fillId="47" borderId="20" xfId="111" applyNumberFormat="1" applyFont="1" applyFill="1" applyBorder="1" applyAlignment="1">
      <alignment vertical="center" wrapText="1"/>
    </xf>
    <xf numFmtId="0" fontId="52" fillId="0" borderId="0" xfId="96" applyFont="1" applyBorder="1" applyAlignment="1">
      <alignment vertical="top" wrapText="1"/>
      <protection/>
    </xf>
    <xf numFmtId="14" fontId="53" fillId="0" borderId="0" xfId="96" applyNumberFormat="1" applyFont="1" applyFill="1" applyBorder="1" applyAlignment="1">
      <alignment horizontal="center" vertical="top" wrapText="1"/>
      <protection/>
    </xf>
    <xf numFmtId="179" fontId="61" fillId="0" borderId="0" xfId="111" applyNumberFormat="1" applyFont="1" applyBorder="1" applyAlignment="1">
      <alignment vertical="center" wrapText="1"/>
    </xf>
    <xf numFmtId="179" fontId="61" fillId="47" borderId="0" xfId="111" applyNumberFormat="1" applyFont="1" applyFill="1" applyBorder="1" applyAlignment="1">
      <alignment vertical="center" wrapText="1"/>
    </xf>
    <xf numFmtId="179" fontId="0" fillId="0" borderId="0" xfId="111" applyNumberFormat="1" applyFont="1" applyBorder="1" applyAlignment="1">
      <alignment vertical="center" wrapText="1"/>
    </xf>
    <xf numFmtId="179" fontId="36" fillId="0" borderId="0" xfId="111" applyNumberFormat="1" applyFont="1" applyBorder="1" applyAlignment="1">
      <alignment vertical="center" wrapText="1"/>
    </xf>
    <xf numFmtId="14" fontId="62" fillId="0" borderId="0" xfId="96" applyNumberFormat="1" applyFont="1" applyFill="1" applyBorder="1" applyAlignment="1">
      <alignment horizontal="center" vertical="top" wrapText="1"/>
      <protection/>
    </xf>
    <xf numFmtId="179" fontId="63" fillId="0" borderId="0" xfId="111" applyNumberFormat="1" applyFont="1" applyBorder="1" applyAlignment="1">
      <alignment vertical="center" wrapText="1"/>
    </xf>
    <xf numFmtId="0" fontId="36" fillId="0" borderId="0" xfId="96" applyFont="1">
      <alignment/>
      <protection/>
    </xf>
    <xf numFmtId="179" fontId="0" fillId="0" borderId="0" xfId="96" applyNumberFormat="1">
      <alignment/>
      <protection/>
    </xf>
    <xf numFmtId="0" fontId="0" fillId="0" borderId="0" xfId="96" applyFont="1">
      <alignment/>
      <protection/>
    </xf>
    <xf numFmtId="4" fontId="0" fillId="0" borderId="0" xfId="0" applyNumberFormat="1" applyAlignment="1">
      <alignment horizontal="left"/>
    </xf>
    <xf numFmtId="3" fontId="64" fillId="0" borderId="23" xfId="69" applyNumberFormat="1" applyFont="1" applyFill="1" applyBorder="1" applyAlignment="1">
      <alignment vertical="top" wrapText="1"/>
      <protection/>
    </xf>
    <xf numFmtId="3" fontId="64" fillId="0" borderId="23" xfId="69" applyNumberFormat="1" applyFont="1" applyFill="1" applyBorder="1" applyAlignment="1">
      <alignment horizontal="center" vertical="top" wrapText="1"/>
      <protection/>
    </xf>
    <xf numFmtId="3" fontId="26" fillId="0" borderId="27" xfId="0" applyNumberFormat="1" applyFont="1" applyFill="1" applyBorder="1" applyAlignment="1">
      <alignment horizontal="center" vertical="top" wrapText="1"/>
    </xf>
    <xf numFmtId="3" fontId="64" fillId="0" borderId="19" xfId="69" applyNumberFormat="1" applyFont="1" applyFill="1" applyBorder="1" applyAlignment="1">
      <alignment horizontal="center" vertical="top" wrapText="1"/>
      <protection/>
    </xf>
    <xf numFmtId="2" fontId="66" fillId="0" borderId="0" xfId="0" applyNumberFormat="1" applyFont="1" applyAlignment="1">
      <alignment wrapText="1"/>
    </xf>
    <xf numFmtId="0" fontId="36" fillId="0" borderId="29" xfId="0" applyFont="1" applyBorder="1" applyAlignment="1">
      <alignment/>
    </xf>
    <xf numFmtId="17" fontId="67" fillId="0" borderId="19" xfId="0" applyNumberFormat="1" applyFont="1" applyBorder="1" applyAlignment="1">
      <alignment horizontal="center" wrapText="1"/>
    </xf>
    <xf numFmtId="17" fontId="0" fillId="0" borderId="19" xfId="0" applyNumberFormat="1" applyBorder="1" applyAlignment="1">
      <alignment wrapText="1"/>
    </xf>
    <xf numFmtId="17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0" fontId="36" fillId="0" borderId="30" xfId="0" applyFont="1" applyBorder="1" applyAlignment="1">
      <alignment/>
    </xf>
    <xf numFmtId="0" fontId="0" fillId="0" borderId="19" xfId="0" applyBorder="1" applyAlignment="1">
      <alignment/>
    </xf>
    <xf numFmtId="0" fontId="36" fillId="0" borderId="31" xfId="0" applyFont="1" applyBorder="1" applyAlignment="1">
      <alignment wrapText="1"/>
    </xf>
    <xf numFmtId="4" fontId="0" fillId="0" borderId="19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0" fontId="66" fillId="0" borderId="32" xfId="0" applyFont="1" applyBorder="1" applyAlignment="1">
      <alignment wrapText="1"/>
    </xf>
    <xf numFmtId="4" fontId="76" fillId="0" borderId="19" xfId="0" applyNumberFormat="1" applyFont="1" applyBorder="1" applyAlignment="1">
      <alignment/>
    </xf>
    <xf numFmtId="0" fontId="76" fillId="0" borderId="19" xfId="0" applyFont="1" applyBorder="1" applyAlignment="1">
      <alignment/>
    </xf>
    <xf numFmtId="0" fontId="36" fillId="0" borderId="33" xfId="0" applyFont="1" applyBorder="1" applyAlignment="1">
      <alignment wrapText="1"/>
    </xf>
    <xf numFmtId="0" fontId="66" fillId="0" borderId="34" xfId="0" applyFont="1" applyBorder="1" applyAlignment="1">
      <alignment wrapText="1"/>
    </xf>
    <xf numFmtId="1" fontId="0" fillId="0" borderId="19" xfId="0" applyNumberFormat="1" applyBorder="1" applyAlignment="1">
      <alignment/>
    </xf>
    <xf numFmtId="0" fontId="36" fillId="0" borderId="35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66" fillId="0" borderId="36" xfId="0" applyFont="1" applyBorder="1" applyAlignment="1">
      <alignment wrapText="1"/>
    </xf>
    <xf numFmtId="0" fontId="36" fillId="0" borderId="37" xfId="0" applyFont="1" applyBorder="1" applyAlignment="1">
      <alignment wrapText="1"/>
    </xf>
    <xf numFmtId="0" fontId="66" fillId="0" borderId="29" xfId="0" applyFont="1" applyBorder="1" applyAlignment="1">
      <alignment wrapText="1"/>
    </xf>
    <xf numFmtId="0" fontId="36" fillId="0" borderId="30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6" fillId="0" borderId="38" xfId="0" applyFont="1" applyBorder="1" applyAlignment="1">
      <alignment wrapText="1"/>
    </xf>
    <xf numFmtId="0" fontId="66" fillId="0" borderId="39" xfId="0" applyFont="1" applyBorder="1" applyAlignment="1">
      <alignment wrapText="1"/>
    </xf>
    <xf numFmtId="0" fontId="66" fillId="0" borderId="31" xfId="0" applyFont="1" applyBorder="1" applyAlignment="1">
      <alignment wrapText="1"/>
    </xf>
    <xf numFmtId="4" fontId="36" fillId="0" borderId="19" xfId="0" applyNumberFormat="1" applyFont="1" applyBorder="1" applyAlignment="1">
      <alignment wrapText="1"/>
    </xf>
    <xf numFmtId="0" fontId="66" fillId="0" borderId="35" xfId="0" applyFont="1" applyBorder="1" applyAlignment="1">
      <alignment/>
    </xf>
    <xf numFmtId="0" fontId="36" fillId="0" borderId="31" xfId="0" applyFont="1" applyBorder="1" applyAlignment="1">
      <alignment/>
    </xf>
    <xf numFmtId="0" fontId="66" fillId="0" borderId="31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2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96" applyFont="1">
      <alignment/>
      <protection/>
    </xf>
    <xf numFmtId="0" fontId="24" fillId="0" borderId="0" xfId="0" applyFont="1" applyAlignment="1">
      <alignment/>
    </xf>
    <xf numFmtId="3" fontId="64" fillId="0" borderId="24" xfId="69" applyNumberFormat="1" applyFont="1" applyFill="1" applyBorder="1" applyAlignment="1">
      <alignment horizontal="center" vertical="top" wrapText="1"/>
      <protection/>
    </xf>
    <xf numFmtId="3" fontId="25" fillId="0" borderId="27" xfId="0" applyNumberFormat="1" applyFont="1" applyFill="1" applyBorder="1" applyAlignment="1">
      <alignment horizontal="center" vertical="top" wrapText="1"/>
    </xf>
    <xf numFmtId="3" fontId="64" fillId="0" borderId="24" xfId="69" applyNumberFormat="1" applyFont="1" applyFill="1" applyBorder="1" applyAlignment="1">
      <alignment vertical="top" wrapText="1"/>
      <protection/>
    </xf>
    <xf numFmtId="3" fontId="64" fillId="0" borderId="19" xfId="69" applyNumberFormat="1" applyFont="1" applyFill="1" applyBorder="1" applyAlignment="1">
      <alignment vertical="top" wrapText="1"/>
      <protection/>
    </xf>
    <xf numFmtId="0" fontId="26" fillId="0" borderId="0" xfId="0" applyFont="1" applyAlignment="1">
      <alignment horizontal="justify"/>
    </xf>
    <xf numFmtId="0" fontId="0" fillId="0" borderId="0" xfId="0" applyFont="1" applyAlignment="1">
      <alignment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2" fillId="33" borderId="26" xfId="0" applyNumberFormat="1" applyFont="1" applyFill="1" applyBorder="1" applyAlignment="1">
      <alignment horizontal="left" vertical="center" wrapText="1"/>
    </xf>
    <xf numFmtId="0" fontId="32" fillId="33" borderId="26" xfId="0" applyNumberFormat="1" applyFont="1" applyFill="1" applyBorder="1" applyAlignment="1">
      <alignment horizontal="center" vertical="center" wrapText="1"/>
    </xf>
    <xf numFmtId="2" fontId="53" fillId="0" borderId="20" xfId="96" applyNumberFormat="1" applyFont="1" applyFill="1" applyBorder="1" applyAlignment="1">
      <alignment horizontal="center" vertical="top" wrapText="1"/>
      <protection/>
    </xf>
    <xf numFmtId="2" fontId="53" fillId="0" borderId="20" xfId="96" applyNumberFormat="1" applyFont="1" applyFill="1" applyBorder="1" applyAlignment="1">
      <alignment horizontal="center" vertical="top"/>
      <protection/>
    </xf>
    <xf numFmtId="0" fontId="51" fillId="48" borderId="0" xfId="96" applyFont="1" applyFill="1" applyAlignment="1">
      <alignment horizontal="left" wrapText="1"/>
      <protection/>
    </xf>
    <xf numFmtId="0" fontId="22" fillId="48" borderId="0" xfId="96" applyFont="1" applyFill="1" applyAlignment="1">
      <alignment/>
      <protection/>
    </xf>
    <xf numFmtId="0" fontId="52" fillId="0" borderId="20" xfId="96" applyFont="1" applyFill="1" applyBorder="1" applyAlignment="1">
      <alignment horizontal="center" wrapText="1"/>
      <protection/>
    </xf>
    <xf numFmtId="2" fontId="54" fillId="0" borderId="20" xfId="96" applyNumberFormat="1" applyFont="1" applyFill="1" applyBorder="1" applyAlignment="1">
      <alignment horizontal="center" vertical="top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ДЗО Формы финотчетности Сам" xfId="96"/>
    <cellStyle name="Обычный_Ф 1,2,3,4, без переоценки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4" xfId="110"/>
    <cellStyle name="Финансовый_Ф 1,2,3,4, без переоценки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_togisova\NET\DOCUME~1\G_TOGI~1\LOCALS~1\Temp\bat\&#1044;&#1047;&#1054;%20&#1060;&#1086;&#1088;&#1084;&#1099;%20&#1092;&#1080;&#1085;&#1086;&#1090;&#1095;&#1077;&#1090;&#1085;&#1086;&#1089;&#1090;&#1080;%20&#1057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 - 2"/>
      <sheetName val="Ф4"/>
    </sheetNames>
    <sheetDataSet>
      <sheetData sheetId="0">
        <row r="1">
          <cell r="A1" t="str">
            <v>Введите название компании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8">
      <selection activeCell="D65" sqref="D65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6" width="20.625" style="0" customWidth="1"/>
    <col min="7" max="10" width="25.875" style="0" customWidth="1"/>
  </cols>
  <sheetData>
    <row r="1" spans="1:6" ht="14.25">
      <c r="A1" s="2"/>
      <c r="B1" s="2"/>
      <c r="C1" s="2"/>
      <c r="D1" s="2" t="s">
        <v>4</v>
      </c>
      <c r="E1" s="2"/>
      <c r="F1" s="2"/>
    </row>
    <row r="2" spans="1:6" ht="14.25">
      <c r="A2" s="2"/>
      <c r="B2" s="2"/>
      <c r="C2" s="2" t="s">
        <v>0</v>
      </c>
      <c r="D2" s="2"/>
      <c r="E2" s="2"/>
      <c r="F2" s="2"/>
    </row>
    <row r="3" spans="1:6" ht="14.25">
      <c r="A3" s="2"/>
      <c r="B3" s="2"/>
      <c r="C3" s="2" t="s">
        <v>5</v>
      </c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3"/>
      <c r="C5" s="14" t="s">
        <v>6</v>
      </c>
      <c r="D5" s="3"/>
      <c r="E5" s="3"/>
      <c r="F5" s="3"/>
    </row>
    <row r="6" spans="1:6" ht="14.25">
      <c r="A6" s="2"/>
      <c r="B6" s="3"/>
      <c r="C6" s="14"/>
      <c r="D6" s="3"/>
      <c r="E6" s="3"/>
      <c r="F6" s="3"/>
    </row>
    <row r="7" spans="1:6" ht="12.75" customHeight="1">
      <c r="A7" s="2"/>
      <c r="B7" s="187" t="s">
        <v>65</v>
      </c>
      <c r="C7" s="188"/>
      <c r="D7" s="3"/>
      <c r="E7" s="3"/>
      <c r="F7" s="3"/>
    </row>
    <row r="8" spans="1:6" ht="14.25">
      <c r="A8" s="2"/>
      <c r="B8" s="3"/>
      <c r="C8" s="15"/>
      <c r="D8" s="3"/>
      <c r="E8" s="3"/>
      <c r="F8" s="3"/>
    </row>
    <row r="9" spans="1:6" ht="14.25">
      <c r="A9" s="2"/>
      <c r="B9" s="3"/>
      <c r="C9" s="3"/>
      <c r="D9" s="3"/>
      <c r="E9" s="1" t="s">
        <v>7</v>
      </c>
      <c r="F9" s="1"/>
    </row>
    <row r="10" spans="1:6" ht="14.25">
      <c r="A10" s="2"/>
      <c r="B10" s="3"/>
      <c r="C10" s="3"/>
      <c r="D10" s="3"/>
      <c r="E10" s="3"/>
      <c r="F10" s="3"/>
    </row>
    <row r="11" spans="1:8" ht="33.75" customHeight="1">
      <c r="A11" s="2"/>
      <c r="B11" s="34" t="s">
        <v>8</v>
      </c>
      <c r="C11" s="34" t="s">
        <v>1</v>
      </c>
      <c r="D11" s="34" t="s">
        <v>9</v>
      </c>
      <c r="E11" s="34" t="s">
        <v>10</v>
      </c>
      <c r="F11" s="16"/>
      <c r="G11" s="29"/>
      <c r="H11" s="29"/>
    </row>
    <row r="12" spans="1:8" ht="13.5" customHeight="1">
      <c r="A12" s="2"/>
      <c r="B12" s="189" t="s">
        <v>11</v>
      </c>
      <c r="C12" s="189"/>
      <c r="D12" s="189"/>
      <c r="E12" s="189"/>
      <c r="F12" s="16"/>
      <c r="G12" s="29"/>
      <c r="H12" s="29"/>
    </row>
    <row r="13" spans="1:8" ht="35.25" customHeight="1">
      <c r="A13" s="2"/>
      <c r="B13" s="35" t="s">
        <v>12</v>
      </c>
      <c r="C13" s="34">
        <v>10</v>
      </c>
      <c r="D13" s="36">
        <f>SUM(D14:D20)</f>
        <v>982011</v>
      </c>
      <c r="E13" s="36">
        <f>SUM(E14:E20)</f>
        <v>10123993</v>
      </c>
      <c r="F13" s="17"/>
      <c r="G13" s="30"/>
      <c r="H13" s="31"/>
    </row>
    <row r="14" spans="1:8" ht="22.5" customHeight="1">
      <c r="A14" s="2"/>
      <c r="B14" s="35" t="s">
        <v>13</v>
      </c>
      <c r="C14" s="34"/>
      <c r="D14" s="37"/>
      <c r="E14" s="38"/>
      <c r="F14" s="18"/>
      <c r="G14" s="29"/>
      <c r="H14" s="31"/>
    </row>
    <row r="15" spans="1:8" ht="15.75" customHeight="1" thickBot="1">
      <c r="A15" s="2"/>
      <c r="B15" s="39" t="s">
        <v>14</v>
      </c>
      <c r="C15" s="40">
        <v>11</v>
      </c>
      <c r="D15" s="13">
        <v>304051</v>
      </c>
      <c r="E15" s="143">
        <v>9237447</v>
      </c>
      <c r="F15" s="19"/>
      <c r="G15" s="29"/>
      <c r="H15" s="31"/>
    </row>
    <row r="16" spans="1:8" ht="18" customHeight="1" thickBot="1">
      <c r="A16" s="2"/>
      <c r="B16" s="39" t="s">
        <v>15</v>
      </c>
      <c r="C16" s="40">
        <v>12</v>
      </c>
      <c r="D16" s="41"/>
      <c r="E16" s="143"/>
      <c r="F16" s="18"/>
      <c r="G16" s="29"/>
      <c r="H16" s="31"/>
    </row>
    <row r="17" spans="1:8" ht="29.25" customHeight="1" thickBot="1">
      <c r="A17" s="2"/>
      <c r="B17" s="39" t="s">
        <v>16</v>
      </c>
      <c r="C17" s="40">
        <v>13</v>
      </c>
      <c r="D17" s="13">
        <v>671004</v>
      </c>
      <c r="E17" s="143">
        <v>676987</v>
      </c>
      <c r="F17" s="19"/>
      <c r="G17" s="29"/>
      <c r="H17" s="31"/>
    </row>
    <row r="18" spans="1:8" ht="18" customHeight="1" thickBot="1">
      <c r="A18" s="2"/>
      <c r="B18" s="39" t="s">
        <v>17</v>
      </c>
      <c r="C18" s="40">
        <v>14</v>
      </c>
      <c r="D18" s="41"/>
      <c r="E18" s="143"/>
      <c r="F18" s="18"/>
      <c r="G18" s="29"/>
      <c r="H18" s="31"/>
    </row>
    <row r="19" spans="1:8" ht="15" customHeight="1" thickBot="1">
      <c r="A19" s="2"/>
      <c r="B19" s="39" t="s">
        <v>18</v>
      </c>
      <c r="C19" s="40">
        <v>15</v>
      </c>
      <c r="D19" s="42"/>
      <c r="E19" s="143"/>
      <c r="F19" s="18"/>
      <c r="G19" s="29"/>
      <c r="H19" s="31"/>
    </row>
    <row r="20" spans="1:8" ht="41.25" customHeight="1" thickBot="1">
      <c r="A20" s="2"/>
      <c r="B20" s="39" t="s">
        <v>19</v>
      </c>
      <c r="C20" s="40">
        <v>16</v>
      </c>
      <c r="D20" s="13">
        <v>6956</v>
      </c>
      <c r="E20" s="143">
        <v>209559</v>
      </c>
      <c r="F20" s="19"/>
      <c r="G20" s="29"/>
      <c r="H20" s="31"/>
    </row>
    <row r="21" spans="1:8" ht="36" customHeight="1">
      <c r="A21" s="2"/>
      <c r="B21" s="39" t="s">
        <v>20</v>
      </c>
      <c r="C21" s="40">
        <v>20</v>
      </c>
      <c r="D21" s="43">
        <f>SUM(D23:D29)</f>
        <v>822878.5950000001</v>
      </c>
      <c r="E21" s="43">
        <f>SUM(E22:E29)</f>
        <v>8590491</v>
      </c>
      <c r="F21" s="20"/>
      <c r="G21" s="30"/>
      <c r="H21" s="31"/>
    </row>
    <row r="22" spans="1:8" ht="14.25">
      <c r="A22" s="2"/>
      <c r="B22" s="39" t="s">
        <v>13</v>
      </c>
      <c r="C22" s="40"/>
      <c r="D22" s="38"/>
      <c r="E22" s="38"/>
      <c r="F22" s="18"/>
      <c r="G22" s="29"/>
      <c r="H22" s="29"/>
    </row>
    <row r="23" spans="1:8" ht="21" customHeight="1" thickBot="1">
      <c r="A23" s="2"/>
      <c r="B23" s="39" t="s">
        <v>21</v>
      </c>
      <c r="C23" s="40">
        <v>21</v>
      </c>
      <c r="D23" s="5">
        <f>275560+8563</f>
        <v>284123</v>
      </c>
      <c r="E23" s="143">
        <v>5706143</v>
      </c>
      <c r="F23" s="19"/>
      <c r="G23" s="29"/>
      <c r="H23" s="31"/>
    </row>
    <row r="24" spans="1:8" ht="33" customHeight="1" thickBot="1">
      <c r="A24" s="2"/>
      <c r="B24" s="39" t="s">
        <v>22</v>
      </c>
      <c r="C24" s="40">
        <v>22</v>
      </c>
      <c r="D24" s="5">
        <v>222468.392</v>
      </c>
      <c r="E24" s="143">
        <v>45493</v>
      </c>
      <c r="F24" s="19"/>
      <c r="G24" s="29"/>
      <c r="H24" s="31"/>
    </row>
    <row r="25" spans="1:8" ht="15" thickBot="1">
      <c r="A25" s="2"/>
      <c r="B25" s="39" t="s">
        <v>23</v>
      </c>
      <c r="C25" s="40">
        <v>23</v>
      </c>
      <c r="D25" s="5">
        <v>114233.268</v>
      </c>
      <c r="E25" s="143">
        <v>1332076</v>
      </c>
      <c r="F25" s="19"/>
      <c r="G25" s="29"/>
      <c r="H25" s="31"/>
    </row>
    <row r="26" spans="1:8" ht="16.5" customHeight="1" thickBot="1">
      <c r="A26" s="2"/>
      <c r="B26" s="39" t="s">
        <v>24</v>
      </c>
      <c r="C26" s="40">
        <v>24</v>
      </c>
      <c r="D26" s="38">
        <v>106749.9</v>
      </c>
      <c r="E26" s="143">
        <v>197524</v>
      </c>
      <c r="F26" s="19"/>
      <c r="G26" s="29"/>
      <c r="H26" s="31"/>
    </row>
    <row r="27" spans="1:8" ht="24" customHeight="1" thickBot="1">
      <c r="A27" s="2"/>
      <c r="B27" s="39" t="s">
        <v>25</v>
      </c>
      <c r="C27" s="40">
        <v>25</v>
      </c>
      <c r="D27" s="38"/>
      <c r="E27" s="143"/>
      <c r="F27" s="18"/>
      <c r="G27" s="29"/>
      <c r="H27" s="31"/>
    </row>
    <row r="28" spans="1:8" ht="28.5" customHeight="1" thickBot="1">
      <c r="A28" s="2"/>
      <c r="B28" s="39" t="s">
        <v>26</v>
      </c>
      <c r="C28" s="40">
        <v>26</v>
      </c>
      <c r="D28" s="5">
        <v>46280.501</v>
      </c>
      <c r="E28" s="143">
        <v>832164</v>
      </c>
      <c r="F28" s="19"/>
      <c r="G28" s="29"/>
      <c r="H28" s="31"/>
    </row>
    <row r="29" spans="1:8" ht="15" thickBot="1">
      <c r="A29" s="2"/>
      <c r="B29" s="39" t="s">
        <v>27</v>
      </c>
      <c r="C29" s="40">
        <v>27</v>
      </c>
      <c r="D29" s="5">
        <v>49023.534</v>
      </c>
      <c r="E29" s="143">
        <v>477091</v>
      </c>
      <c r="F29" s="19"/>
      <c r="G29" s="29"/>
      <c r="H29" s="31"/>
    </row>
    <row r="30" spans="1:8" ht="52.5" customHeight="1">
      <c r="A30" s="2"/>
      <c r="B30" s="39" t="s">
        <v>28</v>
      </c>
      <c r="C30" s="40">
        <v>30</v>
      </c>
      <c r="D30" s="43">
        <f>D13-D21</f>
        <v>159132.4049999999</v>
      </c>
      <c r="E30" s="43">
        <f>E13-E21</f>
        <v>1533502</v>
      </c>
      <c r="F30" s="20"/>
      <c r="G30" s="30"/>
      <c r="H30" s="20"/>
    </row>
    <row r="31" spans="1:8" ht="13.5" customHeight="1">
      <c r="A31" s="2"/>
      <c r="B31" s="190" t="s">
        <v>29</v>
      </c>
      <c r="C31" s="190"/>
      <c r="D31" s="190"/>
      <c r="E31" s="190"/>
      <c r="F31" s="21"/>
      <c r="G31" s="29"/>
      <c r="H31" s="32"/>
    </row>
    <row r="32" spans="1:8" ht="43.5" customHeight="1">
      <c r="A32" s="2"/>
      <c r="B32" s="39" t="s">
        <v>30</v>
      </c>
      <c r="C32" s="40">
        <v>40</v>
      </c>
      <c r="D32" s="38">
        <f>SUM(D33:D44)</f>
        <v>0</v>
      </c>
      <c r="E32" s="38">
        <f>SUM(E33:E44)</f>
        <v>0</v>
      </c>
      <c r="F32" s="18"/>
      <c r="G32" s="29"/>
      <c r="H32" s="29"/>
    </row>
    <row r="33" spans="1:8" ht="14.25">
      <c r="A33" s="2"/>
      <c r="B33" s="39" t="s">
        <v>13</v>
      </c>
      <c r="C33" s="40"/>
      <c r="D33" s="38"/>
      <c r="E33" s="38"/>
      <c r="F33" s="18"/>
      <c r="G33" s="29"/>
      <c r="H33" s="29"/>
    </row>
    <row r="34" spans="1:8" ht="18" customHeight="1">
      <c r="A34" s="2"/>
      <c r="B34" s="39" t="s">
        <v>31</v>
      </c>
      <c r="C34" s="40">
        <v>41</v>
      </c>
      <c r="D34" s="38"/>
      <c r="E34" s="38"/>
      <c r="F34" s="18"/>
      <c r="G34" s="29"/>
      <c r="H34" s="29"/>
    </row>
    <row r="35" spans="1:8" ht="25.5" customHeight="1">
      <c r="A35" s="2"/>
      <c r="B35" s="39" t="s">
        <v>32</v>
      </c>
      <c r="C35" s="40">
        <v>42</v>
      </c>
      <c r="D35" s="38"/>
      <c r="E35" s="38"/>
      <c r="F35" s="18"/>
      <c r="G35" s="29"/>
      <c r="H35" s="29"/>
    </row>
    <row r="36" spans="1:8" ht="17.25" customHeight="1">
      <c r="A36" s="2"/>
      <c r="B36" s="39" t="s">
        <v>33</v>
      </c>
      <c r="C36" s="40">
        <v>43</v>
      </c>
      <c r="D36" s="38"/>
      <c r="E36" s="38"/>
      <c r="F36" s="18"/>
      <c r="G36" s="29"/>
      <c r="H36" s="29"/>
    </row>
    <row r="37" spans="1:8" ht="41.25" customHeight="1">
      <c r="A37" s="2"/>
      <c r="B37" s="39" t="s">
        <v>34</v>
      </c>
      <c r="C37" s="40">
        <v>44</v>
      </c>
      <c r="D37" s="38"/>
      <c r="E37" s="38"/>
      <c r="F37" s="18"/>
      <c r="G37" s="29"/>
      <c r="H37" s="29"/>
    </row>
    <row r="38" spans="1:8" ht="34.5" customHeight="1">
      <c r="A38" s="2"/>
      <c r="B38" s="39" t="s">
        <v>35</v>
      </c>
      <c r="C38" s="40">
        <v>45</v>
      </c>
      <c r="D38" s="38"/>
      <c r="E38" s="38"/>
      <c r="F38" s="18"/>
      <c r="G38" s="29"/>
      <c r="H38" s="29"/>
    </row>
    <row r="39" spans="1:8" ht="36.75" customHeight="1">
      <c r="A39" s="2"/>
      <c r="B39" s="39" t="s">
        <v>36</v>
      </c>
      <c r="C39" s="40">
        <v>46</v>
      </c>
      <c r="D39" s="38"/>
      <c r="E39" s="38"/>
      <c r="F39" s="18"/>
      <c r="G39" s="29"/>
      <c r="H39" s="29"/>
    </row>
    <row r="40" spans="1:8" ht="31.5" customHeight="1">
      <c r="A40" s="2"/>
      <c r="B40" s="39" t="s">
        <v>37</v>
      </c>
      <c r="C40" s="40">
        <v>47</v>
      </c>
      <c r="D40" s="38"/>
      <c r="E40" s="38"/>
      <c r="F40" s="18"/>
      <c r="G40" s="29"/>
      <c r="H40" s="29"/>
    </row>
    <row r="41" spans="1:8" ht="33.75" customHeight="1">
      <c r="A41" s="2"/>
      <c r="B41" s="39" t="s">
        <v>38</v>
      </c>
      <c r="C41" s="40">
        <v>48</v>
      </c>
      <c r="D41" s="38"/>
      <c r="E41" s="38"/>
      <c r="F41" s="18"/>
      <c r="G41" s="29"/>
      <c r="H41" s="29"/>
    </row>
    <row r="42" spans="1:8" ht="22.5" customHeight="1">
      <c r="A42" s="2"/>
      <c r="B42" s="39" t="s">
        <v>39</v>
      </c>
      <c r="C42" s="40">
        <v>49</v>
      </c>
      <c r="D42" s="38"/>
      <c r="E42" s="38"/>
      <c r="F42" s="18"/>
      <c r="G42" s="29"/>
      <c r="H42" s="29"/>
    </row>
    <row r="43" spans="1:8" ht="18" customHeight="1">
      <c r="A43" s="2"/>
      <c r="B43" s="39" t="s">
        <v>18</v>
      </c>
      <c r="C43" s="40">
        <v>50</v>
      </c>
      <c r="D43" s="38"/>
      <c r="E43" s="38"/>
      <c r="F43" s="18"/>
      <c r="G43" s="29"/>
      <c r="H43" s="29"/>
    </row>
    <row r="44" spans="1:8" ht="21.75" customHeight="1">
      <c r="A44" s="2"/>
      <c r="B44" s="39" t="s">
        <v>19</v>
      </c>
      <c r="C44" s="40">
        <v>51</v>
      </c>
      <c r="D44" s="38"/>
      <c r="E44" s="38"/>
      <c r="F44" s="18"/>
      <c r="G44" s="29"/>
      <c r="H44" s="29"/>
    </row>
    <row r="45" spans="1:8" ht="42.75" customHeight="1">
      <c r="A45" s="2"/>
      <c r="B45" s="39" t="s">
        <v>40</v>
      </c>
      <c r="C45" s="40">
        <v>60</v>
      </c>
      <c r="D45" s="43">
        <f>SUM(D47:D49)</f>
        <v>855239</v>
      </c>
      <c r="E45" s="43">
        <f>SUM(E46:E49)</f>
        <v>3123237</v>
      </c>
      <c r="F45" s="20"/>
      <c r="G45" s="29"/>
      <c r="H45" s="31"/>
    </row>
    <row r="46" spans="1:8" ht="14.25">
      <c r="A46" s="2"/>
      <c r="B46" s="39" t="s">
        <v>13</v>
      </c>
      <c r="C46" s="40"/>
      <c r="D46" s="38"/>
      <c r="E46" s="38"/>
      <c r="F46" s="18"/>
      <c r="G46" s="29"/>
      <c r="H46" s="31"/>
    </row>
    <row r="47" spans="1:8" ht="29.25" customHeight="1">
      <c r="A47" s="2"/>
      <c r="B47" s="39" t="s">
        <v>41</v>
      </c>
      <c r="C47" s="40">
        <v>61</v>
      </c>
      <c r="D47" s="22">
        <f>750081+71357</f>
        <v>821438</v>
      </c>
      <c r="E47" s="145">
        <v>3000431</v>
      </c>
      <c r="F47" s="23"/>
      <c r="G47" s="29"/>
      <c r="H47" s="31"/>
    </row>
    <row r="48" spans="1:8" ht="18" customHeight="1">
      <c r="A48" s="2"/>
      <c r="B48" s="39" t="s">
        <v>42</v>
      </c>
      <c r="C48" s="40">
        <v>62</v>
      </c>
      <c r="D48" s="24">
        <v>33801</v>
      </c>
      <c r="E48" s="145">
        <v>85551</v>
      </c>
      <c r="F48" s="25"/>
      <c r="G48" s="29"/>
      <c r="H48" s="31"/>
    </row>
    <row r="49" spans="1:8" ht="27" customHeight="1">
      <c r="A49" s="2"/>
      <c r="B49" s="39" t="s">
        <v>43</v>
      </c>
      <c r="C49" s="40">
        <v>63</v>
      </c>
      <c r="D49" s="22"/>
      <c r="E49" s="145">
        <v>37255</v>
      </c>
      <c r="F49" s="25"/>
      <c r="G49" s="29"/>
      <c r="H49" s="31"/>
    </row>
    <row r="50" spans="1:8" ht="41.25" customHeight="1">
      <c r="A50" s="2"/>
      <c r="B50" s="39" t="s">
        <v>44</v>
      </c>
      <c r="C50" s="40">
        <v>64</v>
      </c>
      <c r="D50" s="38"/>
      <c r="E50" s="144"/>
      <c r="F50" s="18"/>
      <c r="G50" s="29"/>
      <c r="H50" s="31"/>
    </row>
    <row r="51" spans="1:8" ht="30.75" customHeight="1">
      <c r="A51" s="2"/>
      <c r="B51" s="39" t="s">
        <v>45</v>
      </c>
      <c r="C51" s="40">
        <v>65</v>
      </c>
      <c r="D51" s="38"/>
      <c r="E51" s="38"/>
      <c r="F51" s="18"/>
      <c r="G51" s="29"/>
      <c r="H51" s="31"/>
    </row>
    <row r="52" spans="1:8" ht="37.5" customHeight="1">
      <c r="A52" s="2"/>
      <c r="B52" s="39" t="s">
        <v>46</v>
      </c>
      <c r="C52" s="40">
        <v>66</v>
      </c>
      <c r="D52" s="38"/>
      <c r="E52" s="38"/>
      <c r="F52" s="18"/>
      <c r="G52" s="29"/>
      <c r="H52" s="31"/>
    </row>
    <row r="53" spans="1:8" ht="16.5" customHeight="1">
      <c r="A53" s="2"/>
      <c r="B53" s="39" t="s">
        <v>47</v>
      </c>
      <c r="C53" s="40">
        <v>67</v>
      </c>
      <c r="D53" s="38"/>
      <c r="E53" s="38"/>
      <c r="F53" s="18"/>
      <c r="G53" s="29"/>
      <c r="H53" s="31"/>
    </row>
    <row r="54" spans="1:8" ht="14.25">
      <c r="A54" s="2"/>
      <c r="B54" s="39" t="s">
        <v>48</v>
      </c>
      <c r="C54" s="40">
        <v>68</v>
      </c>
      <c r="D54" s="38"/>
      <c r="E54" s="38"/>
      <c r="F54" s="18"/>
      <c r="G54" s="29"/>
      <c r="H54" s="31"/>
    </row>
    <row r="55" spans="1:8" ht="32.25" customHeight="1">
      <c r="A55" s="2"/>
      <c r="B55" s="39" t="s">
        <v>38</v>
      </c>
      <c r="C55" s="40">
        <v>69</v>
      </c>
      <c r="D55" s="38"/>
      <c r="E55" s="38"/>
      <c r="F55" s="18"/>
      <c r="G55" s="29"/>
      <c r="H55" s="31"/>
    </row>
    <row r="56" spans="1:8" ht="43.5" customHeight="1">
      <c r="A56" s="2"/>
      <c r="B56" s="39" t="s">
        <v>49</v>
      </c>
      <c r="C56" s="40">
        <v>70</v>
      </c>
      <c r="D56" s="38"/>
      <c r="E56" s="38"/>
      <c r="F56" s="18"/>
      <c r="G56" s="29"/>
      <c r="H56" s="31"/>
    </row>
    <row r="57" spans="1:8" ht="14.25">
      <c r="A57" s="2"/>
      <c r="B57" s="39" t="s">
        <v>27</v>
      </c>
      <c r="C57" s="40">
        <v>71</v>
      </c>
      <c r="D57" s="38"/>
      <c r="E57" s="38"/>
      <c r="F57" s="18"/>
      <c r="G57" s="29"/>
      <c r="H57" s="31"/>
    </row>
    <row r="58" spans="1:8" ht="42" customHeight="1">
      <c r="A58" s="2"/>
      <c r="B58" s="39" t="s">
        <v>50</v>
      </c>
      <c r="C58" s="40">
        <v>80</v>
      </c>
      <c r="D58" s="38">
        <f>D32-D45</f>
        <v>-855239</v>
      </c>
      <c r="E58" s="38">
        <f>E32-E45</f>
        <v>-3123237</v>
      </c>
      <c r="F58" s="26"/>
      <c r="G58" s="29"/>
      <c r="H58" s="18"/>
    </row>
    <row r="59" spans="1:8" ht="13.5" customHeight="1">
      <c r="A59" s="2"/>
      <c r="B59" s="190" t="s">
        <v>51</v>
      </c>
      <c r="C59" s="190"/>
      <c r="D59" s="190"/>
      <c r="E59" s="190"/>
      <c r="F59" s="21"/>
      <c r="G59" s="29"/>
      <c r="H59" s="31"/>
    </row>
    <row r="60" spans="1:8" ht="44.25" customHeight="1">
      <c r="A60" s="2"/>
      <c r="B60" s="39" t="s">
        <v>52</v>
      </c>
      <c r="C60" s="40">
        <v>90</v>
      </c>
      <c r="D60" s="43">
        <f>SUM(D61:D65)</f>
        <v>402952</v>
      </c>
      <c r="E60" s="43">
        <f>SUM(E61:E65)</f>
        <v>2375791.881</v>
      </c>
      <c r="F60" s="20"/>
      <c r="G60" s="29"/>
      <c r="H60" s="31"/>
    </row>
    <row r="61" spans="1:8" ht="14.25">
      <c r="A61" s="2"/>
      <c r="B61" s="39" t="s">
        <v>13</v>
      </c>
      <c r="C61" s="40"/>
      <c r="D61" s="38"/>
      <c r="E61" s="38"/>
      <c r="F61" s="18"/>
      <c r="G61" s="29"/>
      <c r="H61" s="31"/>
    </row>
    <row r="62" spans="1:8" ht="29.25" customHeight="1">
      <c r="A62" s="2"/>
      <c r="B62" s="39" t="s">
        <v>53</v>
      </c>
      <c r="C62" s="40">
        <v>91</v>
      </c>
      <c r="D62" s="38"/>
      <c r="E62" s="38"/>
      <c r="F62" s="18"/>
      <c r="G62" s="29"/>
      <c r="H62" s="31"/>
    </row>
    <row r="63" spans="1:8" ht="15" thickBot="1">
      <c r="A63" s="2"/>
      <c r="B63" s="39" t="s">
        <v>54</v>
      </c>
      <c r="C63" s="40">
        <v>92</v>
      </c>
      <c r="D63" s="142"/>
      <c r="E63" s="143">
        <v>2372219.881</v>
      </c>
      <c r="F63" s="18"/>
      <c r="G63" s="29"/>
      <c r="H63" s="31"/>
    </row>
    <row r="64" spans="1:8" ht="25.5" customHeight="1" thickBot="1">
      <c r="A64" s="2"/>
      <c r="B64" s="39" t="s">
        <v>18</v>
      </c>
      <c r="C64" s="40">
        <v>93</v>
      </c>
      <c r="D64" s="142"/>
      <c r="E64" s="143"/>
      <c r="F64" s="18"/>
      <c r="G64" s="29"/>
      <c r="H64" s="31"/>
    </row>
    <row r="65" spans="1:8" ht="17.25" customHeight="1" thickBot="1">
      <c r="A65" s="2"/>
      <c r="B65" s="39" t="s">
        <v>19</v>
      </c>
      <c r="C65" s="40">
        <v>94</v>
      </c>
      <c r="D65" s="143">
        <v>402952</v>
      </c>
      <c r="E65" s="143">
        <v>3572</v>
      </c>
      <c r="F65" s="27"/>
      <c r="G65" s="29"/>
      <c r="H65" s="31"/>
    </row>
    <row r="66" spans="1:8" ht="28.5" customHeight="1">
      <c r="A66" s="2"/>
      <c r="B66" s="39" t="s">
        <v>55</v>
      </c>
      <c r="C66" s="40">
        <v>100</v>
      </c>
      <c r="D66" s="43">
        <f>SUM(D68:D72)</f>
        <v>415207.098</v>
      </c>
      <c r="E66" s="43">
        <f>SUM(E67:E72)</f>
        <v>1421730</v>
      </c>
      <c r="F66" s="20"/>
      <c r="G66" s="20"/>
      <c r="H66" s="31"/>
    </row>
    <row r="67" spans="1:8" ht="18.75" customHeight="1">
      <c r="A67" s="2"/>
      <c r="B67" s="39" t="s">
        <v>13</v>
      </c>
      <c r="C67" s="40"/>
      <c r="D67" s="38"/>
      <c r="E67" s="38"/>
      <c r="F67" s="18"/>
      <c r="G67" s="18"/>
      <c r="H67" s="31"/>
    </row>
    <row r="68" spans="1:8" ht="19.5" customHeight="1" thickBot="1">
      <c r="A68" s="2"/>
      <c r="B68" s="39" t="s">
        <v>56</v>
      </c>
      <c r="C68" s="40">
        <v>101</v>
      </c>
      <c r="D68" s="38"/>
      <c r="E68" s="143">
        <v>789920</v>
      </c>
      <c r="F68" s="18"/>
      <c r="G68" s="18"/>
      <c r="H68" s="31"/>
    </row>
    <row r="69" spans="1:8" ht="22.5" customHeight="1" thickBot="1">
      <c r="A69" s="2"/>
      <c r="B69" s="39" t="s">
        <v>24</v>
      </c>
      <c r="C69" s="40">
        <v>102</v>
      </c>
      <c r="D69" s="38"/>
      <c r="E69" s="143"/>
      <c r="F69" s="18"/>
      <c r="G69" s="18"/>
      <c r="H69" s="31"/>
    </row>
    <row r="70" spans="1:8" ht="18" customHeight="1" thickBot="1">
      <c r="A70" s="2"/>
      <c r="B70" s="39" t="s">
        <v>57</v>
      </c>
      <c r="C70" s="40">
        <v>103</v>
      </c>
      <c r="D70" s="22">
        <v>0</v>
      </c>
      <c r="E70" s="143">
        <v>434130</v>
      </c>
      <c r="F70" s="28"/>
      <c r="G70" s="28"/>
      <c r="H70" s="31"/>
    </row>
    <row r="71" spans="1:8" ht="18.75" customHeight="1" thickBot="1">
      <c r="A71" s="2"/>
      <c r="B71" s="39" t="s">
        <v>58</v>
      </c>
      <c r="C71" s="40">
        <v>104</v>
      </c>
      <c r="D71" s="38"/>
      <c r="E71" s="143"/>
      <c r="F71" s="18"/>
      <c r="G71" s="18"/>
      <c r="H71" s="31"/>
    </row>
    <row r="72" spans="1:8" ht="15" thickBot="1">
      <c r="A72" s="2"/>
      <c r="B72" s="39" t="s">
        <v>59</v>
      </c>
      <c r="C72" s="40">
        <v>105</v>
      </c>
      <c r="D72" s="22">
        <f>16207.098+399000</f>
        <v>415207.098</v>
      </c>
      <c r="E72" s="143">
        <v>197680</v>
      </c>
      <c r="F72" s="28"/>
      <c r="G72" s="28"/>
      <c r="H72" s="31"/>
    </row>
    <row r="73" spans="1:8" ht="37.5" customHeight="1">
      <c r="A73" s="2"/>
      <c r="B73" s="39" t="s">
        <v>60</v>
      </c>
      <c r="C73" s="40">
        <v>110</v>
      </c>
      <c r="D73" s="43">
        <f>D60-D66</f>
        <v>-12255.097999999998</v>
      </c>
      <c r="E73" s="43">
        <f>E60-E66</f>
        <v>954061.881</v>
      </c>
      <c r="F73" s="20"/>
      <c r="G73" s="20"/>
      <c r="H73" s="31"/>
    </row>
    <row r="74" spans="1:8" ht="15.75" customHeight="1">
      <c r="A74" s="2"/>
      <c r="B74" s="39" t="s">
        <v>61</v>
      </c>
      <c r="C74" s="40">
        <v>120</v>
      </c>
      <c r="D74" s="38"/>
      <c r="E74" s="38"/>
      <c r="F74" s="18"/>
      <c r="G74" s="18"/>
      <c r="H74" s="31"/>
    </row>
    <row r="75" spans="1:8" ht="27" customHeight="1">
      <c r="A75" s="2"/>
      <c r="B75" s="35" t="s">
        <v>62</v>
      </c>
      <c r="C75" s="34">
        <v>130</v>
      </c>
      <c r="D75" s="44">
        <f>D30+D58+D73</f>
        <v>-708361.6930000001</v>
      </c>
      <c r="E75" s="44">
        <f>E30+E58+E73</f>
        <v>-635673.119</v>
      </c>
      <c r="F75" s="33"/>
      <c r="G75" s="33"/>
      <c r="H75" s="31"/>
    </row>
    <row r="76" spans="1:8" ht="41.25" customHeight="1">
      <c r="A76" s="2"/>
      <c r="B76" s="35" t="s">
        <v>63</v>
      </c>
      <c r="C76" s="34">
        <v>140</v>
      </c>
      <c r="D76" s="36">
        <v>1084637</v>
      </c>
      <c r="E76" s="36">
        <v>1720310</v>
      </c>
      <c r="F76" s="17"/>
      <c r="G76" s="17"/>
      <c r="H76" s="20"/>
    </row>
    <row r="77" spans="1:8" ht="39" customHeight="1">
      <c r="A77" s="2"/>
      <c r="B77" s="35" t="s">
        <v>64</v>
      </c>
      <c r="C77" s="34">
        <v>150</v>
      </c>
      <c r="D77" s="36">
        <f>D76+D75</f>
        <v>376275.3069999999</v>
      </c>
      <c r="E77" s="36">
        <v>1084637</v>
      </c>
      <c r="F77" s="17"/>
      <c r="G77" s="17"/>
      <c r="H77" s="32"/>
    </row>
    <row r="78" spans="1:6" ht="14.25">
      <c r="A78" s="2"/>
      <c r="B78" s="3"/>
      <c r="C78" s="8"/>
      <c r="D78" s="10"/>
      <c r="E78" s="11"/>
      <c r="F78" s="11"/>
    </row>
    <row r="79" spans="1:6" ht="15">
      <c r="A79" s="2"/>
      <c r="B79" s="3"/>
      <c r="C79" s="8"/>
      <c r="D79" s="9"/>
      <c r="E79" s="11"/>
      <c r="F79" s="8"/>
    </row>
    <row r="80" spans="2:6" ht="12.75">
      <c r="B80" s="4" t="s">
        <v>2</v>
      </c>
      <c r="C80" s="8"/>
      <c r="D80" s="11"/>
      <c r="E80" s="8"/>
      <c r="F80" s="8"/>
    </row>
    <row r="81" spans="2:6" ht="12.75">
      <c r="B81" s="7"/>
      <c r="C81" s="3"/>
      <c r="D81" s="6"/>
      <c r="E81" s="3"/>
      <c r="F81" s="3"/>
    </row>
    <row r="82" spans="2:6" ht="12.75">
      <c r="B82" s="7" t="s">
        <v>3</v>
      </c>
      <c r="C82" s="3"/>
      <c r="D82" s="3"/>
      <c r="E82" s="3"/>
      <c r="F82" s="3"/>
    </row>
    <row r="83" ht="18">
      <c r="B83" s="12"/>
    </row>
  </sheetData>
  <sheetProtection/>
  <mergeCells count="4">
    <mergeCell ref="B7:C7"/>
    <mergeCell ref="B12:E12"/>
    <mergeCell ref="B31:E31"/>
    <mergeCell ref="B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M63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05" customFormat="1" ht="12" customHeight="1"/>
    <row r="2" s="105" customFormat="1" ht="12.75" hidden="1"/>
    <row r="3" s="105" customFormat="1" ht="12.75" hidden="1"/>
    <row r="4" s="105" customFormat="1" ht="12.75" hidden="1"/>
    <row r="5" s="105" customFormat="1" ht="12.75"/>
    <row r="6" s="105" customFormat="1" ht="12.75"/>
    <row r="7" spans="1:8" s="105" customFormat="1" ht="12.75">
      <c r="A7" s="106" t="str">
        <f>+'[1]Ф1'!A1</f>
        <v>Введите название компании</v>
      </c>
      <c r="B7" s="106"/>
      <c r="C7" s="107" t="s">
        <v>337</v>
      </c>
      <c r="D7" s="107"/>
      <c r="E7" s="108"/>
      <c r="F7" s="107"/>
      <c r="G7" s="107"/>
      <c r="H7" s="107"/>
    </row>
    <row r="8" spans="1:8" s="110" customFormat="1" ht="15.75" customHeight="1">
      <c r="A8" s="109" t="s">
        <v>338</v>
      </c>
      <c r="B8" s="196" t="s">
        <v>434</v>
      </c>
      <c r="C8" s="196"/>
      <c r="D8" s="196"/>
      <c r="E8" s="196"/>
      <c r="F8" s="196"/>
      <c r="G8" s="197"/>
      <c r="H8" s="197"/>
    </row>
    <row r="9" s="105" customFormat="1" ht="13.5" thickBot="1">
      <c r="B9" s="181"/>
    </row>
    <row r="10" spans="1:13" s="105" customFormat="1" ht="21.75" customHeight="1" thickBot="1">
      <c r="A10" s="111" t="s">
        <v>339</v>
      </c>
      <c r="B10" s="198"/>
      <c r="C10" s="194" t="s">
        <v>340</v>
      </c>
      <c r="D10" s="194" t="s">
        <v>341</v>
      </c>
      <c r="E10" s="194" t="s">
        <v>342</v>
      </c>
      <c r="F10" s="194" t="s">
        <v>343</v>
      </c>
      <c r="G10" s="194" t="s">
        <v>344</v>
      </c>
      <c r="H10" s="194" t="s">
        <v>345</v>
      </c>
      <c r="I10" s="194" t="s">
        <v>346</v>
      </c>
      <c r="J10" s="194" t="s">
        <v>122</v>
      </c>
      <c r="K10" s="194" t="s">
        <v>347</v>
      </c>
      <c r="L10" s="194" t="s">
        <v>348</v>
      </c>
      <c r="M10" s="195" t="s">
        <v>313</v>
      </c>
    </row>
    <row r="11" spans="1:13" s="105" customFormat="1" ht="63.75" customHeight="1" thickBot="1">
      <c r="A11" s="111"/>
      <c r="B11" s="198"/>
      <c r="C11" s="199"/>
      <c r="D11" s="199"/>
      <c r="E11" s="194"/>
      <c r="F11" s="199"/>
      <c r="G11" s="194"/>
      <c r="H11" s="194"/>
      <c r="I11" s="194"/>
      <c r="J11" s="199"/>
      <c r="K11" s="194"/>
      <c r="L11" s="194"/>
      <c r="M11" s="195"/>
    </row>
    <row r="12" spans="1:13" s="105" customFormat="1" ht="13.5" thickBot="1">
      <c r="A12" s="112"/>
      <c r="B12" s="113"/>
      <c r="C12" s="114" t="s">
        <v>349</v>
      </c>
      <c r="D12" s="114" t="s">
        <v>349</v>
      </c>
      <c r="E12" s="114" t="s">
        <v>349</v>
      </c>
      <c r="F12" s="114" t="s">
        <v>349</v>
      </c>
      <c r="G12" s="114" t="s">
        <v>349</v>
      </c>
      <c r="H12" s="114" t="s">
        <v>349</v>
      </c>
      <c r="I12" s="114" t="s">
        <v>349</v>
      </c>
      <c r="J12" s="114" t="s">
        <v>349</v>
      </c>
      <c r="K12" s="114" t="s">
        <v>349</v>
      </c>
      <c r="L12" s="114" t="s">
        <v>349</v>
      </c>
      <c r="M12" s="114" t="s">
        <v>349</v>
      </c>
    </row>
    <row r="13" spans="1:13" s="105" customFormat="1" ht="24.75" customHeight="1" thickBot="1">
      <c r="A13" s="115"/>
      <c r="B13" s="116" t="s">
        <v>383</v>
      </c>
      <c r="C13" s="117">
        <v>1712761.776</v>
      </c>
      <c r="D13" s="117">
        <v>-38923.559</v>
      </c>
      <c r="E13" s="117"/>
      <c r="F13" s="117">
        <v>7053515.985</v>
      </c>
      <c r="G13" s="117"/>
      <c r="H13" s="117"/>
      <c r="I13" s="117"/>
      <c r="J13" s="117">
        <v>6234394</v>
      </c>
      <c r="K13" s="118">
        <f>SUM(C13:J13)</f>
        <v>14961748.202</v>
      </c>
      <c r="L13" s="117"/>
      <c r="M13" s="118">
        <f>K13</f>
        <v>14961748.202</v>
      </c>
    </row>
    <row r="14" spans="1:13" s="105" customFormat="1" ht="39.75" customHeight="1" thickBot="1">
      <c r="A14" s="115" t="s">
        <v>350</v>
      </c>
      <c r="B14" s="119" t="s">
        <v>351</v>
      </c>
      <c r="C14" s="120"/>
      <c r="D14" s="120"/>
      <c r="E14" s="120"/>
      <c r="F14" s="120"/>
      <c r="G14" s="120"/>
      <c r="H14" s="120"/>
      <c r="I14" s="120"/>
      <c r="J14" s="120"/>
      <c r="K14" s="121">
        <f aca="true" t="shared" si="0" ref="K14:K34">+SUM(C14:J14)</f>
        <v>0</v>
      </c>
      <c r="L14" s="120"/>
      <c r="M14" s="121">
        <f aca="true" t="shared" si="1" ref="M14:M34">+K14+L14</f>
        <v>0</v>
      </c>
    </row>
    <row r="15" spans="1:13" s="105" customFormat="1" ht="34.5" customHeight="1" thickBot="1">
      <c r="A15" s="115" t="s">
        <v>350</v>
      </c>
      <c r="B15" s="119" t="s">
        <v>352</v>
      </c>
      <c r="C15" s="120"/>
      <c r="D15" s="120"/>
      <c r="E15" s="120"/>
      <c r="F15" s="120"/>
      <c r="G15" s="120"/>
      <c r="H15" s="120"/>
      <c r="I15" s="120"/>
      <c r="J15" s="120"/>
      <c r="K15" s="121">
        <f t="shared" si="0"/>
        <v>0</v>
      </c>
      <c r="L15" s="120"/>
      <c r="M15" s="121">
        <f t="shared" si="1"/>
        <v>0</v>
      </c>
    </row>
    <row r="16" spans="1:13" s="105" customFormat="1" ht="51.75" customHeight="1" thickBot="1">
      <c r="A16" s="115" t="s">
        <v>350</v>
      </c>
      <c r="B16" s="119" t="s">
        <v>353</v>
      </c>
      <c r="C16" s="120"/>
      <c r="D16" s="120"/>
      <c r="E16" s="120"/>
      <c r="F16" s="120"/>
      <c r="G16" s="120"/>
      <c r="H16" s="120"/>
      <c r="I16" s="120"/>
      <c r="J16" s="120"/>
      <c r="K16" s="121">
        <f t="shared" si="0"/>
        <v>0</v>
      </c>
      <c r="L16" s="120"/>
      <c r="M16" s="121">
        <f t="shared" si="1"/>
        <v>0</v>
      </c>
    </row>
    <row r="17" spans="1:13" s="105" customFormat="1" ht="29.25" customHeight="1" thickBot="1">
      <c r="A17" s="115" t="s">
        <v>354</v>
      </c>
      <c r="B17" s="119" t="s">
        <v>355</v>
      </c>
      <c r="C17" s="120"/>
      <c r="D17" s="120"/>
      <c r="E17" s="120"/>
      <c r="F17" s="120"/>
      <c r="G17" s="120"/>
      <c r="H17" s="120"/>
      <c r="I17" s="120"/>
      <c r="J17" s="120"/>
      <c r="K17" s="121">
        <f>+SUM(C17:J17)</f>
        <v>0</v>
      </c>
      <c r="L17" s="120"/>
      <c r="M17" s="121">
        <f t="shared" si="1"/>
        <v>0</v>
      </c>
    </row>
    <row r="18" spans="1:13" s="105" customFormat="1" ht="29.25" customHeight="1" thickBot="1">
      <c r="A18" s="115" t="s">
        <v>350</v>
      </c>
      <c r="B18" s="119" t="s">
        <v>356</v>
      </c>
      <c r="C18" s="120"/>
      <c r="D18" s="120"/>
      <c r="E18" s="120"/>
      <c r="F18" s="120"/>
      <c r="G18" s="120"/>
      <c r="H18" s="120"/>
      <c r="I18" s="120"/>
      <c r="J18" s="120"/>
      <c r="K18" s="121">
        <f t="shared" si="0"/>
        <v>0</v>
      </c>
      <c r="L18" s="120"/>
      <c r="M18" s="121">
        <f t="shared" si="1"/>
        <v>0</v>
      </c>
    </row>
    <row r="19" spans="1:13" s="105" customFormat="1" ht="40.5" customHeight="1" thickBot="1">
      <c r="A19" s="115" t="s">
        <v>350</v>
      </c>
      <c r="B19" s="116" t="s">
        <v>357</v>
      </c>
      <c r="C19" s="121">
        <f aca="true" t="shared" si="2" ref="C19:J19">+SUM(C14:C18)</f>
        <v>0</v>
      </c>
      <c r="D19" s="121">
        <f t="shared" si="2"/>
        <v>0</v>
      </c>
      <c r="E19" s="121">
        <f t="shared" si="2"/>
        <v>0</v>
      </c>
      <c r="F19" s="121"/>
      <c r="G19" s="121">
        <f t="shared" si="2"/>
        <v>0</v>
      </c>
      <c r="H19" s="121">
        <f t="shared" si="2"/>
        <v>0</v>
      </c>
      <c r="I19" s="121">
        <f t="shared" si="2"/>
        <v>0</v>
      </c>
      <c r="J19" s="121">
        <f t="shared" si="2"/>
        <v>0</v>
      </c>
      <c r="K19" s="121">
        <f t="shared" si="0"/>
        <v>0</v>
      </c>
      <c r="L19" s="121">
        <f>+SUM(L14:L18)</f>
        <v>0</v>
      </c>
      <c r="M19" s="121">
        <f t="shared" si="1"/>
        <v>0</v>
      </c>
    </row>
    <row r="20" spans="1:13" s="105" customFormat="1" ht="27.75" customHeight="1" thickBot="1">
      <c r="A20" s="115"/>
      <c r="B20" s="119" t="s">
        <v>358</v>
      </c>
      <c r="C20" s="120"/>
      <c r="D20" s="120"/>
      <c r="E20" s="120"/>
      <c r="F20" s="120"/>
      <c r="G20" s="120"/>
      <c r="H20" s="120"/>
      <c r="I20" s="120"/>
      <c r="J20" s="120"/>
      <c r="K20" s="121">
        <f t="shared" si="0"/>
        <v>0</v>
      </c>
      <c r="L20" s="120"/>
      <c r="M20" s="121">
        <f t="shared" si="1"/>
        <v>0</v>
      </c>
    </row>
    <row r="21" spans="1:13" s="105" customFormat="1" ht="46.5" customHeight="1" thickBot="1">
      <c r="A21" s="115" t="s">
        <v>359</v>
      </c>
      <c r="B21" s="119" t="s">
        <v>360</v>
      </c>
      <c r="C21" s="120"/>
      <c r="D21" s="120"/>
      <c r="E21" s="120"/>
      <c r="F21" s="120"/>
      <c r="G21" s="120"/>
      <c r="H21" s="120"/>
      <c r="I21" s="120"/>
      <c r="J21" s="120"/>
      <c r="K21" s="121">
        <f t="shared" si="0"/>
        <v>0</v>
      </c>
      <c r="L21" s="120"/>
      <c r="M21" s="121">
        <f t="shared" si="1"/>
        <v>0</v>
      </c>
    </row>
    <row r="22" spans="1:13" s="105" customFormat="1" ht="70.5" customHeight="1" thickBot="1">
      <c r="A22" s="115" t="s">
        <v>361</v>
      </c>
      <c r="B22" s="119" t="s">
        <v>362</v>
      </c>
      <c r="C22" s="120"/>
      <c r="D22" s="120"/>
      <c r="E22" s="120"/>
      <c r="F22" s="120"/>
      <c r="G22" s="120"/>
      <c r="H22" s="120"/>
      <c r="I22" s="120"/>
      <c r="J22" s="120"/>
      <c r="K22" s="121">
        <f t="shared" si="0"/>
        <v>0</v>
      </c>
      <c r="L22" s="120"/>
      <c r="M22" s="121">
        <f t="shared" si="1"/>
        <v>0</v>
      </c>
    </row>
    <row r="23" spans="1:13" s="105" customFormat="1" ht="37.5" customHeight="1" thickBot="1">
      <c r="A23" s="115"/>
      <c r="B23" s="119" t="s">
        <v>363</v>
      </c>
      <c r="C23" s="120"/>
      <c r="D23" s="120"/>
      <c r="E23" s="120"/>
      <c r="F23" s="120">
        <v>-170492</v>
      </c>
      <c r="G23" s="120"/>
      <c r="H23" s="120"/>
      <c r="I23" s="120"/>
      <c r="J23" s="120">
        <v>170492</v>
      </c>
      <c r="K23" s="121">
        <f t="shared" si="0"/>
        <v>0</v>
      </c>
      <c r="L23" s="120"/>
      <c r="M23" s="121">
        <f t="shared" si="1"/>
        <v>0</v>
      </c>
    </row>
    <row r="24" spans="1:13" s="105" customFormat="1" ht="16.5" customHeight="1" thickBot="1">
      <c r="A24" s="115"/>
      <c r="B24" s="119" t="s">
        <v>364</v>
      </c>
      <c r="C24" s="120"/>
      <c r="D24" s="120"/>
      <c r="E24" s="120"/>
      <c r="F24" s="120"/>
      <c r="G24" s="120"/>
      <c r="H24" s="120"/>
      <c r="I24" s="120"/>
      <c r="J24" s="120"/>
      <c r="K24" s="121">
        <f t="shared" si="0"/>
        <v>0</v>
      </c>
      <c r="L24" s="120"/>
      <c r="M24" s="121">
        <f t="shared" si="1"/>
        <v>0</v>
      </c>
    </row>
    <row r="25" spans="1:13" s="105" customFormat="1" ht="26.25" customHeight="1" thickBot="1">
      <c r="A25" s="115" t="s">
        <v>365</v>
      </c>
      <c r="B25" s="122" t="s">
        <v>366</v>
      </c>
      <c r="C25" s="120"/>
      <c r="D25" s="120"/>
      <c r="E25" s="120"/>
      <c r="F25" s="120"/>
      <c r="G25" s="120"/>
      <c r="H25" s="120"/>
      <c r="I25" s="120"/>
      <c r="J25" s="123">
        <v>599183</v>
      </c>
      <c r="K25" s="121">
        <f t="shared" si="0"/>
        <v>599183</v>
      </c>
      <c r="L25" s="120"/>
      <c r="M25" s="121">
        <f t="shared" si="1"/>
        <v>599183</v>
      </c>
    </row>
    <row r="26" spans="1:13" s="105" customFormat="1" ht="23.25" thickBot="1">
      <c r="A26" s="115" t="s">
        <v>367</v>
      </c>
      <c r="B26" s="116" t="s">
        <v>368</v>
      </c>
      <c r="C26" s="120">
        <f aca="true" t="shared" si="3" ref="C26:I26">+SUM(C19:C25)</f>
        <v>0</v>
      </c>
      <c r="D26" s="120">
        <f t="shared" si="3"/>
        <v>0</v>
      </c>
      <c r="E26" s="120">
        <f t="shared" si="3"/>
        <v>0</v>
      </c>
      <c r="F26" s="120">
        <f>F13+F17+F23</f>
        <v>6883023.985</v>
      </c>
      <c r="G26" s="120">
        <f t="shared" si="3"/>
        <v>0</v>
      </c>
      <c r="H26" s="120">
        <f t="shared" si="3"/>
        <v>0</v>
      </c>
      <c r="I26" s="120">
        <f t="shared" si="3"/>
        <v>0</v>
      </c>
      <c r="J26" s="123">
        <f>J13+J23+J25</f>
        <v>7004069</v>
      </c>
      <c r="K26" s="121">
        <f>+SUM(C26:J26)</f>
        <v>13887092.985</v>
      </c>
      <c r="L26" s="120">
        <f>+SUM(L19:L25)</f>
        <v>0</v>
      </c>
      <c r="M26" s="121">
        <f>+K26+L26</f>
        <v>13887092.985</v>
      </c>
    </row>
    <row r="27" spans="1:13" s="105" customFormat="1" ht="25.5" customHeight="1" thickBot="1">
      <c r="A27" s="115" t="s">
        <v>369</v>
      </c>
      <c r="B27" s="119" t="s">
        <v>370</v>
      </c>
      <c r="C27" s="120"/>
      <c r="D27" s="120"/>
      <c r="E27" s="120"/>
      <c r="F27" s="120"/>
      <c r="G27" s="120"/>
      <c r="H27" s="120"/>
      <c r="I27" s="120"/>
      <c r="J27" s="120"/>
      <c r="K27" s="121">
        <f t="shared" si="0"/>
        <v>0</v>
      </c>
      <c r="L27" s="120"/>
      <c r="M27" s="121">
        <f t="shared" si="1"/>
        <v>0</v>
      </c>
    </row>
    <row r="28" spans="1:13" s="105" customFormat="1" ht="25.5" customHeight="1" thickBot="1">
      <c r="A28" s="115"/>
      <c r="B28" s="119" t="s">
        <v>371</v>
      </c>
      <c r="C28" s="120"/>
      <c r="D28" s="120"/>
      <c r="E28" s="120"/>
      <c r="F28" s="120"/>
      <c r="G28" s="120"/>
      <c r="H28" s="120"/>
      <c r="I28" s="120"/>
      <c r="J28" s="120"/>
      <c r="K28" s="121">
        <f t="shared" si="0"/>
        <v>0</v>
      </c>
      <c r="L28" s="120"/>
      <c r="M28" s="121">
        <f t="shared" si="1"/>
        <v>0</v>
      </c>
    </row>
    <row r="29" spans="1:13" s="105" customFormat="1" ht="27" customHeight="1" thickBot="1">
      <c r="A29" s="115" t="s">
        <v>369</v>
      </c>
      <c r="B29" s="119" t="s">
        <v>372</v>
      </c>
      <c r="C29" s="120"/>
      <c r="D29" s="120"/>
      <c r="E29" s="120"/>
      <c r="F29" s="120"/>
      <c r="G29" s="120"/>
      <c r="H29" s="120"/>
      <c r="I29" s="120"/>
      <c r="J29" s="120"/>
      <c r="K29" s="121">
        <f t="shared" si="0"/>
        <v>0</v>
      </c>
      <c r="L29" s="120"/>
      <c r="M29" s="121">
        <f t="shared" si="1"/>
        <v>0</v>
      </c>
    </row>
    <row r="30" spans="1:13" s="105" customFormat="1" ht="23.25" customHeight="1" thickBot="1">
      <c r="A30" s="115" t="s">
        <v>369</v>
      </c>
      <c r="B30" s="119" t="s">
        <v>373</v>
      </c>
      <c r="C30" s="120"/>
      <c r="D30" s="120"/>
      <c r="E30" s="120"/>
      <c r="F30" s="120"/>
      <c r="G30" s="120"/>
      <c r="H30" s="120"/>
      <c r="I30" s="120"/>
      <c r="J30" s="120"/>
      <c r="K30" s="121">
        <f t="shared" si="0"/>
        <v>0</v>
      </c>
      <c r="L30" s="120"/>
      <c r="M30" s="121">
        <f t="shared" si="1"/>
        <v>0</v>
      </c>
    </row>
    <row r="31" spans="1:13" s="105" customFormat="1" ht="27.75" customHeight="1" thickBot="1">
      <c r="A31" s="115" t="s">
        <v>369</v>
      </c>
      <c r="B31" s="119" t="s">
        <v>374</v>
      </c>
      <c r="C31" s="120"/>
      <c r="D31" s="120"/>
      <c r="E31" s="120"/>
      <c r="F31" s="120"/>
      <c r="G31" s="120"/>
      <c r="H31" s="120"/>
      <c r="I31" s="120"/>
      <c r="J31" s="120"/>
      <c r="K31" s="121">
        <f t="shared" si="0"/>
        <v>0</v>
      </c>
      <c r="L31" s="120"/>
      <c r="M31" s="121">
        <f t="shared" si="1"/>
        <v>0</v>
      </c>
    </row>
    <row r="32" spans="1:13" s="105" customFormat="1" ht="25.5" customHeight="1" thickBot="1">
      <c r="A32" s="115"/>
      <c r="B32" s="119" t="s">
        <v>375</v>
      </c>
      <c r="C32" s="120"/>
      <c r="D32" s="120"/>
      <c r="E32" s="120"/>
      <c r="F32" s="120"/>
      <c r="G32" s="120"/>
      <c r="H32" s="120"/>
      <c r="I32" s="120"/>
      <c r="J32" s="120"/>
      <c r="K32" s="121">
        <f t="shared" si="0"/>
        <v>0</v>
      </c>
      <c r="L32" s="120"/>
      <c r="M32" s="121">
        <f t="shared" si="1"/>
        <v>0</v>
      </c>
    </row>
    <row r="33" spans="1:13" s="105" customFormat="1" ht="35.25" customHeight="1" thickBot="1">
      <c r="A33" s="115" t="s">
        <v>369</v>
      </c>
      <c r="B33" s="119" t="s">
        <v>376</v>
      </c>
      <c r="C33" s="120"/>
      <c r="D33" s="120"/>
      <c r="E33" s="120"/>
      <c r="F33" s="120"/>
      <c r="G33" s="120"/>
      <c r="H33" s="120"/>
      <c r="I33" s="120"/>
      <c r="J33" s="120"/>
      <c r="K33" s="121">
        <f t="shared" si="0"/>
        <v>0</v>
      </c>
      <c r="L33" s="120"/>
      <c r="M33" s="121">
        <f t="shared" si="1"/>
        <v>0</v>
      </c>
    </row>
    <row r="34" spans="1:13" s="105" customFormat="1" ht="27" customHeight="1" thickBot="1">
      <c r="A34" s="115" t="s">
        <v>369</v>
      </c>
      <c r="B34" s="119" t="s">
        <v>377</v>
      </c>
      <c r="C34" s="120"/>
      <c r="D34" s="120"/>
      <c r="E34" s="120"/>
      <c r="F34" s="120"/>
      <c r="G34" s="120"/>
      <c r="H34" s="120"/>
      <c r="I34" s="120"/>
      <c r="J34" s="120"/>
      <c r="K34" s="121">
        <f t="shared" si="0"/>
        <v>0</v>
      </c>
      <c r="L34" s="120"/>
      <c r="M34" s="121">
        <f t="shared" si="1"/>
        <v>0</v>
      </c>
    </row>
    <row r="35" spans="1:13" s="105" customFormat="1" ht="26.25" customHeight="1" thickBot="1">
      <c r="A35" s="124"/>
      <c r="B35" s="125" t="s">
        <v>430</v>
      </c>
      <c r="C35" s="117">
        <f aca="true" t="shared" si="4" ref="C35:I35">+C13+C26+SUM(C27:C34)</f>
        <v>1712761.776</v>
      </c>
      <c r="D35" s="117">
        <f t="shared" si="4"/>
        <v>-38923.559</v>
      </c>
      <c r="E35" s="117">
        <f t="shared" si="4"/>
        <v>0</v>
      </c>
      <c r="F35" s="117">
        <f>F26</f>
        <v>6883023.985</v>
      </c>
      <c r="G35" s="117">
        <f t="shared" si="4"/>
        <v>0</v>
      </c>
      <c r="H35" s="117">
        <f t="shared" si="4"/>
        <v>0</v>
      </c>
      <c r="I35" s="117">
        <f t="shared" si="4"/>
        <v>0</v>
      </c>
      <c r="J35" s="117">
        <f>J26+J34</f>
        <v>7004069</v>
      </c>
      <c r="K35" s="118">
        <f>+SUM(C35:J35)</f>
        <v>15560931.202</v>
      </c>
      <c r="L35" s="117">
        <f>+L13+L26+SUM(L27:L34)</f>
        <v>0</v>
      </c>
      <c r="M35" s="118">
        <f>+K35+L35</f>
        <v>15560931.202</v>
      </c>
    </row>
    <row r="36" spans="1:13" s="126" customFormat="1" ht="32.25" customHeight="1" thickBot="1">
      <c r="A36" s="124"/>
      <c r="B36" s="125" t="s">
        <v>429</v>
      </c>
      <c r="C36" s="117">
        <v>1712762</v>
      </c>
      <c r="D36" s="117">
        <v>-38924</v>
      </c>
      <c r="E36" s="117"/>
      <c r="F36" s="117">
        <v>7754455</v>
      </c>
      <c r="G36" s="117"/>
      <c r="H36" s="117"/>
      <c r="I36" s="117"/>
      <c r="J36" s="117">
        <v>5024692</v>
      </c>
      <c r="K36" s="118">
        <v>14452985</v>
      </c>
      <c r="L36" s="117"/>
      <c r="M36" s="118">
        <v>14452985</v>
      </c>
    </row>
    <row r="37" spans="1:13" s="105" customFormat="1" ht="39.75" customHeight="1" thickBot="1">
      <c r="A37" s="115" t="s">
        <v>350</v>
      </c>
      <c r="B37" s="119" t="s">
        <v>351</v>
      </c>
      <c r="C37" s="120"/>
      <c r="D37" s="120"/>
      <c r="E37" s="120"/>
      <c r="F37" s="120"/>
      <c r="G37" s="120"/>
      <c r="H37" s="120"/>
      <c r="I37" s="120"/>
      <c r="J37" s="120"/>
      <c r="K37" s="121">
        <f aca="true" t="shared" si="5" ref="K37:K57">+SUM(C37:J37)</f>
        <v>0</v>
      </c>
      <c r="L37" s="120"/>
      <c r="M37" s="121">
        <f>+K37+L37</f>
        <v>0</v>
      </c>
    </row>
    <row r="38" spans="1:13" s="105" customFormat="1" ht="34.5" customHeight="1" thickBot="1">
      <c r="A38" s="115" t="s">
        <v>350</v>
      </c>
      <c r="B38" s="119" t="s">
        <v>352</v>
      </c>
      <c r="C38" s="120"/>
      <c r="D38" s="120"/>
      <c r="E38" s="120"/>
      <c r="F38" s="120"/>
      <c r="G38" s="120"/>
      <c r="H38" s="120"/>
      <c r="I38" s="120"/>
      <c r="J38" s="120"/>
      <c r="K38" s="121">
        <f t="shared" si="5"/>
        <v>0</v>
      </c>
      <c r="L38" s="120"/>
      <c r="M38" s="121">
        <f aca="true" t="shared" si="6" ref="M38:M57">+K38+L38</f>
        <v>0</v>
      </c>
    </row>
    <row r="39" spans="1:13" s="105" customFormat="1" ht="51.75" customHeight="1" thickBot="1">
      <c r="A39" s="115" t="s">
        <v>350</v>
      </c>
      <c r="B39" s="119" t="s">
        <v>353</v>
      </c>
      <c r="C39" s="120"/>
      <c r="D39" s="120"/>
      <c r="E39" s="120"/>
      <c r="F39" s="120"/>
      <c r="G39" s="120"/>
      <c r="H39" s="120"/>
      <c r="I39" s="120"/>
      <c r="J39" s="120"/>
      <c r="K39" s="121">
        <f t="shared" si="5"/>
        <v>0</v>
      </c>
      <c r="L39" s="120"/>
      <c r="M39" s="121">
        <f t="shared" si="6"/>
        <v>0</v>
      </c>
    </row>
    <row r="40" spans="1:13" s="105" customFormat="1" ht="29.25" customHeight="1" thickBot="1">
      <c r="A40" s="115" t="s">
        <v>354</v>
      </c>
      <c r="B40" s="119" t="s">
        <v>355</v>
      </c>
      <c r="C40" s="120"/>
      <c r="D40" s="120"/>
      <c r="E40" s="120"/>
      <c r="F40" s="120">
        <v>-17373</v>
      </c>
      <c r="G40" s="120"/>
      <c r="H40" s="120"/>
      <c r="I40" s="120"/>
      <c r="J40" s="120"/>
      <c r="K40" s="121">
        <v>-17373</v>
      </c>
      <c r="L40" s="120"/>
      <c r="M40" s="121">
        <v>-17373</v>
      </c>
    </row>
    <row r="41" spans="1:13" s="105" customFormat="1" ht="29.25" customHeight="1" thickBot="1">
      <c r="A41" s="115" t="s">
        <v>350</v>
      </c>
      <c r="B41" s="119" t="s">
        <v>356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0"/>
      <c r="M41" s="121"/>
    </row>
    <row r="42" spans="1:13" s="105" customFormat="1" ht="40.5" customHeight="1" thickBot="1">
      <c r="A42" s="115" t="s">
        <v>350</v>
      </c>
      <c r="B42" s="116" t="s">
        <v>357</v>
      </c>
      <c r="C42" s="121">
        <f>+SUM(C37:C41)</f>
        <v>0</v>
      </c>
      <c r="D42" s="121">
        <f>+SUM(D37:D41)</f>
        <v>0</v>
      </c>
      <c r="E42" s="121">
        <f>+SUM(E37:E41)</f>
        <v>0</v>
      </c>
      <c r="F42" s="121"/>
      <c r="G42" s="121"/>
      <c r="H42" s="121"/>
      <c r="I42" s="121"/>
      <c r="J42" s="121"/>
      <c r="K42" s="121"/>
      <c r="L42" s="121"/>
      <c r="M42" s="121"/>
    </row>
    <row r="43" spans="1:13" s="105" customFormat="1" ht="27.75" customHeight="1" thickBot="1">
      <c r="A43" s="115"/>
      <c r="B43" s="119" t="s">
        <v>358</v>
      </c>
      <c r="C43" s="120"/>
      <c r="D43" s="120"/>
      <c r="E43" s="120"/>
      <c r="F43" s="120"/>
      <c r="G43" s="120"/>
      <c r="H43" s="120"/>
      <c r="I43" s="120"/>
      <c r="J43" s="120"/>
      <c r="K43" s="121">
        <f t="shared" si="5"/>
        <v>0</v>
      </c>
      <c r="L43" s="120"/>
      <c r="M43" s="121">
        <f t="shared" si="6"/>
        <v>0</v>
      </c>
    </row>
    <row r="44" spans="1:13" s="105" customFormat="1" ht="56.25" customHeight="1" thickBot="1">
      <c r="A44" s="115" t="s">
        <v>359</v>
      </c>
      <c r="B44" s="119" t="s">
        <v>360</v>
      </c>
      <c r="C44" s="120"/>
      <c r="D44" s="120"/>
      <c r="E44" s="120"/>
      <c r="F44" s="120"/>
      <c r="G44" s="120"/>
      <c r="H44" s="120"/>
      <c r="I44" s="120"/>
      <c r="J44" s="120"/>
      <c r="K44" s="121">
        <f t="shared" si="5"/>
        <v>0</v>
      </c>
      <c r="L44" s="120"/>
      <c r="M44" s="121">
        <f t="shared" si="6"/>
        <v>0</v>
      </c>
    </row>
    <row r="45" spans="1:13" s="105" customFormat="1" ht="70.5" customHeight="1" thickBot="1">
      <c r="A45" s="115" t="s">
        <v>361</v>
      </c>
      <c r="B45" s="119" t="s">
        <v>362</v>
      </c>
      <c r="C45" s="120"/>
      <c r="D45" s="120"/>
      <c r="E45" s="120"/>
      <c r="F45" s="120"/>
      <c r="G45" s="120"/>
      <c r="H45" s="120"/>
      <c r="I45" s="120"/>
      <c r="J45" s="120"/>
      <c r="K45" s="121">
        <f t="shared" si="5"/>
        <v>0</v>
      </c>
      <c r="L45" s="120"/>
      <c r="M45" s="121">
        <f t="shared" si="6"/>
        <v>0</v>
      </c>
    </row>
    <row r="46" spans="1:13" s="105" customFormat="1" ht="37.5" customHeight="1" thickBot="1">
      <c r="A46" s="127"/>
      <c r="B46" s="119" t="s">
        <v>363</v>
      </c>
      <c r="C46" s="120"/>
      <c r="D46" s="120"/>
      <c r="E46" s="120"/>
      <c r="F46" s="120">
        <v>-683566</v>
      </c>
      <c r="G46" s="120"/>
      <c r="H46" s="120"/>
      <c r="I46" s="120"/>
      <c r="J46" s="120">
        <v>683566</v>
      </c>
      <c r="K46" s="121"/>
      <c r="L46" s="120"/>
      <c r="M46" s="121"/>
    </row>
    <row r="47" spans="1:13" s="105" customFormat="1" ht="15" thickBot="1">
      <c r="A47" s="127"/>
      <c r="B47" s="119" t="s">
        <v>364</v>
      </c>
      <c r="C47" s="120"/>
      <c r="D47" s="120"/>
      <c r="E47" s="120"/>
      <c r="F47" s="120"/>
      <c r="G47" s="120"/>
      <c r="H47" s="120"/>
      <c r="I47" s="120"/>
      <c r="J47" s="120"/>
      <c r="K47" s="121">
        <f t="shared" si="5"/>
        <v>0</v>
      </c>
      <c r="L47" s="120"/>
      <c r="M47" s="121">
        <f t="shared" si="6"/>
        <v>0</v>
      </c>
    </row>
    <row r="48" spans="1:13" s="105" customFormat="1" ht="26.25" customHeight="1" thickBot="1">
      <c r="A48" s="115" t="s">
        <v>365</v>
      </c>
      <c r="B48" s="122" t="s">
        <v>366</v>
      </c>
      <c r="C48" s="120"/>
      <c r="D48" s="120"/>
      <c r="E48" s="120"/>
      <c r="F48" s="120"/>
      <c r="G48" s="120"/>
      <c r="H48" s="120"/>
      <c r="I48" s="120"/>
      <c r="J48" s="123">
        <v>954556</v>
      </c>
      <c r="K48" s="121">
        <f t="shared" si="5"/>
        <v>954556</v>
      </c>
      <c r="L48" s="120"/>
      <c r="M48" s="121">
        <f t="shared" si="6"/>
        <v>954556</v>
      </c>
    </row>
    <row r="49" spans="1:13" s="105" customFormat="1" ht="23.25" thickBot="1">
      <c r="A49" s="115" t="s">
        <v>367</v>
      </c>
      <c r="B49" s="116" t="s">
        <v>368</v>
      </c>
      <c r="C49" s="120">
        <f aca="true" t="shared" si="7" ref="C49:I49">+SUM(C42:C48)</f>
        <v>0</v>
      </c>
      <c r="D49" s="120">
        <f t="shared" si="7"/>
        <v>0</v>
      </c>
      <c r="E49" s="120">
        <f t="shared" si="7"/>
        <v>0</v>
      </c>
      <c r="F49" s="120">
        <f>SUM(F40:F47)</f>
        <v>-700939</v>
      </c>
      <c r="G49" s="120">
        <f t="shared" si="7"/>
        <v>0</v>
      </c>
      <c r="H49" s="120">
        <f t="shared" si="7"/>
        <v>0</v>
      </c>
      <c r="I49" s="120">
        <f t="shared" si="7"/>
        <v>0</v>
      </c>
      <c r="J49" s="123">
        <f>+SUM(J42:J48)</f>
        <v>1638122</v>
      </c>
      <c r="K49" s="121">
        <f>+SUM(C49:J49)</f>
        <v>937183</v>
      </c>
      <c r="L49" s="120">
        <f>+SUM(L42:L48)</f>
        <v>0</v>
      </c>
      <c r="M49" s="121">
        <f>+K49+L49</f>
        <v>937183</v>
      </c>
    </row>
    <row r="50" spans="1:13" s="105" customFormat="1" ht="25.5" customHeight="1" thickBot="1">
      <c r="A50" s="115" t="s">
        <v>369</v>
      </c>
      <c r="B50" s="119" t="s">
        <v>370</v>
      </c>
      <c r="C50" s="120"/>
      <c r="D50" s="120"/>
      <c r="E50" s="120"/>
      <c r="F50" s="120"/>
      <c r="G50" s="120"/>
      <c r="H50" s="120"/>
      <c r="I50" s="120"/>
      <c r="J50" s="120"/>
      <c r="K50" s="121">
        <f t="shared" si="5"/>
        <v>0</v>
      </c>
      <c r="L50" s="120"/>
      <c r="M50" s="121">
        <f t="shared" si="6"/>
        <v>0</v>
      </c>
    </row>
    <row r="51" spans="1:13" s="105" customFormat="1" ht="25.5" customHeight="1" thickBot="1">
      <c r="A51" s="115"/>
      <c r="B51" s="119" t="s">
        <v>371</v>
      </c>
      <c r="C51" s="120"/>
      <c r="D51" s="120"/>
      <c r="E51" s="120"/>
      <c r="F51" s="120"/>
      <c r="G51" s="120"/>
      <c r="H51" s="120"/>
      <c r="I51" s="120"/>
      <c r="J51" s="120"/>
      <c r="K51" s="121">
        <f t="shared" si="5"/>
        <v>0</v>
      </c>
      <c r="L51" s="120"/>
      <c r="M51" s="121">
        <f t="shared" si="6"/>
        <v>0</v>
      </c>
    </row>
    <row r="52" spans="1:13" s="105" customFormat="1" ht="27" customHeight="1" thickBot="1">
      <c r="A52" s="115" t="s">
        <v>369</v>
      </c>
      <c r="B52" s="119" t="s">
        <v>372</v>
      </c>
      <c r="C52" s="120"/>
      <c r="D52" s="120"/>
      <c r="E52" s="120"/>
      <c r="F52" s="120"/>
      <c r="G52" s="120"/>
      <c r="H52" s="120"/>
      <c r="I52" s="120"/>
      <c r="J52" s="120"/>
      <c r="K52" s="121">
        <f t="shared" si="5"/>
        <v>0</v>
      </c>
      <c r="L52" s="120"/>
      <c r="M52" s="121">
        <f t="shared" si="6"/>
        <v>0</v>
      </c>
    </row>
    <row r="53" spans="1:13" s="105" customFormat="1" ht="23.25" customHeight="1" thickBot="1">
      <c r="A53" s="115" t="s">
        <v>369</v>
      </c>
      <c r="B53" s="119" t="s">
        <v>373</v>
      </c>
      <c r="C53" s="120"/>
      <c r="D53" s="120"/>
      <c r="E53" s="120"/>
      <c r="F53" s="120"/>
      <c r="G53" s="120"/>
      <c r="H53" s="120"/>
      <c r="I53" s="120"/>
      <c r="J53" s="120"/>
      <c r="K53" s="121">
        <f t="shared" si="5"/>
        <v>0</v>
      </c>
      <c r="L53" s="120"/>
      <c r="M53" s="121">
        <f t="shared" si="6"/>
        <v>0</v>
      </c>
    </row>
    <row r="54" spans="1:13" s="105" customFormat="1" ht="27.75" customHeight="1" thickBot="1">
      <c r="A54" s="115" t="s">
        <v>369</v>
      </c>
      <c r="B54" s="119" t="s">
        <v>374</v>
      </c>
      <c r="C54" s="120"/>
      <c r="D54" s="120"/>
      <c r="E54" s="120"/>
      <c r="F54" s="120"/>
      <c r="G54" s="120"/>
      <c r="H54" s="120"/>
      <c r="I54" s="120"/>
      <c r="J54" s="120"/>
      <c r="K54" s="121">
        <f t="shared" si="5"/>
        <v>0</v>
      </c>
      <c r="L54" s="120"/>
      <c r="M54" s="121">
        <f t="shared" si="6"/>
        <v>0</v>
      </c>
    </row>
    <row r="55" spans="1:13" s="105" customFormat="1" ht="25.5" customHeight="1" thickBot="1">
      <c r="A55" s="115"/>
      <c r="B55" s="119" t="s">
        <v>375</v>
      </c>
      <c r="C55" s="120"/>
      <c r="D55" s="120"/>
      <c r="E55" s="120"/>
      <c r="F55" s="120"/>
      <c r="G55" s="120"/>
      <c r="H55" s="120"/>
      <c r="I55" s="120"/>
      <c r="J55" s="120"/>
      <c r="K55" s="121">
        <f t="shared" si="5"/>
        <v>0</v>
      </c>
      <c r="L55" s="120"/>
      <c r="M55" s="121">
        <f t="shared" si="6"/>
        <v>0</v>
      </c>
    </row>
    <row r="56" spans="1:13" s="105" customFormat="1" ht="35.25" customHeight="1" thickBot="1">
      <c r="A56" s="115" t="s">
        <v>369</v>
      </c>
      <c r="B56" s="119" t="s">
        <v>376</v>
      </c>
      <c r="C56" s="120"/>
      <c r="D56" s="120"/>
      <c r="E56" s="120"/>
      <c r="F56" s="120"/>
      <c r="G56" s="120"/>
      <c r="H56" s="120"/>
      <c r="I56" s="120"/>
      <c r="J56" s="120"/>
      <c r="K56" s="121">
        <f t="shared" si="5"/>
        <v>0</v>
      </c>
      <c r="L56" s="120"/>
      <c r="M56" s="121">
        <f t="shared" si="6"/>
        <v>0</v>
      </c>
    </row>
    <row r="57" spans="1:13" s="105" customFormat="1" ht="27" customHeight="1" thickBot="1">
      <c r="A57" s="115" t="s">
        <v>369</v>
      </c>
      <c r="B57" s="119" t="s">
        <v>377</v>
      </c>
      <c r="C57" s="120"/>
      <c r="D57" s="120"/>
      <c r="E57" s="120"/>
      <c r="F57" s="120"/>
      <c r="G57" s="120"/>
      <c r="H57" s="120"/>
      <c r="I57" s="120"/>
      <c r="J57" s="120">
        <v>-428420</v>
      </c>
      <c r="K57" s="121">
        <f t="shared" si="5"/>
        <v>-428420</v>
      </c>
      <c r="L57" s="120"/>
      <c r="M57" s="121">
        <f t="shared" si="6"/>
        <v>-428420</v>
      </c>
    </row>
    <row r="58" spans="1:13" s="105" customFormat="1" ht="20.25" customHeight="1" thickBot="1">
      <c r="A58" s="115"/>
      <c r="B58" s="128" t="s">
        <v>379</v>
      </c>
      <c r="C58" s="120">
        <f aca="true" t="shared" si="8" ref="C58:I58">+C36+C49+SUM(C50:C57)</f>
        <v>1712762</v>
      </c>
      <c r="D58" s="120">
        <f t="shared" si="8"/>
        <v>-38924</v>
      </c>
      <c r="E58" s="120">
        <f t="shared" si="8"/>
        <v>0</v>
      </c>
      <c r="F58" s="120">
        <f>+F36+F49</f>
        <v>7053516</v>
      </c>
      <c r="G58" s="120">
        <f t="shared" si="8"/>
        <v>0</v>
      </c>
      <c r="H58" s="120">
        <f t="shared" si="8"/>
        <v>0</v>
      </c>
      <c r="I58" s="120">
        <f t="shared" si="8"/>
        <v>0</v>
      </c>
      <c r="J58" s="129">
        <f>+J36+J49+SUM(J50:J57)</f>
        <v>6234394</v>
      </c>
      <c r="K58" s="121">
        <f>SUM(C58:J58)</f>
        <v>14961748</v>
      </c>
      <c r="L58" s="120">
        <f>+L35+L49+SUM(L50:L57)</f>
        <v>0</v>
      </c>
      <c r="M58" s="121">
        <f>+K58+L58</f>
        <v>14961748</v>
      </c>
    </row>
    <row r="59" spans="1:13" s="105" customFormat="1" ht="15">
      <c r="A59" s="130"/>
      <c r="B59" s="131"/>
      <c r="C59" s="132"/>
      <c r="D59" s="132"/>
      <c r="E59" s="132"/>
      <c r="F59" s="132"/>
      <c r="G59" s="132"/>
      <c r="H59" s="132"/>
      <c r="I59" s="132"/>
      <c r="J59" s="133"/>
      <c r="K59" s="134"/>
      <c r="L59" s="132"/>
      <c r="M59" s="135"/>
    </row>
    <row r="60" spans="1:13" s="105" customFormat="1" ht="15">
      <c r="A60" s="130"/>
      <c r="B60" s="136"/>
      <c r="C60" s="132"/>
      <c r="D60" s="132"/>
      <c r="E60" s="137"/>
      <c r="F60" s="132"/>
      <c r="G60" s="132"/>
      <c r="H60" s="132"/>
      <c r="I60" s="132"/>
      <c r="J60" s="133"/>
      <c r="K60" s="134"/>
      <c r="L60" s="132"/>
      <c r="M60" s="135"/>
    </row>
    <row r="61" spans="2:6" s="105" customFormat="1" ht="15">
      <c r="B61" s="138" t="s">
        <v>2</v>
      </c>
      <c r="F61" s="139"/>
    </row>
    <row r="62" s="105" customFormat="1" ht="12.75">
      <c r="B62" s="140"/>
    </row>
    <row r="63" s="105" customFormat="1" ht="15">
      <c r="B63" s="138" t="s">
        <v>3</v>
      </c>
    </row>
  </sheetData>
  <sheetProtection/>
  <mergeCells count="13"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3">
      <selection activeCell="B14" sqref="B14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6" width="20.625" style="0" customWidth="1"/>
    <col min="7" max="10" width="25.8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4.25">
      <c r="A2" s="2"/>
      <c r="B2" s="3"/>
      <c r="C2" s="14" t="s">
        <v>6</v>
      </c>
      <c r="D2" s="3"/>
      <c r="E2" s="3"/>
      <c r="F2" s="3"/>
    </row>
    <row r="3" spans="1:6" ht="14.25">
      <c r="A3" s="2"/>
      <c r="B3" s="3"/>
      <c r="C3" s="14"/>
      <c r="D3" s="3"/>
      <c r="E3" s="3"/>
      <c r="F3" s="3"/>
    </row>
    <row r="4" spans="1:6" ht="12.75" customHeight="1">
      <c r="A4" s="2"/>
      <c r="B4" s="187" t="s">
        <v>431</v>
      </c>
      <c r="C4" s="188"/>
      <c r="D4" s="3"/>
      <c r="E4" s="3"/>
      <c r="F4" s="3"/>
    </row>
    <row r="5" spans="1:6" ht="14.25">
      <c r="A5" s="2"/>
      <c r="B5" s="3" t="s">
        <v>432</v>
      </c>
      <c r="C5" s="15"/>
      <c r="D5" s="3"/>
      <c r="E5" s="3"/>
      <c r="F5" s="3"/>
    </row>
    <row r="6" spans="1:6" ht="14.25">
      <c r="A6" s="2"/>
      <c r="B6" s="3"/>
      <c r="C6" s="3"/>
      <c r="D6" s="3"/>
      <c r="E6" s="1" t="s">
        <v>7</v>
      </c>
      <c r="F6" s="1"/>
    </row>
    <row r="7" spans="1:6" ht="14.25">
      <c r="A7" s="2"/>
      <c r="B7" s="3"/>
      <c r="C7" s="3"/>
      <c r="D7" s="3"/>
      <c r="E7" s="3"/>
      <c r="F7" s="3"/>
    </row>
    <row r="8" spans="1:8" ht="33.75" customHeight="1">
      <c r="A8" s="2"/>
      <c r="B8" s="34" t="s">
        <v>8</v>
      </c>
      <c r="C8" s="34" t="s">
        <v>1</v>
      </c>
      <c r="D8" s="34" t="s">
        <v>9</v>
      </c>
      <c r="E8" s="34" t="s">
        <v>10</v>
      </c>
      <c r="F8" s="16"/>
      <c r="G8" s="29"/>
      <c r="H8" s="29"/>
    </row>
    <row r="9" spans="1:8" ht="13.5" customHeight="1">
      <c r="A9" s="2"/>
      <c r="B9" s="189" t="s">
        <v>11</v>
      </c>
      <c r="C9" s="189"/>
      <c r="D9" s="189"/>
      <c r="E9" s="189"/>
      <c r="F9" s="16"/>
      <c r="G9" s="29"/>
      <c r="H9" s="29"/>
    </row>
    <row r="10" spans="1:8" ht="35.25" customHeight="1">
      <c r="A10" s="2"/>
      <c r="B10" s="35" t="s">
        <v>12</v>
      </c>
      <c r="C10" s="34">
        <v>10</v>
      </c>
      <c r="D10" s="36">
        <f>SUM(D11:D17)</f>
        <v>2850836</v>
      </c>
      <c r="E10" s="36">
        <f>SUM(E11:E17)</f>
        <v>10123993</v>
      </c>
      <c r="F10" s="17"/>
      <c r="G10" s="31"/>
      <c r="H10" s="31"/>
    </row>
    <row r="11" spans="1:8" ht="22.5" customHeight="1">
      <c r="A11" s="2"/>
      <c r="B11" s="35" t="s">
        <v>13</v>
      </c>
      <c r="C11" s="34"/>
      <c r="D11" s="37"/>
      <c r="E11" s="38"/>
      <c r="F11" s="18"/>
      <c r="G11" s="29"/>
      <c r="H11" s="31"/>
    </row>
    <row r="12" spans="1:8" ht="15.75" customHeight="1" thickBot="1">
      <c r="A12" s="2"/>
      <c r="B12" s="39" t="s">
        <v>14</v>
      </c>
      <c r="C12" s="40">
        <v>11</v>
      </c>
      <c r="D12" s="13">
        <v>2156704</v>
      </c>
      <c r="E12" s="143">
        <v>9237447</v>
      </c>
      <c r="F12" s="19"/>
      <c r="G12" s="29"/>
      <c r="H12" s="31"/>
    </row>
    <row r="13" spans="1:8" ht="18" customHeight="1" thickBot="1">
      <c r="A13" s="2"/>
      <c r="B13" s="39" t="s">
        <v>15</v>
      </c>
      <c r="C13" s="40">
        <v>12</v>
      </c>
      <c r="D13" s="41"/>
      <c r="E13" s="143"/>
      <c r="F13" s="18"/>
      <c r="G13" s="32"/>
      <c r="H13" s="31"/>
    </row>
    <row r="14" spans="1:8" ht="29.25" customHeight="1" thickBot="1">
      <c r="A14" s="2"/>
      <c r="B14" s="39" t="s">
        <v>16</v>
      </c>
      <c r="C14" s="40">
        <v>13</v>
      </c>
      <c r="D14" s="13">
        <v>658100</v>
      </c>
      <c r="E14" s="143">
        <v>676987</v>
      </c>
      <c r="F14" s="19"/>
      <c r="G14" s="29"/>
      <c r="H14" s="31"/>
    </row>
    <row r="15" spans="1:8" ht="18" customHeight="1" thickBot="1">
      <c r="A15" s="2"/>
      <c r="B15" s="39" t="s">
        <v>17</v>
      </c>
      <c r="C15" s="40">
        <v>14</v>
      </c>
      <c r="D15" s="41"/>
      <c r="E15" s="143"/>
      <c r="F15" s="18"/>
      <c r="G15" s="29"/>
      <c r="H15" s="31"/>
    </row>
    <row r="16" spans="1:8" ht="15" customHeight="1" thickBot="1">
      <c r="A16" s="2"/>
      <c r="B16" s="39" t="s">
        <v>18</v>
      </c>
      <c r="C16" s="40">
        <v>15</v>
      </c>
      <c r="D16" s="42"/>
      <c r="E16" s="143"/>
      <c r="F16" s="18"/>
      <c r="G16" s="29"/>
      <c r="H16" s="31"/>
    </row>
    <row r="17" spans="1:8" ht="41.25" customHeight="1" thickBot="1">
      <c r="A17" s="2"/>
      <c r="B17" s="39" t="s">
        <v>19</v>
      </c>
      <c r="C17" s="40">
        <v>16</v>
      </c>
      <c r="D17" s="13">
        <v>36032</v>
      </c>
      <c r="E17" s="143">
        <v>209559</v>
      </c>
      <c r="F17" s="19"/>
      <c r="G17" s="29"/>
      <c r="H17" s="31"/>
    </row>
    <row r="18" spans="1:8" ht="36" customHeight="1">
      <c r="A18" s="2"/>
      <c r="B18" s="39" t="s">
        <v>20</v>
      </c>
      <c r="C18" s="40">
        <v>20</v>
      </c>
      <c r="D18" s="43">
        <f>SUM(D20:D26)</f>
        <v>1956438</v>
      </c>
      <c r="E18" s="43">
        <f>SUM(E19:E26)</f>
        <v>8590491</v>
      </c>
      <c r="F18" s="20"/>
      <c r="G18" s="30"/>
      <c r="H18" s="31"/>
    </row>
    <row r="19" spans="1:8" ht="14.25">
      <c r="A19" s="2"/>
      <c r="B19" s="39" t="s">
        <v>13</v>
      </c>
      <c r="C19" s="40"/>
      <c r="D19" s="38"/>
      <c r="E19" s="38"/>
      <c r="F19" s="18"/>
      <c r="G19" s="29"/>
      <c r="H19" s="29"/>
    </row>
    <row r="20" spans="1:8" ht="21" customHeight="1" thickBot="1">
      <c r="A20" s="2"/>
      <c r="B20" s="39" t="s">
        <v>21</v>
      </c>
      <c r="C20" s="40">
        <v>21</v>
      </c>
      <c r="D20" s="5">
        <v>1017371</v>
      </c>
      <c r="E20" s="143">
        <v>5706143</v>
      </c>
      <c r="F20" s="19"/>
      <c r="G20" s="29"/>
      <c r="H20" s="31"/>
    </row>
    <row r="21" spans="1:8" ht="33" customHeight="1" thickBot="1">
      <c r="A21" s="2"/>
      <c r="B21" s="39" t="s">
        <v>22</v>
      </c>
      <c r="C21" s="40">
        <v>22</v>
      </c>
      <c r="D21" s="5">
        <v>131157</v>
      </c>
      <c r="E21" s="143">
        <v>45493</v>
      </c>
      <c r="F21" s="19"/>
      <c r="G21" s="29"/>
      <c r="H21" s="31"/>
    </row>
    <row r="22" spans="1:8" ht="15" thickBot="1">
      <c r="A22" s="2"/>
      <c r="B22" s="39" t="s">
        <v>23</v>
      </c>
      <c r="C22" s="40">
        <v>23</v>
      </c>
      <c r="D22" s="5">
        <v>373479</v>
      </c>
      <c r="E22" s="143">
        <v>1332076</v>
      </c>
      <c r="F22" s="19"/>
      <c r="G22" s="29"/>
      <c r="H22" s="31"/>
    </row>
    <row r="23" spans="1:8" ht="16.5" customHeight="1" thickBot="1">
      <c r="A23" s="2"/>
      <c r="B23" s="39" t="s">
        <v>24</v>
      </c>
      <c r="C23" s="40">
        <v>24</v>
      </c>
      <c r="D23" s="38">
        <v>106750</v>
      </c>
      <c r="E23" s="143">
        <v>197524</v>
      </c>
      <c r="F23" s="19"/>
      <c r="G23" s="29"/>
      <c r="H23" s="31"/>
    </row>
    <row r="24" spans="1:8" ht="24" customHeight="1" thickBot="1">
      <c r="A24" s="2"/>
      <c r="B24" s="39" t="s">
        <v>25</v>
      </c>
      <c r="C24" s="40">
        <v>25</v>
      </c>
      <c r="D24" s="38"/>
      <c r="E24" s="143"/>
      <c r="F24" s="18"/>
      <c r="G24" s="29"/>
      <c r="H24" s="31"/>
    </row>
    <row r="25" spans="1:8" ht="28.5" customHeight="1" thickBot="1">
      <c r="A25" s="2"/>
      <c r="B25" s="39" t="s">
        <v>26</v>
      </c>
      <c r="C25" s="40">
        <v>26</v>
      </c>
      <c r="D25" s="5">
        <v>156000</v>
      </c>
      <c r="E25" s="143">
        <v>832164</v>
      </c>
      <c r="F25" s="19"/>
      <c r="G25" s="29"/>
      <c r="H25" s="31"/>
    </row>
    <row r="26" spans="1:8" ht="15" thickBot="1">
      <c r="A26" s="2"/>
      <c r="B26" s="39" t="s">
        <v>27</v>
      </c>
      <c r="C26" s="40">
        <v>27</v>
      </c>
      <c r="D26" s="5">
        <v>171681</v>
      </c>
      <c r="E26" s="143">
        <v>477091</v>
      </c>
      <c r="F26" s="19"/>
      <c r="G26" s="29"/>
      <c r="H26" s="31"/>
    </row>
    <row r="27" spans="1:8" ht="52.5" customHeight="1">
      <c r="A27" s="2"/>
      <c r="B27" s="39" t="s">
        <v>28</v>
      </c>
      <c r="C27" s="40">
        <v>30</v>
      </c>
      <c r="D27" s="43">
        <f>D10-D18</f>
        <v>894398</v>
      </c>
      <c r="E27" s="43">
        <f>E10-E18</f>
        <v>1533502</v>
      </c>
      <c r="F27" s="20"/>
      <c r="G27" s="30"/>
      <c r="H27" s="20"/>
    </row>
    <row r="28" spans="1:8" ht="13.5" customHeight="1">
      <c r="A28" s="2"/>
      <c r="B28" s="190" t="s">
        <v>29</v>
      </c>
      <c r="C28" s="190"/>
      <c r="D28" s="190"/>
      <c r="E28" s="190"/>
      <c r="F28" s="21"/>
      <c r="G28" s="29"/>
      <c r="H28" s="32"/>
    </row>
    <row r="29" spans="1:8" ht="43.5" customHeight="1">
      <c r="A29" s="2"/>
      <c r="B29" s="39" t="s">
        <v>30</v>
      </c>
      <c r="C29" s="40">
        <v>40</v>
      </c>
      <c r="D29" s="38">
        <f>SUM(D30:D41)</f>
        <v>0</v>
      </c>
      <c r="E29" s="38">
        <f>SUM(E30:E41)</f>
        <v>0</v>
      </c>
      <c r="F29" s="18"/>
      <c r="G29" s="29"/>
      <c r="H29" s="29"/>
    </row>
    <row r="30" spans="1:8" ht="14.25">
      <c r="A30" s="2"/>
      <c r="B30" s="39" t="s">
        <v>13</v>
      </c>
      <c r="C30" s="40"/>
      <c r="D30" s="38"/>
      <c r="E30" s="38"/>
      <c r="F30" s="18"/>
      <c r="G30" s="29"/>
      <c r="H30" s="29"/>
    </row>
    <row r="31" spans="1:8" ht="18" customHeight="1">
      <c r="A31" s="2"/>
      <c r="B31" s="39" t="s">
        <v>31</v>
      </c>
      <c r="C31" s="40">
        <v>41</v>
      </c>
      <c r="D31" s="38"/>
      <c r="E31" s="38"/>
      <c r="F31" s="18"/>
      <c r="G31" s="29"/>
      <c r="H31" s="29"/>
    </row>
    <row r="32" spans="1:8" ht="25.5" customHeight="1">
      <c r="A32" s="2"/>
      <c r="B32" s="39" t="s">
        <v>32</v>
      </c>
      <c r="C32" s="40">
        <v>42</v>
      </c>
      <c r="D32" s="38"/>
      <c r="E32" s="38"/>
      <c r="F32" s="18"/>
      <c r="G32" s="29"/>
      <c r="H32" s="29"/>
    </row>
    <row r="33" spans="1:8" ht="17.25" customHeight="1">
      <c r="A33" s="2"/>
      <c r="B33" s="39" t="s">
        <v>33</v>
      </c>
      <c r="C33" s="40">
        <v>43</v>
      </c>
      <c r="D33" s="38"/>
      <c r="E33" s="38"/>
      <c r="F33" s="18"/>
      <c r="G33" s="29"/>
      <c r="H33" s="29"/>
    </row>
    <row r="34" spans="1:8" ht="41.25" customHeight="1">
      <c r="A34" s="2"/>
      <c r="B34" s="39" t="s">
        <v>34</v>
      </c>
      <c r="C34" s="40">
        <v>44</v>
      </c>
      <c r="D34" s="38"/>
      <c r="E34" s="38"/>
      <c r="F34" s="18"/>
      <c r="G34" s="29"/>
      <c r="H34" s="29"/>
    </row>
    <row r="35" spans="1:8" ht="34.5" customHeight="1">
      <c r="A35" s="2"/>
      <c r="B35" s="39" t="s">
        <v>35</v>
      </c>
      <c r="C35" s="40">
        <v>45</v>
      </c>
      <c r="D35" s="38"/>
      <c r="E35" s="38"/>
      <c r="F35" s="18"/>
      <c r="G35" s="29"/>
      <c r="H35" s="29"/>
    </row>
    <row r="36" spans="1:8" ht="36.75" customHeight="1">
      <c r="A36" s="2"/>
      <c r="B36" s="39" t="s">
        <v>36</v>
      </c>
      <c r="C36" s="40">
        <v>46</v>
      </c>
      <c r="D36" s="38"/>
      <c r="E36" s="38"/>
      <c r="F36" s="18"/>
      <c r="G36" s="29"/>
      <c r="H36" s="29"/>
    </row>
    <row r="37" spans="1:8" ht="31.5" customHeight="1">
      <c r="A37" s="2"/>
      <c r="B37" s="39" t="s">
        <v>37</v>
      </c>
      <c r="C37" s="40">
        <v>47</v>
      </c>
      <c r="D37" s="38"/>
      <c r="E37" s="38"/>
      <c r="F37" s="18"/>
      <c r="G37" s="29"/>
      <c r="H37" s="29"/>
    </row>
    <row r="38" spans="1:8" ht="33.75" customHeight="1">
      <c r="A38" s="2"/>
      <c r="B38" s="39" t="s">
        <v>38</v>
      </c>
      <c r="C38" s="40">
        <v>48</v>
      </c>
      <c r="D38" s="38"/>
      <c r="E38" s="38"/>
      <c r="F38" s="18"/>
      <c r="G38" s="29"/>
      <c r="H38" s="29"/>
    </row>
    <row r="39" spans="1:8" ht="22.5" customHeight="1">
      <c r="A39" s="2"/>
      <c r="B39" s="39" t="s">
        <v>39</v>
      </c>
      <c r="C39" s="40">
        <v>49</v>
      </c>
      <c r="D39" s="38"/>
      <c r="E39" s="38"/>
      <c r="F39" s="18"/>
      <c r="G39" s="29"/>
      <c r="H39" s="29"/>
    </row>
    <row r="40" spans="1:8" ht="18" customHeight="1">
      <c r="A40" s="2"/>
      <c r="B40" s="39" t="s">
        <v>18</v>
      </c>
      <c r="C40" s="40">
        <v>50</v>
      </c>
      <c r="D40" s="38"/>
      <c r="E40" s="38"/>
      <c r="F40" s="18"/>
      <c r="G40" s="29"/>
      <c r="H40" s="29"/>
    </row>
    <row r="41" spans="1:8" ht="21.75" customHeight="1">
      <c r="A41" s="2"/>
      <c r="B41" s="39" t="s">
        <v>19</v>
      </c>
      <c r="C41" s="40">
        <v>51</v>
      </c>
      <c r="D41" s="38"/>
      <c r="E41" s="38"/>
      <c r="F41" s="18"/>
      <c r="G41" s="29"/>
      <c r="H41" s="29"/>
    </row>
    <row r="42" spans="1:8" ht="42.75" customHeight="1">
      <c r="A42" s="2"/>
      <c r="B42" s="39" t="s">
        <v>40</v>
      </c>
      <c r="C42" s="40">
        <v>60</v>
      </c>
      <c r="D42" s="43">
        <f>SUM(D44:D46)</f>
        <v>1512667</v>
      </c>
      <c r="E42" s="43">
        <f>SUM(E43:E46)</f>
        <v>3123237</v>
      </c>
      <c r="F42" s="20"/>
      <c r="G42" s="29"/>
      <c r="H42" s="31"/>
    </row>
    <row r="43" spans="1:8" ht="14.25">
      <c r="A43" s="2"/>
      <c r="B43" s="39" t="s">
        <v>13</v>
      </c>
      <c r="C43" s="40"/>
      <c r="D43" s="38"/>
      <c r="E43" s="38"/>
      <c r="F43" s="18"/>
      <c r="G43" s="29"/>
      <c r="H43" s="31"/>
    </row>
    <row r="44" spans="1:8" ht="29.25" customHeight="1">
      <c r="A44" s="2"/>
      <c r="B44" s="39" t="s">
        <v>41</v>
      </c>
      <c r="C44" s="40">
        <v>61</v>
      </c>
      <c r="D44" s="22">
        <v>1482488</v>
      </c>
      <c r="E44" s="22">
        <v>3000431</v>
      </c>
      <c r="F44" s="23"/>
      <c r="G44" s="29"/>
      <c r="H44" s="31"/>
    </row>
    <row r="45" spans="1:8" ht="18" customHeight="1">
      <c r="A45" s="2"/>
      <c r="B45" s="39" t="s">
        <v>42</v>
      </c>
      <c r="C45" s="40">
        <v>62</v>
      </c>
      <c r="D45" s="24">
        <v>30179</v>
      </c>
      <c r="E45" s="145">
        <f>85551+37255</f>
        <v>122806</v>
      </c>
      <c r="F45" s="25"/>
      <c r="G45" s="29"/>
      <c r="H45" s="31"/>
    </row>
    <row r="46" spans="1:8" ht="27" customHeight="1">
      <c r="A46" s="2"/>
      <c r="B46" s="39" t="s">
        <v>43</v>
      </c>
      <c r="C46" s="40">
        <v>63</v>
      </c>
      <c r="D46" s="22"/>
      <c r="E46" s="145"/>
      <c r="F46" s="25"/>
      <c r="G46" s="29"/>
      <c r="H46" s="31"/>
    </row>
    <row r="47" spans="1:8" ht="41.25" customHeight="1">
      <c r="A47" s="2"/>
      <c r="B47" s="39" t="s">
        <v>44</v>
      </c>
      <c r="C47" s="40">
        <v>64</v>
      </c>
      <c r="D47" s="38"/>
      <c r="E47" s="144"/>
      <c r="F47" s="18"/>
      <c r="G47" s="29"/>
      <c r="H47" s="31"/>
    </row>
    <row r="48" spans="1:8" ht="30.75" customHeight="1">
      <c r="A48" s="2"/>
      <c r="B48" s="39" t="s">
        <v>45</v>
      </c>
      <c r="C48" s="40">
        <v>65</v>
      </c>
      <c r="D48" s="38"/>
      <c r="E48" s="38"/>
      <c r="F48" s="18"/>
      <c r="G48" s="29"/>
      <c r="H48" s="31"/>
    </row>
    <row r="49" spans="1:8" ht="37.5" customHeight="1">
      <c r="A49" s="2"/>
      <c r="B49" s="39" t="s">
        <v>46</v>
      </c>
      <c r="C49" s="40">
        <v>66</v>
      </c>
      <c r="D49" s="38"/>
      <c r="E49" s="38"/>
      <c r="F49" s="18"/>
      <c r="G49" s="29"/>
      <c r="H49" s="31"/>
    </row>
    <row r="50" spans="1:8" ht="16.5" customHeight="1">
      <c r="A50" s="2"/>
      <c r="B50" s="39" t="s">
        <v>47</v>
      </c>
      <c r="C50" s="40">
        <v>67</v>
      </c>
      <c r="D50" s="38"/>
      <c r="E50" s="38"/>
      <c r="F50" s="18"/>
      <c r="G50" s="29"/>
      <c r="H50" s="31"/>
    </row>
    <row r="51" spans="1:8" ht="14.25">
      <c r="A51" s="2"/>
      <c r="B51" s="39" t="s">
        <v>48</v>
      </c>
      <c r="C51" s="40">
        <v>68</v>
      </c>
      <c r="D51" s="38"/>
      <c r="E51" s="38"/>
      <c r="F51" s="18"/>
      <c r="G51" s="29"/>
      <c r="H51" s="31"/>
    </row>
    <row r="52" spans="1:8" ht="32.25" customHeight="1">
      <c r="A52" s="2"/>
      <c r="B52" s="39" t="s">
        <v>38</v>
      </c>
      <c r="C52" s="40">
        <v>69</v>
      </c>
      <c r="D52" s="38"/>
      <c r="E52" s="38"/>
      <c r="F52" s="18"/>
      <c r="G52" s="29"/>
      <c r="H52" s="31"/>
    </row>
    <row r="53" spans="1:8" ht="43.5" customHeight="1">
      <c r="A53" s="2"/>
      <c r="B53" s="39" t="s">
        <v>49</v>
      </c>
      <c r="C53" s="40">
        <v>70</v>
      </c>
      <c r="D53" s="38"/>
      <c r="E53" s="38"/>
      <c r="F53" s="18"/>
      <c r="G53" s="29"/>
      <c r="H53" s="31"/>
    </row>
    <row r="54" spans="1:8" ht="14.25">
      <c r="A54" s="2"/>
      <c r="B54" s="39" t="s">
        <v>27</v>
      </c>
      <c r="C54" s="40">
        <v>71</v>
      </c>
      <c r="D54" s="38"/>
      <c r="E54" s="38"/>
      <c r="F54" s="18"/>
      <c r="G54" s="29"/>
      <c r="H54" s="31"/>
    </row>
    <row r="55" spans="1:8" ht="42" customHeight="1">
      <c r="A55" s="2"/>
      <c r="B55" s="39" t="s">
        <v>50</v>
      </c>
      <c r="C55" s="40">
        <v>80</v>
      </c>
      <c r="D55" s="38">
        <f>D29-D42</f>
        <v>-1512667</v>
      </c>
      <c r="E55" s="38">
        <f>E29-E42</f>
        <v>-3123237</v>
      </c>
      <c r="F55" s="26"/>
      <c r="G55" s="29"/>
      <c r="H55" s="18"/>
    </row>
    <row r="56" spans="1:8" ht="13.5" customHeight="1">
      <c r="A56" s="2"/>
      <c r="B56" s="190" t="s">
        <v>51</v>
      </c>
      <c r="C56" s="190"/>
      <c r="D56" s="190"/>
      <c r="E56" s="190"/>
      <c r="F56" s="21"/>
      <c r="G56" s="29"/>
      <c r="H56" s="31"/>
    </row>
    <row r="57" spans="1:8" ht="44.25" customHeight="1">
      <c r="A57" s="2"/>
      <c r="B57" s="39" t="s">
        <v>52</v>
      </c>
      <c r="C57" s="40">
        <v>90</v>
      </c>
      <c r="D57" s="43">
        <f>SUM(D58:D62)</f>
        <v>2951</v>
      </c>
      <c r="E57" s="43">
        <f>SUM(E58:E62)</f>
        <v>2375791.881</v>
      </c>
      <c r="F57" s="20"/>
      <c r="G57" s="29"/>
      <c r="H57" s="31"/>
    </row>
    <row r="58" spans="1:8" ht="14.25">
      <c r="A58" s="2"/>
      <c r="B58" s="39" t="s">
        <v>13</v>
      </c>
      <c r="C58" s="40"/>
      <c r="D58" s="38"/>
      <c r="E58" s="38"/>
      <c r="F58" s="18"/>
      <c r="G58" s="29"/>
      <c r="H58" s="31"/>
    </row>
    <row r="59" spans="1:8" ht="29.25" customHeight="1">
      <c r="A59" s="2"/>
      <c r="B59" s="39" t="s">
        <v>53</v>
      </c>
      <c r="C59" s="40">
        <v>91</v>
      </c>
      <c r="D59" s="38"/>
      <c r="E59" s="38"/>
      <c r="F59" s="18"/>
      <c r="G59" s="29"/>
      <c r="H59" s="31"/>
    </row>
    <row r="60" spans="1:8" ht="14.25">
      <c r="A60" s="2"/>
      <c r="B60" s="39" t="s">
        <v>54</v>
      </c>
      <c r="C60" s="40">
        <v>92</v>
      </c>
      <c r="D60" s="185"/>
      <c r="E60" s="183">
        <v>2372219.881</v>
      </c>
      <c r="F60" s="18"/>
      <c r="G60" s="29"/>
      <c r="H60" s="31"/>
    </row>
    <row r="61" spans="1:8" ht="25.5" customHeight="1">
      <c r="A61" s="2"/>
      <c r="B61" s="39" t="s">
        <v>18</v>
      </c>
      <c r="C61" s="40">
        <v>93</v>
      </c>
      <c r="D61" s="186"/>
      <c r="E61" s="145"/>
      <c r="F61" s="18"/>
      <c r="G61" s="29"/>
      <c r="H61" s="31"/>
    </row>
    <row r="62" spans="1:8" ht="17.25" customHeight="1">
      <c r="A62" s="2"/>
      <c r="B62" s="39" t="s">
        <v>19</v>
      </c>
      <c r="C62" s="40">
        <v>94</v>
      </c>
      <c r="D62" s="145">
        <v>2951</v>
      </c>
      <c r="E62" s="145">
        <v>3572</v>
      </c>
      <c r="F62" s="27"/>
      <c r="G62" s="29"/>
      <c r="H62" s="31"/>
    </row>
    <row r="63" spans="1:8" ht="28.5" customHeight="1">
      <c r="A63" s="2"/>
      <c r="B63" s="39" t="s">
        <v>55</v>
      </c>
      <c r="C63" s="40">
        <v>100</v>
      </c>
      <c r="D63" s="43">
        <f>SUM(D65:D69)</f>
        <v>48683</v>
      </c>
      <c r="E63" s="43">
        <f>SUM(E64:E69)</f>
        <v>1421730</v>
      </c>
      <c r="F63" s="20"/>
      <c r="G63" s="20"/>
      <c r="H63" s="31"/>
    </row>
    <row r="64" spans="1:8" ht="18.75" customHeight="1">
      <c r="A64" s="2"/>
      <c r="B64" s="39" t="s">
        <v>13</v>
      </c>
      <c r="C64" s="40"/>
      <c r="D64" s="38"/>
      <c r="E64" s="38"/>
      <c r="F64" s="18"/>
      <c r="G64" s="18"/>
      <c r="H64" s="31"/>
    </row>
    <row r="65" spans="1:8" ht="19.5" customHeight="1">
      <c r="A65" s="2"/>
      <c r="B65" s="39" t="s">
        <v>56</v>
      </c>
      <c r="C65" s="40">
        <v>101</v>
      </c>
      <c r="D65" s="38"/>
      <c r="E65" s="145">
        <v>789920</v>
      </c>
      <c r="F65" s="18"/>
      <c r="G65" s="18"/>
      <c r="H65" s="31"/>
    </row>
    <row r="66" spans="1:8" ht="22.5" customHeight="1">
      <c r="A66" s="2"/>
      <c r="B66" s="39" t="s">
        <v>24</v>
      </c>
      <c r="C66" s="40">
        <v>102</v>
      </c>
      <c r="D66" s="38"/>
      <c r="E66" s="145"/>
      <c r="F66" s="18"/>
      <c r="G66" s="18"/>
      <c r="H66" s="31"/>
    </row>
    <row r="67" spans="1:8" ht="18" customHeight="1">
      <c r="A67" s="2"/>
      <c r="B67" s="39" t="s">
        <v>57</v>
      </c>
      <c r="C67" s="40">
        <v>103</v>
      </c>
      <c r="D67" s="22">
        <v>62</v>
      </c>
      <c r="E67" s="145">
        <v>434130</v>
      </c>
      <c r="F67" s="28"/>
      <c r="G67" s="28"/>
      <c r="H67" s="31"/>
    </row>
    <row r="68" spans="1:8" ht="18.75" customHeight="1">
      <c r="A68" s="2"/>
      <c r="B68" s="39" t="s">
        <v>58</v>
      </c>
      <c r="C68" s="40">
        <v>104</v>
      </c>
      <c r="D68" s="38"/>
      <c r="E68" s="145"/>
      <c r="F68" s="18"/>
      <c r="G68" s="18"/>
      <c r="H68" s="31"/>
    </row>
    <row r="69" spans="1:8" ht="14.25">
      <c r="A69" s="2"/>
      <c r="B69" s="39" t="s">
        <v>59</v>
      </c>
      <c r="C69" s="40">
        <v>105</v>
      </c>
      <c r="D69" s="22">
        <f>48621</f>
        <v>48621</v>
      </c>
      <c r="E69" s="145">
        <v>197680</v>
      </c>
      <c r="F69" s="28"/>
      <c r="G69" s="28"/>
      <c r="H69" s="31"/>
    </row>
    <row r="70" spans="1:8" ht="37.5" customHeight="1">
      <c r="A70" s="2"/>
      <c r="B70" s="39" t="s">
        <v>60</v>
      </c>
      <c r="C70" s="40">
        <v>110</v>
      </c>
      <c r="D70" s="43">
        <f>D57-D63</f>
        <v>-45732</v>
      </c>
      <c r="E70" s="184">
        <f>E57-E63</f>
        <v>954061.881</v>
      </c>
      <c r="F70" s="20"/>
      <c r="G70" s="20"/>
      <c r="H70" s="31"/>
    </row>
    <row r="71" spans="1:8" ht="15.75" customHeight="1">
      <c r="A71" s="2"/>
      <c r="B71" s="39" t="s">
        <v>61</v>
      </c>
      <c r="C71" s="40">
        <v>120</v>
      </c>
      <c r="D71" s="38"/>
      <c r="E71" s="38"/>
      <c r="F71" s="18"/>
      <c r="G71" s="18"/>
      <c r="H71" s="31"/>
    </row>
    <row r="72" spans="1:8" ht="27" customHeight="1">
      <c r="A72" s="2"/>
      <c r="B72" s="35" t="s">
        <v>62</v>
      </c>
      <c r="C72" s="34">
        <v>130</v>
      </c>
      <c r="D72" s="44">
        <f>D27+D55+D70</f>
        <v>-664001</v>
      </c>
      <c r="E72" s="44">
        <f>E27+E55+E70</f>
        <v>-635673.119</v>
      </c>
      <c r="F72" s="33"/>
      <c r="G72" s="33"/>
      <c r="H72" s="31"/>
    </row>
    <row r="73" spans="1:8" ht="41.25" customHeight="1">
      <c r="A73" s="2"/>
      <c r="B73" s="35" t="s">
        <v>63</v>
      </c>
      <c r="C73" s="34">
        <v>140</v>
      </c>
      <c r="D73" s="36">
        <v>1084637</v>
      </c>
      <c r="E73" s="36">
        <v>1720310</v>
      </c>
      <c r="F73" s="17"/>
      <c r="G73" s="17"/>
      <c r="H73" s="20"/>
    </row>
    <row r="74" spans="1:8" ht="39" customHeight="1">
      <c r="A74" s="2"/>
      <c r="B74" s="35" t="s">
        <v>64</v>
      </c>
      <c r="C74" s="34">
        <v>150</v>
      </c>
      <c r="D74" s="36">
        <f>D73+D72</f>
        <v>420636</v>
      </c>
      <c r="E74" s="36">
        <v>1084637</v>
      </c>
      <c r="F74" s="17"/>
      <c r="G74" s="17"/>
      <c r="H74" s="32"/>
    </row>
    <row r="75" spans="1:6" ht="14.25">
      <c r="A75" s="2"/>
      <c r="B75" s="3"/>
      <c r="C75" s="8"/>
      <c r="D75" s="10"/>
      <c r="E75" s="11"/>
      <c r="F75" s="11"/>
    </row>
    <row r="76" spans="1:6" ht="15">
      <c r="A76" s="2"/>
      <c r="B76" s="3"/>
      <c r="C76" s="8"/>
      <c r="D76" s="9"/>
      <c r="E76" s="11"/>
      <c r="F76" s="8"/>
    </row>
    <row r="77" spans="2:6" ht="12.75">
      <c r="B77" s="4" t="s">
        <v>2</v>
      </c>
      <c r="C77" s="8"/>
      <c r="D77" s="11"/>
      <c r="E77" s="8"/>
      <c r="F77" s="8"/>
    </row>
    <row r="78" spans="2:6" ht="12.75">
      <c r="B78" s="7"/>
      <c r="C78" s="3"/>
      <c r="D78" s="6"/>
      <c r="E78" s="3"/>
      <c r="F78" s="3"/>
    </row>
    <row r="79" spans="2:6" ht="12.75">
      <c r="B79" s="7" t="s">
        <v>3</v>
      </c>
      <c r="C79" s="3"/>
      <c r="D79" s="3"/>
      <c r="E79" s="3"/>
      <c r="F79" s="3"/>
    </row>
    <row r="80" ht="18">
      <c r="B80" s="12"/>
    </row>
  </sheetData>
  <sheetProtection/>
  <mergeCells count="4">
    <mergeCell ref="B4:C4"/>
    <mergeCell ref="B9:E9"/>
    <mergeCell ref="B28:E28"/>
    <mergeCell ref="B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46" t="s">
        <v>66</v>
      </c>
    </row>
    <row r="3" spans="3:4" ht="12.75">
      <c r="C3" s="46" t="s">
        <v>0</v>
      </c>
      <c r="D3" s="46"/>
    </row>
    <row r="4" spans="3:5" ht="12.75">
      <c r="C4" s="46" t="s">
        <v>67</v>
      </c>
      <c r="D4" s="46"/>
      <c r="E4" s="46"/>
    </row>
    <row r="5" spans="2:6" ht="15.75">
      <c r="B5" s="47" t="s">
        <v>68</v>
      </c>
      <c r="C5" s="48"/>
      <c r="D5" s="48"/>
      <c r="E5" s="48"/>
      <c r="F5" s="48"/>
    </row>
    <row r="6" spans="2:6" ht="15.75">
      <c r="B6" s="47"/>
      <c r="C6" s="48"/>
      <c r="D6" s="48"/>
      <c r="E6" s="48"/>
      <c r="F6" s="48"/>
    </row>
    <row r="7" spans="2:6" ht="15.75">
      <c r="B7" s="191" t="s">
        <v>127</v>
      </c>
      <c r="C7" s="191"/>
      <c r="D7" s="48"/>
      <c r="E7" s="48"/>
      <c r="F7" s="48"/>
    </row>
    <row r="8" spans="2:6" ht="15.75">
      <c r="B8" s="49"/>
      <c r="C8" s="48"/>
      <c r="D8" s="48"/>
      <c r="E8" s="48"/>
      <c r="F8" s="48"/>
    </row>
    <row r="9" spans="2:6" ht="7.5" customHeight="1">
      <c r="B9" s="48"/>
      <c r="C9" s="48"/>
      <c r="D9" s="48"/>
      <c r="E9" s="48"/>
      <c r="F9" s="48"/>
    </row>
    <row r="10" spans="2:6" ht="15" customHeight="1">
      <c r="B10" s="48"/>
      <c r="C10" s="48"/>
      <c r="D10" s="48"/>
      <c r="E10" s="50" t="s">
        <v>69</v>
      </c>
      <c r="F10" s="48"/>
    </row>
    <row r="11" spans="2:6" ht="1.5" customHeight="1" hidden="1">
      <c r="B11" s="48"/>
      <c r="C11" s="48"/>
      <c r="D11" s="48"/>
      <c r="E11" s="48"/>
      <c r="F11" s="48"/>
    </row>
    <row r="12" spans="2:6" ht="15.75" thickBot="1">
      <c r="B12" s="48"/>
      <c r="C12" s="48"/>
      <c r="D12" s="48"/>
      <c r="E12" s="48"/>
      <c r="F12" s="48"/>
    </row>
    <row r="13" spans="2:6" ht="48" thickBot="1">
      <c r="B13" s="51" t="s">
        <v>70</v>
      </c>
      <c r="C13" s="52" t="s">
        <v>1</v>
      </c>
      <c r="D13" s="52" t="s">
        <v>71</v>
      </c>
      <c r="E13" s="52" t="s">
        <v>72</v>
      </c>
      <c r="F13" s="48"/>
    </row>
    <row r="14" spans="2:6" ht="19.5" customHeight="1" thickBot="1">
      <c r="B14" s="53" t="s">
        <v>73</v>
      </c>
      <c r="C14" s="54"/>
      <c r="D14" s="54"/>
      <c r="E14" s="54"/>
      <c r="F14" s="48"/>
    </row>
    <row r="15" spans="2:6" ht="28.5" customHeight="1" thickBot="1">
      <c r="B15" s="53" t="s">
        <v>74</v>
      </c>
      <c r="C15" s="54">
        <v>10</v>
      </c>
      <c r="D15" s="55">
        <v>276275</v>
      </c>
      <c r="E15" s="56">
        <v>1084637</v>
      </c>
      <c r="F15" s="48"/>
    </row>
    <row r="16" spans="2:6" ht="33.75" customHeight="1" thickBot="1">
      <c r="B16" s="53" t="s">
        <v>75</v>
      </c>
      <c r="C16" s="54">
        <v>11</v>
      </c>
      <c r="D16" s="57"/>
      <c r="E16" s="58"/>
      <c r="F16" s="48"/>
    </row>
    <row r="17" spans="2:6" ht="17.25" customHeight="1" thickBot="1">
      <c r="B17" s="53" t="s">
        <v>76</v>
      </c>
      <c r="C17" s="54">
        <v>12</v>
      </c>
      <c r="D17" s="57"/>
      <c r="E17" s="58"/>
      <c r="F17" s="48"/>
    </row>
    <row r="18" spans="2:6" ht="46.5" customHeight="1" thickBot="1">
      <c r="B18" s="53" t="s">
        <v>77</v>
      </c>
      <c r="C18" s="54">
        <v>13</v>
      </c>
      <c r="D18" s="57"/>
      <c r="E18" s="58"/>
      <c r="F18" s="48"/>
    </row>
    <row r="19" spans="2:6" ht="32.25" thickBot="1">
      <c r="B19" s="53" t="s">
        <v>78</v>
      </c>
      <c r="C19" s="54">
        <v>14</v>
      </c>
      <c r="D19" s="57"/>
      <c r="E19" s="58"/>
      <c r="F19" s="48"/>
    </row>
    <row r="20" spans="2:6" ht="22.5" customHeight="1" thickBot="1">
      <c r="B20" s="53" t="s">
        <v>79</v>
      </c>
      <c r="C20" s="54">
        <v>15</v>
      </c>
      <c r="D20" s="57"/>
      <c r="E20" s="58"/>
      <c r="F20" s="48"/>
    </row>
    <row r="21" spans="2:9" ht="32.25" thickBot="1">
      <c r="B21" s="53" t="s">
        <v>80</v>
      </c>
      <c r="C21" s="54">
        <v>16</v>
      </c>
      <c r="D21" s="59">
        <v>1561718</v>
      </c>
      <c r="E21" s="59">
        <v>844475</v>
      </c>
      <c r="F21" s="48"/>
      <c r="G21" s="60"/>
      <c r="I21" s="60"/>
    </row>
    <row r="22" spans="2:7" ht="18.75" customHeight="1" thickBot="1">
      <c r="B22" s="53" t="s">
        <v>81</v>
      </c>
      <c r="C22" s="54">
        <v>17</v>
      </c>
      <c r="D22" s="59">
        <v>48286</v>
      </c>
      <c r="E22" s="61">
        <v>48286</v>
      </c>
      <c r="F22" s="48"/>
      <c r="G22" s="60"/>
    </row>
    <row r="23" spans="2:7" ht="16.5" thickBot="1">
      <c r="B23" s="53" t="s">
        <v>82</v>
      </c>
      <c r="C23" s="54">
        <v>18</v>
      </c>
      <c r="D23" s="59">
        <v>209283</v>
      </c>
      <c r="E23" s="61">
        <v>225472</v>
      </c>
      <c r="F23" s="48"/>
      <c r="G23" s="60"/>
    </row>
    <row r="24" spans="2:7" ht="22.5" customHeight="1" thickBot="1">
      <c r="B24" s="53" t="s">
        <v>83</v>
      </c>
      <c r="C24" s="54">
        <v>19</v>
      </c>
      <c r="D24" s="57"/>
      <c r="E24" s="58"/>
      <c r="F24" s="48"/>
      <c r="G24" s="60"/>
    </row>
    <row r="25" spans="2:6" ht="36" customHeight="1" thickBot="1">
      <c r="B25" s="53" t="s">
        <v>84</v>
      </c>
      <c r="C25" s="54">
        <v>100</v>
      </c>
      <c r="D25" s="62">
        <f>SUM(D15:D24)</f>
        <v>2095562</v>
      </c>
      <c r="E25" s="63">
        <f>SUM(E15:E24)</f>
        <v>2202870</v>
      </c>
      <c r="F25" s="48"/>
    </row>
    <row r="26" spans="2:7" ht="39" customHeight="1" thickBot="1">
      <c r="B26" s="53" t="s">
        <v>85</v>
      </c>
      <c r="C26" s="54">
        <v>101</v>
      </c>
      <c r="D26" s="57"/>
      <c r="E26" s="58"/>
      <c r="F26" s="48"/>
      <c r="G26" s="60"/>
    </row>
    <row r="27" spans="2:7" ht="23.25" customHeight="1" thickBot="1">
      <c r="B27" s="53" t="s">
        <v>86</v>
      </c>
      <c r="C27" s="54"/>
      <c r="D27" s="57"/>
      <c r="E27" s="58"/>
      <c r="F27" s="48"/>
      <c r="G27" s="60"/>
    </row>
    <row r="28" spans="2:7" ht="33.75" customHeight="1" thickBot="1">
      <c r="B28" s="53" t="s">
        <v>75</v>
      </c>
      <c r="C28" s="54">
        <v>110</v>
      </c>
      <c r="D28" s="57"/>
      <c r="E28" s="58"/>
      <c r="F28" s="48"/>
      <c r="G28" s="60"/>
    </row>
    <row r="29" spans="2:7" ht="33" customHeight="1" thickBot="1">
      <c r="B29" s="53" t="s">
        <v>76</v>
      </c>
      <c r="C29" s="54">
        <v>111</v>
      </c>
      <c r="D29" s="57"/>
      <c r="E29" s="58"/>
      <c r="F29" s="48"/>
      <c r="G29" s="60"/>
    </row>
    <row r="30" spans="2:7" ht="45.75" customHeight="1" thickBot="1">
      <c r="B30" s="53" t="s">
        <v>77</v>
      </c>
      <c r="C30" s="54">
        <v>112</v>
      </c>
      <c r="D30" s="57"/>
      <c r="E30" s="58"/>
      <c r="F30" s="48"/>
      <c r="G30" s="60"/>
    </row>
    <row r="31" spans="2:7" ht="36" customHeight="1" thickBot="1">
      <c r="B31" s="53" t="s">
        <v>78</v>
      </c>
      <c r="C31" s="54">
        <v>113</v>
      </c>
      <c r="D31" s="57"/>
      <c r="E31" s="58"/>
      <c r="F31" s="48"/>
      <c r="G31" s="60"/>
    </row>
    <row r="32" spans="2:7" ht="23.25" customHeight="1" thickBot="1">
      <c r="B32" s="53" t="s">
        <v>87</v>
      </c>
      <c r="C32" s="54">
        <v>114</v>
      </c>
      <c r="D32" s="59"/>
      <c r="E32" s="58"/>
      <c r="F32" s="48"/>
      <c r="G32" s="64"/>
    </row>
    <row r="33" spans="2:7" ht="38.25" customHeight="1" thickBot="1">
      <c r="B33" s="53" t="s">
        <v>88</v>
      </c>
      <c r="C33" s="54">
        <v>115</v>
      </c>
      <c r="D33" s="57"/>
      <c r="E33" s="58"/>
      <c r="F33" s="48"/>
      <c r="G33" s="60"/>
    </row>
    <row r="34" spans="2:7" ht="37.5" customHeight="1" thickBot="1">
      <c r="B34" s="53" t="s">
        <v>89</v>
      </c>
      <c r="C34" s="54">
        <v>116</v>
      </c>
      <c r="D34" s="57"/>
      <c r="E34" s="58"/>
      <c r="F34" s="48"/>
      <c r="G34" s="60"/>
    </row>
    <row r="35" spans="2:6" ht="18.75" customHeight="1" thickBot="1">
      <c r="B35" s="53" t="s">
        <v>90</v>
      </c>
      <c r="C35" s="54">
        <v>117</v>
      </c>
      <c r="D35" s="57"/>
      <c r="E35" s="57"/>
      <c r="F35" s="48"/>
    </row>
    <row r="36" spans="2:8" ht="21" customHeight="1" thickBot="1">
      <c r="B36" s="53" t="s">
        <v>91</v>
      </c>
      <c r="C36" s="54">
        <v>118</v>
      </c>
      <c r="D36" s="65">
        <v>24886161</v>
      </c>
      <c r="E36" s="65">
        <v>24789621</v>
      </c>
      <c r="F36" s="48"/>
      <c r="H36" s="66"/>
    </row>
    <row r="37" spans="2:6" ht="21" customHeight="1" thickBot="1">
      <c r="B37" s="53" t="s">
        <v>92</v>
      </c>
      <c r="C37" s="54">
        <v>119</v>
      </c>
      <c r="D37" s="57"/>
      <c r="E37" s="57"/>
      <c r="F37" s="48"/>
    </row>
    <row r="38" spans="2:6" ht="21.75" customHeight="1" thickBot="1">
      <c r="B38" s="53" t="s">
        <v>93</v>
      </c>
      <c r="C38" s="54">
        <v>120</v>
      </c>
      <c r="D38" s="57"/>
      <c r="E38" s="57"/>
      <c r="F38" s="48"/>
    </row>
    <row r="39" spans="2:6" ht="21.75" customHeight="1" thickBot="1">
      <c r="B39" s="53" t="s">
        <v>94</v>
      </c>
      <c r="C39" s="54">
        <v>121</v>
      </c>
      <c r="D39" s="59">
        <v>138481</v>
      </c>
      <c r="E39" s="59">
        <v>141019</v>
      </c>
      <c r="F39" s="48"/>
    </row>
    <row r="40" spans="2:6" ht="21.75" customHeight="1" thickBot="1">
      <c r="B40" s="53" t="s">
        <v>95</v>
      </c>
      <c r="C40" s="54">
        <v>122</v>
      </c>
      <c r="D40" s="57"/>
      <c r="E40" s="58"/>
      <c r="F40" s="48"/>
    </row>
    <row r="41" spans="2:6" ht="21" customHeight="1" thickBot="1">
      <c r="B41" s="53" t="s">
        <v>96</v>
      </c>
      <c r="C41" s="54">
        <v>123</v>
      </c>
      <c r="D41" s="57">
        <v>15960</v>
      </c>
      <c r="E41" s="58">
        <v>15960</v>
      </c>
      <c r="F41" s="48"/>
    </row>
    <row r="42" spans="2:8" ht="41.25" customHeight="1" thickBot="1">
      <c r="B42" s="53" t="s">
        <v>97</v>
      </c>
      <c r="C42" s="54">
        <v>200</v>
      </c>
      <c r="D42" s="67">
        <f>SUM(D28:D41)</f>
        <v>25040602</v>
      </c>
      <c r="E42" s="63">
        <f>SUM(E33:E41)</f>
        <v>24946600</v>
      </c>
      <c r="F42" s="48"/>
      <c r="G42" s="68"/>
      <c r="H42" s="66"/>
    </row>
    <row r="43" spans="2:7" ht="28.5" customHeight="1" thickBot="1">
      <c r="B43" s="53" t="s">
        <v>98</v>
      </c>
      <c r="C43" s="54"/>
      <c r="D43" s="67">
        <f>D25+D42</f>
        <v>27136164</v>
      </c>
      <c r="E43" s="63">
        <f>E25+E42</f>
        <v>27149470</v>
      </c>
      <c r="F43" s="48"/>
      <c r="G43" s="66"/>
    </row>
    <row r="44" spans="2:6" ht="24" customHeight="1" thickBot="1">
      <c r="B44" s="53" t="s">
        <v>99</v>
      </c>
      <c r="C44" s="54" t="s">
        <v>1</v>
      </c>
      <c r="D44" s="57" t="s">
        <v>71</v>
      </c>
      <c r="E44" s="58" t="s">
        <v>72</v>
      </c>
      <c r="F44" s="48"/>
    </row>
    <row r="45" spans="2:6" ht="21" customHeight="1" thickBot="1">
      <c r="B45" s="53" t="s">
        <v>100</v>
      </c>
      <c r="C45" s="54"/>
      <c r="D45" s="57"/>
      <c r="E45" s="58"/>
      <c r="F45" s="48"/>
    </row>
    <row r="46" spans="2:6" ht="16.5" thickBot="1">
      <c r="B46" s="53" t="s">
        <v>101</v>
      </c>
      <c r="C46" s="54">
        <v>210</v>
      </c>
      <c r="D46" s="57"/>
      <c r="E46" s="58"/>
      <c r="F46" s="48"/>
    </row>
    <row r="47" spans="2:6" ht="22.5" customHeight="1" thickBot="1">
      <c r="B47" s="53" t="s">
        <v>76</v>
      </c>
      <c r="C47" s="54">
        <v>211</v>
      </c>
      <c r="D47" s="57"/>
      <c r="E47" s="58"/>
      <c r="F47" s="48"/>
    </row>
    <row r="48" spans="2:7" ht="33.75" customHeight="1" thickBot="1">
      <c r="B48" s="53" t="s">
        <v>102</v>
      </c>
      <c r="C48" s="54">
        <v>212</v>
      </c>
      <c r="D48" s="57">
        <v>199796</v>
      </c>
      <c r="E48" s="58">
        <v>314441</v>
      </c>
      <c r="F48" s="48"/>
      <c r="G48" s="66"/>
    </row>
    <row r="49" spans="2:10" ht="38.25" customHeight="1" thickBot="1">
      <c r="B49" s="53" t="s">
        <v>103</v>
      </c>
      <c r="C49" s="54">
        <v>213</v>
      </c>
      <c r="D49" s="57">
        <v>2535023</v>
      </c>
      <c r="E49" s="58">
        <v>2585313</v>
      </c>
      <c r="F49" s="48"/>
      <c r="J49" s="66"/>
    </row>
    <row r="50" spans="2:6" ht="21.75" customHeight="1" thickBot="1">
      <c r="B50" s="53" t="s">
        <v>104</v>
      </c>
      <c r="C50" s="54">
        <v>214</v>
      </c>
      <c r="D50" s="57">
        <v>140047</v>
      </c>
      <c r="E50" s="58">
        <v>140047</v>
      </c>
      <c r="F50" s="48"/>
    </row>
    <row r="51" spans="2:8" ht="30.75" customHeight="1" thickBot="1">
      <c r="B51" s="53" t="s">
        <v>105</v>
      </c>
      <c r="C51" s="54">
        <v>215</v>
      </c>
      <c r="D51" s="57"/>
      <c r="E51" s="57"/>
      <c r="F51" s="48"/>
      <c r="H51" s="66"/>
    </row>
    <row r="52" spans="2:6" ht="26.25" customHeight="1" thickBot="1">
      <c r="B52" s="53" t="s">
        <v>106</v>
      </c>
      <c r="C52" s="54">
        <v>216</v>
      </c>
      <c r="D52" s="57">
        <v>63411</v>
      </c>
      <c r="E52" s="58">
        <v>64147</v>
      </c>
      <c r="F52" s="48"/>
    </row>
    <row r="53" spans="2:8" ht="24" customHeight="1" thickBot="1">
      <c r="B53" s="53" t="s">
        <v>107</v>
      </c>
      <c r="C53" s="54">
        <v>217</v>
      </c>
      <c r="D53" s="57">
        <v>27920</v>
      </c>
      <c r="E53" s="69">
        <v>57817</v>
      </c>
      <c r="F53" s="48"/>
      <c r="H53" s="60"/>
    </row>
    <row r="54" spans="2:6" ht="39.75" customHeight="1" thickBot="1">
      <c r="B54" s="53" t="s">
        <v>108</v>
      </c>
      <c r="C54" s="54">
        <v>300</v>
      </c>
      <c r="D54" s="62">
        <f>SUM(D48:D53)</f>
        <v>2966197</v>
      </c>
      <c r="E54" s="63">
        <f>SUM(E48:E53)</f>
        <v>3161765</v>
      </c>
      <c r="F54" s="48"/>
    </row>
    <row r="55" spans="2:6" ht="37.5" customHeight="1" thickBot="1">
      <c r="B55" s="53" t="s">
        <v>109</v>
      </c>
      <c r="C55" s="54">
        <v>301</v>
      </c>
      <c r="D55" s="57"/>
      <c r="E55" s="58"/>
      <c r="F55" s="48"/>
    </row>
    <row r="56" spans="2:6" ht="28.5" customHeight="1" thickBot="1">
      <c r="B56" s="53" t="s">
        <v>110</v>
      </c>
      <c r="C56" s="54"/>
      <c r="D56" s="57"/>
      <c r="E56" s="58"/>
      <c r="F56" s="48"/>
    </row>
    <row r="57" spans="2:6" ht="21.75" customHeight="1" thickBot="1">
      <c r="B57" s="53" t="s">
        <v>101</v>
      </c>
      <c r="C57" s="54">
        <v>310</v>
      </c>
      <c r="D57" s="57">
        <v>4487498</v>
      </c>
      <c r="E57" s="58">
        <v>4486834</v>
      </c>
      <c r="F57" s="48"/>
    </row>
    <row r="58" spans="2:6" ht="27.75" customHeight="1" thickBot="1">
      <c r="B58" s="53" t="s">
        <v>76</v>
      </c>
      <c r="C58" s="54">
        <v>311</v>
      </c>
      <c r="D58" s="70"/>
      <c r="E58" s="58"/>
      <c r="F58" s="48"/>
    </row>
    <row r="59" spans="2:6" ht="35.25" customHeight="1" thickBot="1">
      <c r="B59" s="53" t="s">
        <v>111</v>
      </c>
      <c r="C59" s="71">
        <v>312</v>
      </c>
      <c r="D59" s="72"/>
      <c r="E59" s="72"/>
      <c r="F59" s="48"/>
    </row>
    <row r="60" spans="2:6" ht="39.75" customHeight="1" thickBot="1">
      <c r="B60" s="53" t="s">
        <v>112</v>
      </c>
      <c r="C60" s="54">
        <v>313</v>
      </c>
      <c r="D60" s="59"/>
      <c r="E60" s="58"/>
      <c r="F60" s="48"/>
    </row>
    <row r="61" spans="2:6" ht="24.75" customHeight="1" thickBot="1">
      <c r="B61" s="53" t="s">
        <v>113</v>
      </c>
      <c r="C61" s="54">
        <v>314</v>
      </c>
      <c r="D61" s="59">
        <v>60549</v>
      </c>
      <c r="E61" s="61">
        <v>60549</v>
      </c>
      <c r="F61" s="48"/>
    </row>
    <row r="62" spans="2:6" ht="26.25" customHeight="1" thickBot="1">
      <c r="B62" s="53" t="s">
        <v>114</v>
      </c>
      <c r="C62" s="54">
        <v>315</v>
      </c>
      <c r="D62" s="59">
        <v>2837544</v>
      </c>
      <c r="E62" s="59">
        <v>2837544</v>
      </c>
      <c r="F62" s="73"/>
    </row>
    <row r="63" spans="2:6" ht="24" customHeight="1" thickBot="1">
      <c r="B63" s="53" t="s">
        <v>115</v>
      </c>
      <c r="C63" s="54">
        <v>316</v>
      </c>
      <c r="D63" s="59">
        <v>1641030</v>
      </c>
      <c r="E63" s="61">
        <v>1641030</v>
      </c>
      <c r="F63" s="48"/>
    </row>
    <row r="64" spans="2:6" ht="33.75" customHeight="1" thickBot="1">
      <c r="B64" s="53" t="s">
        <v>116</v>
      </c>
      <c r="C64" s="54">
        <v>400</v>
      </c>
      <c r="D64" s="63">
        <f>SUM(D57:D63)</f>
        <v>9026621</v>
      </c>
      <c r="E64" s="63">
        <f>SUM(E57:E63)</f>
        <v>9025957</v>
      </c>
      <c r="F64" s="48"/>
    </row>
    <row r="65" spans="2:6" ht="16.5" thickBot="1">
      <c r="B65" s="53" t="s">
        <v>117</v>
      </c>
      <c r="C65" s="54"/>
      <c r="D65" s="74"/>
      <c r="E65" s="61"/>
      <c r="F65" s="48"/>
    </row>
    <row r="66" spans="2:7" ht="24" customHeight="1" thickBot="1">
      <c r="B66" s="53" t="s">
        <v>118</v>
      </c>
      <c r="C66" s="54">
        <v>410</v>
      </c>
      <c r="D66" s="59">
        <v>1756762</v>
      </c>
      <c r="E66" s="59">
        <v>1756762</v>
      </c>
      <c r="F66" s="48"/>
      <c r="G66" s="66"/>
    </row>
    <row r="67" spans="2:6" ht="16.5" thickBot="1">
      <c r="B67" s="53" t="s">
        <v>119</v>
      </c>
      <c r="C67" s="54">
        <v>411</v>
      </c>
      <c r="D67" s="74"/>
      <c r="E67" s="61"/>
      <c r="F67" s="48"/>
    </row>
    <row r="68" spans="2:6" ht="35.25" customHeight="1" thickBot="1">
      <c r="B68" s="53" t="s">
        <v>120</v>
      </c>
      <c r="C68" s="54">
        <v>412</v>
      </c>
      <c r="D68" s="59">
        <v>-82924</v>
      </c>
      <c r="E68" s="61">
        <v>-82924</v>
      </c>
      <c r="F68" s="48"/>
    </row>
    <row r="69" spans="2:6" ht="16.5" thickBot="1">
      <c r="B69" s="53" t="s">
        <v>121</v>
      </c>
      <c r="C69" s="54">
        <v>413</v>
      </c>
      <c r="D69" s="59">
        <f>Лист1!G145/1000</f>
        <v>7053516.58028</v>
      </c>
      <c r="E69" s="59">
        <v>7053517</v>
      </c>
      <c r="F69" s="73"/>
    </row>
    <row r="70" spans="2:8" ht="31.5" customHeight="1" thickBot="1">
      <c r="B70" s="53" t="s">
        <v>122</v>
      </c>
      <c r="C70" s="54">
        <v>414</v>
      </c>
      <c r="D70" s="59">
        <v>6515991</v>
      </c>
      <c r="E70" s="61">
        <v>6234393</v>
      </c>
      <c r="F70" s="68"/>
      <c r="H70" s="66"/>
    </row>
    <row r="71" spans="2:6" ht="53.25" customHeight="1" thickBot="1">
      <c r="B71" s="53" t="s">
        <v>123</v>
      </c>
      <c r="C71" s="54">
        <v>420</v>
      </c>
      <c r="D71" s="74"/>
      <c r="E71" s="58"/>
      <c r="F71" s="48"/>
    </row>
    <row r="72" spans="2:6" ht="32.25" customHeight="1" thickBot="1">
      <c r="B72" s="53" t="s">
        <v>124</v>
      </c>
      <c r="C72" s="54">
        <v>421</v>
      </c>
      <c r="D72" s="75"/>
      <c r="E72" s="57"/>
      <c r="F72" s="48"/>
    </row>
    <row r="73" spans="2:6" ht="27.75" customHeight="1" thickBot="1">
      <c r="B73" s="53" t="s">
        <v>125</v>
      </c>
      <c r="C73" s="54">
        <v>500</v>
      </c>
      <c r="D73" s="63">
        <f>SUM(D66:D72)</f>
        <v>15243345.58028</v>
      </c>
      <c r="E73" s="63">
        <f>SUM(E66:E72)</f>
        <v>14961748</v>
      </c>
      <c r="F73" s="48"/>
    </row>
    <row r="74" spans="2:8" ht="36" customHeight="1" thickBot="1">
      <c r="B74" s="53" t="s">
        <v>126</v>
      </c>
      <c r="C74" s="54"/>
      <c r="D74" s="63">
        <f>D54+D64+D73</f>
        <v>27236163.58028</v>
      </c>
      <c r="E74" s="63">
        <f>E54+E64+E73</f>
        <v>27149470</v>
      </c>
      <c r="F74" s="48"/>
      <c r="H74" s="66"/>
    </row>
    <row r="75" spans="2:6" ht="15">
      <c r="B75" s="48"/>
      <c r="C75" s="48"/>
      <c r="D75" s="68"/>
      <c r="E75" s="48"/>
      <c r="F75" s="48"/>
    </row>
    <row r="76" spans="2:6" ht="15">
      <c r="B76" s="48"/>
      <c r="C76" s="48"/>
      <c r="D76" s="68"/>
      <c r="E76" s="68"/>
      <c r="F76" s="48"/>
    </row>
    <row r="77" spans="2:6" ht="15">
      <c r="B77" s="48"/>
      <c r="C77" s="48"/>
      <c r="D77" s="68"/>
      <c r="E77" s="48"/>
      <c r="F77" s="48"/>
    </row>
    <row r="78" spans="2:6" ht="15">
      <c r="B78" s="48" t="s">
        <v>2</v>
      </c>
      <c r="C78" s="48"/>
      <c r="D78" s="68"/>
      <c r="E78" s="48"/>
      <c r="F78" s="48"/>
    </row>
    <row r="79" spans="2:6" ht="15">
      <c r="B79" s="48"/>
      <c r="C79" s="48"/>
      <c r="D79" s="68"/>
      <c r="E79" s="48"/>
      <c r="F79" s="48"/>
    </row>
    <row r="80" spans="2:6" ht="15">
      <c r="B80" s="48" t="s">
        <v>3</v>
      </c>
      <c r="C80" s="48"/>
      <c r="D80" s="48"/>
      <c r="E80" s="48"/>
      <c r="F80" s="48"/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84">
      <selection activeCell="F195" sqref="F195"/>
    </sheetView>
  </sheetViews>
  <sheetFormatPr defaultColWidth="9.00390625" defaultRowHeight="12.75" outlineLevelRow="2"/>
  <cols>
    <col min="1" max="1" width="29.25390625" style="77" customWidth="1"/>
    <col min="2" max="2" width="19.75390625" style="77" customWidth="1"/>
    <col min="3" max="3" width="17.875" style="77" customWidth="1"/>
    <col min="4" max="5" width="15.625" style="77" customWidth="1"/>
    <col min="6" max="6" width="19.00390625" style="77" customWidth="1"/>
    <col min="7" max="7" width="19.25390625" style="77" customWidth="1"/>
  </cols>
  <sheetData>
    <row r="1" ht="12.75">
      <c r="A1" s="76" t="s">
        <v>128</v>
      </c>
    </row>
    <row r="2" ht="15.75">
      <c r="A2" s="78" t="s">
        <v>129</v>
      </c>
    </row>
    <row r="3" spans="1:2" ht="12.75">
      <c r="A3" s="77" t="s">
        <v>130</v>
      </c>
      <c r="B3" s="77" t="s">
        <v>131</v>
      </c>
    </row>
    <row r="4" spans="1:7" ht="12" customHeight="1">
      <c r="A4" s="192" t="s">
        <v>132</v>
      </c>
      <c r="B4" s="193" t="s">
        <v>133</v>
      </c>
      <c r="C4" s="193"/>
      <c r="D4" s="193" t="s">
        <v>134</v>
      </c>
      <c r="E4" s="193"/>
      <c r="F4" s="193" t="s">
        <v>135</v>
      </c>
      <c r="G4" s="193"/>
    </row>
    <row r="5" spans="1:7" ht="12" customHeight="1">
      <c r="A5" s="192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9320633399.78</v>
      </c>
      <c r="E6" s="81">
        <v>9629995950.750002</v>
      </c>
      <c r="F6" s="81">
        <v>376274939.33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5148426</v>
      </c>
      <c r="E7" s="84">
        <v>4749831</v>
      </c>
      <c r="F7" s="84">
        <v>820161.26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88"/>
      <c r="E8" s="88"/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85"/>
      <c r="E9" s="85"/>
      <c r="F9" s="84">
        <v>30087454.83</v>
      </c>
      <c r="G9" s="85"/>
    </row>
    <row r="10" spans="1:7" ht="23.25" customHeight="1" outlineLevel="1">
      <c r="A10" s="86" t="s">
        <v>142</v>
      </c>
      <c r="B10" s="87">
        <v>474128469.21</v>
      </c>
      <c r="C10" s="88"/>
      <c r="D10" s="87">
        <v>5201233504.5199995</v>
      </c>
      <c r="E10" s="87">
        <v>5527994650.490001</v>
      </c>
      <c r="F10" s="87">
        <v>147367323.24</v>
      </c>
      <c r="G10" s="88"/>
    </row>
    <row r="11" spans="1:7" ht="23.25" customHeight="1" outlineLevel="2">
      <c r="A11" s="89" t="s">
        <v>143</v>
      </c>
      <c r="B11" s="84">
        <v>474128469.21</v>
      </c>
      <c r="C11" s="85"/>
      <c r="D11" s="84">
        <v>5201233504.5199995</v>
      </c>
      <c r="E11" s="84">
        <v>5527994650.490001</v>
      </c>
      <c r="F11" s="84">
        <v>147367323.24</v>
      </c>
      <c r="G11" s="85"/>
    </row>
    <row r="12" spans="1:7" ht="23.25" customHeight="1" outlineLevel="1">
      <c r="A12" s="86" t="s">
        <v>144</v>
      </c>
      <c r="B12" s="87">
        <v>180000000</v>
      </c>
      <c r="C12" s="88"/>
      <c r="D12" s="87">
        <v>3712300000</v>
      </c>
      <c r="E12" s="87">
        <v>3694300000</v>
      </c>
      <c r="F12" s="87">
        <v>198000000</v>
      </c>
      <c r="G12" s="88"/>
    </row>
    <row r="13" spans="1:7" ht="34.5" customHeight="1" outlineLevel="2">
      <c r="A13" s="89" t="s">
        <v>145</v>
      </c>
      <c r="B13" s="84">
        <v>180000000</v>
      </c>
      <c r="C13" s="85"/>
      <c r="D13" s="84">
        <v>3712300000</v>
      </c>
      <c r="E13" s="84">
        <v>3694300000</v>
      </c>
      <c r="F13" s="84">
        <v>198000000</v>
      </c>
      <c r="G13" s="85"/>
    </row>
    <row r="14" spans="1:7" ht="23.25" customHeight="1" outlineLevel="1">
      <c r="A14" s="83" t="s">
        <v>146</v>
      </c>
      <c r="B14" s="84">
        <v>1000000</v>
      </c>
      <c r="C14" s="85"/>
      <c r="D14" s="84">
        <v>401951469.26</v>
      </c>
      <c r="E14" s="84">
        <v>402951469.26</v>
      </c>
      <c r="F14" s="85"/>
      <c r="G14" s="85"/>
    </row>
    <row r="15" spans="1:7" ht="23.25" customHeight="1">
      <c r="A15" s="80" t="s">
        <v>147</v>
      </c>
      <c r="B15" s="81">
        <v>400799809.9</v>
      </c>
      <c r="C15" s="82"/>
      <c r="D15" s="81">
        <v>2951469.26</v>
      </c>
      <c r="E15" s="81">
        <v>401951469.26</v>
      </c>
      <c r="F15" s="81">
        <v>1799809.9</v>
      </c>
      <c r="G15" s="82"/>
    </row>
    <row r="16" spans="1:7" ht="45.75" customHeight="1" outlineLevel="1">
      <c r="A16" s="83" t="s">
        <v>148</v>
      </c>
      <c r="B16" s="84">
        <v>400799809.9</v>
      </c>
      <c r="C16" s="85"/>
      <c r="D16" s="84">
        <v>2951469.26</v>
      </c>
      <c r="E16" s="84">
        <v>401951469.26</v>
      </c>
      <c r="F16" s="84">
        <v>1799809.9</v>
      </c>
      <c r="G16" s="85"/>
    </row>
    <row r="17" spans="1:7" ht="23.25" customHeight="1">
      <c r="A17" s="80" t="s">
        <v>149</v>
      </c>
      <c r="B17" s="81">
        <v>331447274.09</v>
      </c>
      <c r="C17" s="82"/>
      <c r="D17" s="81">
        <v>1101714686.97</v>
      </c>
      <c r="E17" s="81">
        <v>1052967615.69</v>
      </c>
      <c r="F17" s="81">
        <v>380194345.37</v>
      </c>
      <c r="G17" s="82"/>
    </row>
    <row r="18" spans="1:7" ht="23.25" customHeight="1" outlineLevel="1">
      <c r="A18" s="83" t="s">
        <v>150</v>
      </c>
      <c r="B18" s="84">
        <v>13584542.37</v>
      </c>
      <c r="C18" s="85"/>
      <c r="D18" s="85"/>
      <c r="E18" s="84">
        <v>86766</v>
      </c>
      <c r="F18" s="84">
        <v>13497776.37</v>
      </c>
      <c r="G18" s="85"/>
    </row>
    <row r="19" spans="1:7" ht="23.25" customHeight="1" outlineLevel="1">
      <c r="A19" s="83" t="s">
        <v>151</v>
      </c>
      <c r="B19" s="85"/>
      <c r="C19" s="85"/>
      <c r="D19" s="84">
        <v>5716</v>
      </c>
      <c r="E19" s="84">
        <v>5716</v>
      </c>
      <c r="F19" s="85"/>
      <c r="G19" s="85"/>
    </row>
    <row r="20" spans="1:7" ht="34.5" customHeight="1" outlineLevel="1">
      <c r="A20" s="86" t="s">
        <v>152</v>
      </c>
      <c r="B20" s="87">
        <v>281787591.09</v>
      </c>
      <c r="C20" s="88"/>
      <c r="D20" s="87">
        <v>1062748858.72</v>
      </c>
      <c r="E20" s="87">
        <v>1014701130.58</v>
      </c>
      <c r="F20" s="87">
        <v>329835319.23</v>
      </c>
      <c r="G20" s="88"/>
    </row>
    <row r="21" spans="1:7" ht="34.5" customHeight="1" outlineLevel="2">
      <c r="A21" s="89" t="s">
        <v>153</v>
      </c>
      <c r="B21" s="84">
        <v>281787591.09</v>
      </c>
      <c r="C21" s="85"/>
      <c r="D21" s="84">
        <v>1062748858.72</v>
      </c>
      <c r="E21" s="84">
        <v>1014701130.58</v>
      </c>
      <c r="F21" s="84">
        <v>329835319.23</v>
      </c>
      <c r="G21" s="85"/>
    </row>
    <row r="22" spans="1:7" ht="34.5" customHeight="1" outlineLevel="1">
      <c r="A22" s="86" t="s">
        <v>154</v>
      </c>
      <c r="B22" s="87">
        <v>2366818.25</v>
      </c>
      <c r="C22" s="88"/>
      <c r="D22" s="87">
        <v>4013894</v>
      </c>
      <c r="E22" s="87">
        <v>3498866.97</v>
      </c>
      <c r="F22" s="87">
        <v>2881845.28</v>
      </c>
      <c r="G22" s="88"/>
    </row>
    <row r="23" spans="1:7" ht="34.5" customHeight="1" outlineLevel="2">
      <c r="A23" s="89" t="s">
        <v>155</v>
      </c>
      <c r="B23" s="84">
        <v>2095995.62</v>
      </c>
      <c r="C23" s="85"/>
      <c r="D23" s="84">
        <v>3773965</v>
      </c>
      <c r="E23" s="84">
        <v>3388937</v>
      </c>
      <c r="F23" s="84">
        <v>2481023.62</v>
      </c>
      <c r="G23" s="85"/>
    </row>
    <row r="24" spans="1:7" ht="34.5" customHeight="1" outlineLevel="2">
      <c r="A24" s="89" t="s">
        <v>156</v>
      </c>
      <c r="B24" s="84">
        <v>270822.63</v>
      </c>
      <c r="C24" s="85"/>
      <c r="D24" s="84">
        <v>200000</v>
      </c>
      <c r="E24" s="84">
        <v>70000.97</v>
      </c>
      <c r="F24" s="84">
        <v>400821.66</v>
      </c>
      <c r="G24" s="85"/>
    </row>
    <row r="25" spans="1:7" ht="34.5" customHeight="1" outlineLevel="2">
      <c r="A25" s="89" t="s">
        <v>157</v>
      </c>
      <c r="B25" s="85"/>
      <c r="C25" s="85"/>
      <c r="D25" s="84">
        <v>39929</v>
      </c>
      <c r="E25" s="84">
        <v>39929</v>
      </c>
      <c r="F25" s="85"/>
      <c r="G25" s="85"/>
    </row>
    <row r="26" spans="1:7" ht="23.25" customHeight="1" outlineLevel="1">
      <c r="A26" s="86" t="s">
        <v>158</v>
      </c>
      <c r="B26" s="88"/>
      <c r="C26" s="88"/>
      <c r="D26" s="87">
        <v>3404392.99</v>
      </c>
      <c r="E26" s="87">
        <v>3404392.99</v>
      </c>
      <c r="F26" s="88"/>
      <c r="G26" s="88"/>
    </row>
    <row r="27" spans="1:7" ht="34.5" customHeight="1" outlineLevel="2">
      <c r="A27" s="89" t="s">
        <v>159</v>
      </c>
      <c r="B27" s="85"/>
      <c r="C27" s="85"/>
      <c r="D27" s="84">
        <v>3404392.99</v>
      </c>
      <c r="E27" s="84">
        <v>3404392.99</v>
      </c>
      <c r="F27" s="85"/>
      <c r="G27" s="85"/>
    </row>
    <row r="28" spans="1:7" ht="23.25" customHeight="1" outlineLevel="1">
      <c r="A28" s="83" t="s">
        <v>160</v>
      </c>
      <c r="B28" s="84">
        <v>74549445.59</v>
      </c>
      <c r="C28" s="85"/>
      <c r="D28" s="84">
        <v>31541825.26</v>
      </c>
      <c r="E28" s="84">
        <v>31270743.15</v>
      </c>
      <c r="F28" s="84">
        <v>74820527.7</v>
      </c>
      <c r="G28" s="85"/>
    </row>
    <row r="29" spans="1:7" ht="23.25" customHeight="1" outlineLevel="2">
      <c r="A29" s="89" t="s">
        <v>160</v>
      </c>
      <c r="B29" s="84">
        <v>11741624.4</v>
      </c>
      <c r="C29" s="85"/>
      <c r="D29" s="84">
        <v>31541825.26</v>
      </c>
      <c r="E29" s="84">
        <v>31265016.93</v>
      </c>
      <c r="F29" s="84">
        <v>12018432.73</v>
      </c>
      <c r="G29" s="85"/>
    </row>
    <row r="30" spans="1:7" ht="23.25" customHeight="1" outlineLevel="2">
      <c r="A30" s="89" t="s">
        <v>161</v>
      </c>
      <c r="B30" s="84">
        <v>60336941.91</v>
      </c>
      <c r="C30" s="85"/>
      <c r="D30" s="85"/>
      <c r="E30" s="84">
        <v>5726.22</v>
      </c>
      <c r="F30" s="84">
        <v>60331215.69</v>
      </c>
      <c r="G30" s="85"/>
    </row>
    <row r="31" spans="1:7" ht="23.25" customHeight="1" outlineLevel="2">
      <c r="A31" s="89" t="s">
        <v>162</v>
      </c>
      <c r="B31" s="84">
        <v>2470879.28</v>
      </c>
      <c r="C31" s="85"/>
      <c r="D31" s="85"/>
      <c r="E31" s="85"/>
      <c r="F31" s="84">
        <v>2470879.28</v>
      </c>
      <c r="G31" s="85"/>
    </row>
    <row r="32" spans="1:7" ht="23.25" customHeight="1" outlineLevel="1">
      <c r="A32" s="86" t="s">
        <v>163</v>
      </c>
      <c r="B32" s="88"/>
      <c r="C32" s="87">
        <v>40841123.21</v>
      </c>
      <c r="D32" s="88"/>
      <c r="E32" s="88"/>
      <c r="F32" s="88"/>
      <c r="G32" s="87">
        <v>40841123.21</v>
      </c>
    </row>
    <row r="33" spans="1:7" ht="57" customHeight="1" outlineLevel="2">
      <c r="A33" s="89" t="s">
        <v>164</v>
      </c>
      <c r="B33" s="85"/>
      <c r="C33" s="84">
        <v>36551914.74</v>
      </c>
      <c r="D33" s="85"/>
      <c r="E33" s="85"/>
      <c r="F33" s="85"/>
      <c r="G33" s="84">
        <v>36551914.74</v>
      </c>
    </row>
    <row r="34" spans="1:7" ht="57" customHeight="1" outlineLevel="2">
      <c r="A34" s="89" t="s">
        <v>165</v>
      </c>
      <c r="B34" s="85"/>
      <c r="C34" s="84">
        <v>4289208.47</v>
      </c>
      <c r="D34" s="85"/>
      <c r="E34" s="85"/>
      <c r="F34" s="85"/>
      <c r="G34" s="84">
        <v>4289208.47</v>
      </c>
    </row>
    <row r="35" spans="1:7" ht="12" customHeight="1">
      <c r="A35" s="80" t="s">
        <v>166</v>
      </c>
      <c r="B35" s="81">
        <v>225472363.8</v>
      </c>
      <c r="C35" s="82"/>
      <c r="D35" s="81">
        <v>253263326.7</v>
      </c>
      <c r="E35" s="81">
        <v>269453165.39</v>
      </c>
      <c r="F35" s="81">
        <v>209282525.11</v>
      </c>
      <c r="G35" s="82"/>
    </row>
    <row r="36" spans="1:7" ht="12" customHeight="1" outlineLevel="1">
      <c r="A36" s="86" t="s">
        <v>167</v>
      </c>
      <c r="B36" s="87">
        <v>225467113.8</v>
      </c>
      <c r="C36" s="88"/>
      <c r="D36" s="87">
        <v>9368858.51</v>
      </c>
      <c r="E36" s="87">
        <v>25711809.86</v>
      </c>
      <c r="F36" s="87">
        <v>209124162.45</v>
      </c>
      <c r="G36" s="88"/>
    </row>
    <row r="37" spans="1:7" ht="12" customHeight="1" outlineLevel="2">
      <c r="A37" s="90" t="s">
        <v>167</v>
      </c>
      <c r="B37" s="88"/>
      <c r="C37" s="88"/>
      <c r="D37" s="87">
        <v>26500</v>
      </c>
      <c r="E37" s="88"/>
      <c r="F37" s="87">
        <v>26500</v>
      </c>
      <c r="G37" s="88"/>
    </row>
    <row r="38" spans="1:7" ht="12" customHeight="1" outlineLevel="2">
      <c r="A38" s="89" t="s">
        <v>168</v>
      </c>
      <c r="B38" s="84">
        <v>183684360.79</v>
      </c>
      <c r="C38" s="85"/>
      <c r="D38" s="84">
        <v>4410970.6</v>
      </c>
      <c r="E38" s="84">
        <v>8563408.26</v>
      </c>
      <c r="F38" s="84">
        <v>179531923.13</v>
      </c>
      <c r="G38" s="85"/>
    </row>
    <row r="39" spans="1:7" ht="12" customHeight="1" outlineLevel="2">
      <c r="A39" s="89" t="s">
        <v>169</v>
      </c>
      <c r="B39" s="84">
        <v>9907014.32</v>
      </c>
      <c r="C39" s="85"/>
      <c r="D39" s="84">
        <v>4075972.91</v>
      </c>
      <c r="E39" s="84">
        <v>8330737.12</v>
      </c>
      <c r="F39" s="84">
        <v>5652250.11</v>
      </c>
      <c r="G39" s="85"/>
    </row>
    <row r="40" spans="1:7" ht="12" customHeight="1" outlineLevel="2">
      <c r="A40" s="89" t="s">
        <v>170</v>
      </c>
      <c r="B40" s="84">
        <v>12134606.54</v>
      </c>
      <c r="C40" s="85"/>
      <c r="D40" s="85"/>
      <c r="E40" s="84">
        <v>2059085.48</v>
      </c>
      <c r="F40" s="84">
        <v>10075521.06</v>
      </c>
      <c r="G40" s="85"/>
    </row>
    <row r="41" spans="1:7" ht="23.25" customHeight="1" outlineLevel="2">
      <c r="A41" s="89" t="s">
        <v>171</v>
      </c>
      <c r="B41" s="84">
        <v>12967212.72</v>
      </c>
      <c r="C41" s="85"/>
      <c r="D41" s="84">
        <v>3175</v>
      </c>
      <c r="E41" s="84">
        <v>5423155</v>
      </c>
      <c r="F41" s="84">
        <v>7547232.72</v>
      </c>
      <c r="G41" s="85"/>
    </row>
    <row r="42" spans="1:7" ht="23.25" customHeight="1" outlineLevel="2">
      <c r="A42" s="89" t="s">
        <v>172</v>
      </c>
      <c r="B42" s="84">
        <v>18431097.31</v>
      </c>
      <c r="C42" s="85"/>
      <c r="D42" s="84">
        <v>852240</v>
      </c>
      <c r="E42" s="84">
        <v>1335424</v>
      </c>
      <c r="F42" s="84">
        <v>17947913.31</v>
      </c>
      <c r="G42" s="85"/>
    </row>
    <row r="43" spans="1:7" ht="23.25" customHeight="1" outlineLevel="2">
      <c r="A43" s="89" t="s">
        <v>173</v>
      </c>
      <c r="B43" s="91">
        <v>-11657177.88</v>
      </c>
      <c r="C43" s="85"/>
      <c r="D43" s="85"/>
      <c r="E43" s="85"/>
      <c r="F43" s="91">
        <v>-11657177.88</v>
      </c>
      <c r="G43" s="85"/>
    </row>
    <row r="44" spans="1:7" ht="12" customHeight="1" outlineLevel="1">
      <c r="A44" s="83" t="s">
        <v>174</v>
      </c>
      <c r="B44" s="85"/>
      <c r="C44" s="85"/>
      <c r="D44" s="84">
        <v>243681706.94</v>
      </c>
      <c r="E44" s="84">
        <v>243681706.94</v>
      </c>
      <c r="F44" s="85"/>
      <c r="G44" s="85"/>
    </row>
    <row r="45" spans="1:7" ht="23.25" customHeight="1" outlineLevel="2">
      <c r="A45" s="89" t="s">
        <v>175</v>
      </c>
      <c r="B45" s="85"/>
      <c r="C45" s="85"/>
      <c r="D45" s="84">
        <v>243681706.94</v>
      </c>
      <c r="E45" s="84">
        <v>243681706.94</v>
      </c>
      <c r="F45" s="85"/>
      <c r="G45" s="85"/>
    </row>
    <row r="46" spans="1:7" ht="12" customHeight="1" outlineLevel="1">
      <c r="A46" s="83" t="s">
        <v>176</v>
      </c>
      <c r="B46" s="84">
        <v>5250</v>
      </c>
      <c r="C46" s="85"/>
      <c r="D46" s="84">
        <v>212761.25</v>
      </c>
      <c r="E46" s="84">
        <v>59648.59</v>
      </c>
      <c r="F46" s="84">
        <v>158362.66</v>
      </c>
      <c r="G46" s="85"/>
    </row>
    <row r="47" spans="1:7" ht="12" customHeight="1">
      <c r="A47" s="80" t="s">
        <v>177</v>
      </c>
      <c r="B47" s="81">
        <v>232066019.23</v>
      </c>
      <c r="C47" s="82"/>
      <c r="D47" s="81">
        <v>66723853.79</v>
      </c>
      <c r="E47" s="82"/>
      <c r="F47" s="81">
        <v>143369885.34</v>
      </c>
      <c r="G47" s="82"/>
    </row>
    <row r="48" spans="1:7" ht="23.25" customHeight="1" outlineLevel="1">
      <c r="A48" s="83" t="s">
        <v>178</v>
      </c>
      <c r="B48" s="84">
        <v>48286444.79</v>
      </c>
      <c r="C48" s="85"/>
      <c r="D48" s="85"/>
      <c r="E48" s="85"/>
      <c r="F48" s="84">
        <v>48286444.79</v>
      </c>
      <c r="G48" s="85"/>
    </row>
    <row r="49" spans="1:7" ht="23.25" customHeight="1" outlineLevel="1">
      <c r="A49" s="86" t="s">
        <v>179</v>
      </c>
      <c r="B49" s="87">
        <v>183644570.52</v>
      </c>
      <c r="C49" s="88"/>
      <c r="D49" s="87">
        <v>66723853.79</v>
      </c>
      <c r="E49" s="88"/>
      <c r="F49" s="87">
        <v>143369885.34</v>
      </c>
      <c r="G49" s="88"/>
    </row>
    <row r="50" spans="1:7" ht="23.25" customHeight="1" outlineLevel="2">
      <c r="A50" s="90" t="s">
        <v>179</v>
      </c>
      <c r="B50" s="87">
        <v>5743517.66</v>
      </c>
      <c r="C50" s="88"/>
      <c r="D50" s="88"/>
      <c r="E50" s="88"/>
      <c r="F50" s="87">
        <v>5743517.66</v>
      </c>
      <c r="G50" s="88"/>
    </row>
    <row r="51" spans="1:7" ht="23.25" customHeight="1" outlineLevel="2">
      <c r="A51" s="89" t="s">
        <v>180</v>
      </c>
      <c r="B51" s="84">
        <v>177901052.86</v>
      </c>
      <c r="C51" s="85"/>
      <c r="D51" s="84">
        <v>66723853.79</v>
      </c>
      <c r="E51" s="85">
        <v>106998538.97</v>
      </c>
      <c r="F51" s="84">
        <f>F49-F50</f>
        <v>137626367.68</v>
      </c>
      <c r="G51" s="85"/>
    </row>
    <row r="52" spans="1:7" ht="34.5" customHeight="1" outlineLevel="1">
      <c r="A52" s="83" t="s">
        <v>181</v>
      </c>
      <c r="B52" s="84">
        <v>135003.92</v>
      </c>
      <c r="C52" s="85"/>
      <c r="D52" s="85"/>
      <c r="E52" s="85"/>
      <c r="F52" s="84">
        <v>135003.92</v>
      </c>
      <c r="G52" s="85"/>
    </row>
    <row r="53" spans="1:7" ht="23.25" customHeight="1">
      <c r="A53" s="80" t="s">
        <v>182</v>
      </c>
      <c r="B53" s="81">
        <v>327446515.01</v>
      </c>
      <c r="C53" s="82"/>
      <c r="D53" s="81">
        <v>1285607874.04</v>
      </c>
      <c r="E53" s="81">
        <v>576899605.52</v>
      </c>
      <c r="F53" s="81">
        <v>1036154783.53</v>
      </c>
      <c r="G53" s="82"/>
    </row>
    <row r="54" spans="1:7" ht="23.25" customHeight="1" outlineLevel="1">
      <c r="A54" s="83" t="s">
        <v>183</v>
      </c>
      <c r="B54" s="84">
        <v>313224218.81</v>
      </c>
      <c r="C54" s="85"/>
      <c r="D54" s="84">
        <v>1285395732.46</v>
      </c>
      <c r="E54" s="84">
        <v>576167932.44</v>
      </c>
      <c r="F54" s="84">
        <v>1022452018.83</v>
      </c>
      <c r="G54" s="85"/>
    </row>
    <row r="55" spans="1:7" ht="57" customHeight="1" outlineLevel="2">
      <c r="A55" s="89" t="s">
        <v>184</v>
      </c>
      <c r="B55" s="84">
        <v>308642347.71</v>
      </c>
      <c r="C55" s="85"/>
      <c r="D55" s="84">
        <v>449662070.62</v>
      </c>
      <c r="E55" s="84">
        <v>575698440.47</v>
      </c>
      <c r="F55" s="84">
        <v>182605977.86</v>
      </c>
      <c r="G55" s="85"/>
    </row>
    <row r="56" spans="1:7" ht="57" customHeight="1" outlineLevel="2">
      <c r="A56" s="89" t="s">
        <v>185</v>
      </c>
      <c r="B56" s="85"/>
      <c r="C56" s="85"/>
      <c r="D56" s="84">
        <v>835461211.88</v>
      </c>
      <c r="E56" s="85"/>
      <c r="F56" s="84">
        <v>835461211.88</v>
      </c>
      <c r="G56" s="85"/>
    </row>
    <row r="57" spans="1:7" ht="57" customHeight="1" outlineLevel="2">
      <c r="A57" s="89" t="s">
        <v>186</v>
      </c>
      <c r="B57" s="84">
        <v>4581871.1</v>
      </c>
      <c r="C57" s="85"/>
      <c r="D57" s="84">
        <v>272449.96</v>
      </c>
      <c r="E57" s="84">
        <v>469491.97</v>
      </c>
      <c r="F57" s="84">
        <v>4384829.09</v>
      </c>
      <c r="G57" s="85"/>
    </row>
    <row r="58" spans="1:7" ht="23.25" customHeight="1" outlineLevel="1">
      <c r="A58" s="83" t="s">
        <v>187</v>
      </c>
      <c r="B58" s="84">
        <v>14222296.2</v>
      </c>
      <c r="C58" s="85"/>
      <c r="D58" s="84">
        <v>210986</v>
      </c>
      <c r="E58" s="84">
        <v>730517.5</v>
      </c>
      <c r="F58" s="84">
        <v>13702764.7</v>
      </c>
      <c r="G58" s="85"/>
    </row>
    <row r="59" spans="1:7" ht="23.25" customHeight="1" outlineLevel="1">
      <c r="A59" s="83" t="s">
        <v>188</v>
      </c>
      <c r="B59" s="85"/>
      <c r="C59" s="85"/>
      <c r="D59" s="84">
        <v>1155.58</v>
      </c>
      <c r="E59" s="84">
        <v>1155.58</v>
      </c>
      <c r="F59" s="85"/>
      <c r="G59" s="85"/>
    </row>
    <row r="60" spans="1:7" ht="23.25" customHeight="1">
      <c r="A60" s="80" t="s">
        <v>189</v>
      </c>
      <c r="B60" s="81">
        <v>91404484.17</v>
      </c>
      <c r="C60" s="82"/>
      <c r="D60" s="82"/>
      <c r="E60" s="81">
        <v>664010</v>
      </c>
      <c r="F60" s="81">
        <v>90740474.17</v>
      </c>
      <c r="G60" s="82"/>
    </row>
    <row r="61" spans="1:7" ht="23.25" customHeight="1" outlineLevel="1">
      <c r="A61" s="83" t="s">
        <v>190</v>
      </c>
      <c r="B61" s="84">
        <v>91404484.17</v>
      </c>
      <c r="C61" s="85"/>
      <c r="D61" s="85"/>
      <c r="E61" s="84">
        <v>664010</v>
      </c>
      <c r="F61" s="84">
        <v>90740474.17</v>
      </c>
      <c r="G61" s="85"/>
    </row>
    <row r="62" spans="1:7" ht="23.25" customHeight="1" outlineLevel="2">
      <c r="A62" s="89" t="s">
        <v>191</v>
      </c>
      <c r="B62" s="84">
        <v>91404484.17</v>
      </c>
      <c r="C62" s="85"/>
      <c r="D62" s="85"/>
      <c r="E62" s="84">
        <v>664010</v>
      </c>
      <c r="F62" s="84">
        <v>90740474.17</v>
      </c>
      <c r="G62" s="85"/>
    </row>
    <row r="63" spans="1:7" ht="12" customHeight="1">
      <c r="A63" s="80" t="s">
        <v>192</v>
      </c>
      <c r="B63" s="81">
        <v>21603878504.24</v>
      </c>
      <c r="C63" s="82"/>
      <c r="D63" s="82"/>
      <c r="E63" s="81">
        <v>116342761</v>
      </c>
      <c r="F63" s="81">
        <v>21487535743.239998</v>
      </c>
      <c r="G63" s="82"/>
    </row>
    <row r="64" spans="1:7" ht="23.25" customHeight="1" outlineLevel="1">
      <c r="A64" s="86" t="s">
        <v>193</v>
      </c>
      <c r="B64" s="87">
        <v>116008868456.81999</v>
      </c>
      <c r="C64" s="88"/>
      <c r="D64" s="88"/>
      <c r="E64" s="88"/>
      <c r="F64" s="87">
        <v>116008868456.81999</v>
      </c>
      <c r="G64" s="88"/>
    </row>
    <row r="65" spans="1:7" ht="12" customHeight="1" outlineLevel="2">
      <c r="A65" s="89" t="s">
        <v>194</v>
      </c>
      <c r="B65" s="84">
        <v>1938926677.38</v>
      </c>
      <c r="C65" s="85"/>
      <c r="D65" s="85"/>
      <c r="E65" s="85"/>
      <c r="F65" s="84">
        <v>1938926677.38</v>
      </c>
      <c r="G65" s="85"/>
    </row>
    <row r="66" spans="1:7" ht="23.25" customHeight="1" outlineLevel="2">
      <c r="A66" s="89" t="s">
        <v>195</v>
      </c>
      <c r="B66" s="84">
        <v>113349434102.17</v>
      </c>
      <c r="C66" s="85"/>
      <c r="D66" s="85"/>
      <c r="E66" s="85"/>
      <c r="F66" s="84">
        <v>113349434102.17</v>
      </c>
      <c r="G66" s="85"/>
    </row>
    <row r="67" spans="1:7" ht="12" customHeight="1" outlineLevel="2">
      <c r="A67" s="89" t="s">
        <v>196</v>
      </c>
      <c r="B67" s="84">
        <v>529494619.62</v>
      </c>
      <c r="C67" s="85"/>
      <c r="D67" s="85"/>
      <c r="E67" s="85"/>
      <c r="F67" s="84">
        <v>529494619.62</v>
      </c>
      <c r="G67" s="85"/>
    </row>
    <row r="68" spans="1:7" ht="12" customHeight="1" outlineLevel="2">
      <c r="A68" s="89" t="s">
        <v>197</v>
      </c>
      <c r="B68" s="84">
        <v>191013057.65</v>
      </c>
      <c r="C68" s="85"/>
      <c r="D68" s="85"/>
      <c r="E68" s="85"/>
      <c r="F68" s="84">
        <v>191013057.65</v>
      </c>
      <c r="G68" s="85"/>
    </row>
    <row r="69" spans="1:7" ht="23.25" customHeight="1" outlineLevel="1">
      <c r="A69" s="86" t="s">
        <v>198</v>
      </c>
      <c r="B69" s="88"/>
      <c r="C69" s="87">
        <v>94404989952.57999</v>
      </c>
      <c r="D69" s="88"/>
      <c r="E69" s="87">
        <v>116342761</v>
      </c>
      <c r="F69" s="88"/>
      <c r="G69" s="87">
        <v>94521332713.57999</v>
      </c>
    </row>
    <row r="70" spans="1:7" ht="23.25" customHeight="1" outlineLevel="2">
      <c r="A70" s="89" t="s">
        <v>199</v>
      </c>
      <c r="B70" s="85"/>
      <c r="C70" s="84">
        <v>1119885427.79</v>
      </c>
      <c r="D70" s="85"/>
      <c r="E70" s="84">
        <v>3391578</v>
      </c>
      <c r="F70" s="85"/>
      <c r="G70" s="84">
        <v>1123277005.79</v>
      </c>
    </row>
    <row r="71" spans="1:7" ht="34.5" customHeight="1" outlineLevel="2">
      <c r="A71" s="89" t="s">
        <v>200</v>
      </c>
      <c r="B71" s="85"/>
      <c r="C71" s="84">
        <v>93028780243.75</v>
      </c>
      <c r="D71" s="85"/>
      <c r="E71" s="84">
        <v>105845548</v>
      </c>
      <c r="F71" s="85"/>
      <c r="G71" s="84">
        <v>93134625791.75</v>
      </c>
    </row>
    <row r="72" spans="1:7" ht="23.25" customHeight="1" outlineLevel="2">
      <c r="A72" s="89" t="s">
        <v>201</v>
      </c>
      <c r="B72" s="85"/>
      <c r="C72" s="84">
        <v>176745435.66</v>
      </c>
      <c r="D72" s="85"/>
      <c r="E72" s="84">
        <v>4781306</v>
      </c>
      <c r="F72" s="85"/>
      <c r="G72" s="84">
        <v>181526741.66</v>
      </c>
    </row>
    <row r="73" spans="1:7" ht="23.25" customHeight="1" outlineLevel="2">
      <c r="A73" s="89" t="s">
        <v>202</v>
      </c>
      <c r="B73" s="85"/>
      <c r="C73" s="84">
        <v>79578845.38</v>
      </c>
      <c r="D73" s="85"/>
      <c r="E73" s="84">
        <v>2324329</v>
      </c>
      <c r="F73" s="85"/>
      <c r="G73" s="84">
        <v>81903174.38</v>
      </c>
    </row>
    <row r="74" spans="1:7" ht="12" customHeight="1">
      <c r="A74" s="80" t="s">
        <v>203</v>
      </c>
      <c r="B74" s="81">
        <v>141019154.56</v>
      </c>
      <c r="C74" s="82"/>
      <c r="D74" s="82"/>
      <c r="E74" s="81">
        <v>2537848.34</v>
      </c>
      <c r="F74" s="81">
        <v>138481306.22</v>
      </c>
      <c r="G74" s="82"/>
    </row>
    <row r="75" spans="1:7" ht="23.25" customHeight="1" outlineLevel="1">
      <c r="A75" s="86" t="s">
        <v>204</v>
      </c>
      <c r="B75" s="87">
        <v>204958129.18</v>
      </c>
      <c r="C75" s="88"/>
      <c r="D75" s="88"/>
      <c r="E75" s="88"/>
      <c r="F75" s="87">
        <v>204958129.18</v>
      </c>
      <c r="G75" s="88"/>
    </row>
    <row r="76" spans="1:7" ht="23.25" customHeight="1" outlineLevel="2">
      <c r="A76" s="89" t="s">
        <v>205</v>
      </c>
      <c r="B76" s="84">
        <v>191028862.78</v>
      </c>
      <c r="C76" s="85"/>
      <c r="D76" s="85"/>
      <c r="E76" s="85"/>
      <c r="F76" s="84">
        <v>191028862.78</v>
      </c>
      <c r="G76" s="85"/>
    </row>
    <row r="77" spans="1:7" ht="12" customHeight="1" outlineLevel="2">
      <c r="A77" s="89" t="s">
        <v>206</v>
      </c>
      <c r="B77" s="84">
        <v>8036061.04</v>
      </c>
      <c r="C77" s="85"/>
      <c r="D77" s="85"/>
      <c r="E77" s="85"/>
      <c r="F77" s="84">
        <v>8036061.04</v>
      </c>
      <c r="G77" s="85"/>
    </row>
    <row r="78" spans="1:7" ht="23.25" customHeight="1" outlineLevel="2">
      <c r="A78" s="89" t="s">
        <v>207</v>
      </c>
      <c r="B78" s="84">
        <v>5893205.36</v>
      </c>
      <c r="C78" s="85"/>
      <c r="D78" s="85"/>
      <c r="E78" s="85"/>
      <c r="F78" s="84">
        <v>5893205.36</v>
      </c>
      <c r="G78" s="85"/>
    </row>
    <row r="79" spans="1:7" ht="23.25" customHeight="1" outlineLevel="1">
      <c r="A79" s="86" t="s">
        <v>208</v>
      </c>
      <c r="B79" s="88"/>
      <c r="C79" s="87">
        <v>63938974.62</v>
      </c>
      <c r="D79" s="88"/>
      <c r="E79" s="87">
        <v>2537848.34</v>
      </c>
      <c r="F79" s="88"/>
      <c r="G79" s="87">
        <v>66476822.96</v>
      </c>
    </row>
    <row r="80" spans="1:7" ht="23.25" customHeight="1" outlineLevel="2">
      <c r="A80" s="89" t="s">
        <v>209</v>
      </c>
      <c r="B80" s="85"/>
      <c r="C80" s="84">
        <v>58377309.57</v>
      </c>
      <c r="D80" s="85"/>
      <c r="E80" s="84">
        <v>2363984.86</v>
      </c>
      <c r="F80" s="85"/>
      <c r="G80" s="84">
        <v>60741294.43</v>
      </c>
    </row>
    <row r="81" spans="1:7" ht="23.25" customHeight="1" outlineLevel="2">
      <c r="A81" s="89" t="s">
        <v>210</v>
      </c>
      <c r="B81" s="85"/>
      <c r="C81" s="84">
        <v>1854986.88</v>
      </c>
      <c r="D81" s="85"/>
      <c r="E81" s="84">
        <v>53158.24</v>
      </c>
      <c r="F81" s="85"/>
      <c r="G81" s="84">
        <v>1908145.12</v>
      </c>
    </row>
    <row r="82" spans="1:7" ht="23.25" customHeight="1" outlineLevel="2">
      <c r="A82" s="89" t="s">
        <v>211</v>
      </c>
      <c r="B82" s="85"/>
      <c r="C82" s="84">
        <v>3706678.17</v>
      </c>
      <c r="D82" s="85"/>
      <c r="E82" s="84">
        <v>120705.24</v>
      </c>
      <c r="F82" s="85"/>
      <c r="G82" s="84">
        <v>3827383.41</v>
      </c>
    </row>
    <row r="83" spans="1:7" ht="23.25" customHeight="1">
      <c r="A83" s="80" t="s">
        <v>212</v>
      </c>
      <c r="B83" s="81">
        <v>3201702904.84</v>
      </c>
      <c r="C83" s="82"/>
      <c r="D83" s="81">
        <v>212882382.78</v>
      </c>
      <c r="E83" s="82"/>
      <c r="F83" s="81">
        <v>3414585287.62</v>
      </c>
      <c r="G83" s="82"/>
    </row>
    <row r="84" spans="1:7" ht="23.25" customHeight="1" outlineLevel="1">
      <c r="A84" s="83" t="s">
        <v>213</v>
      </c>
      <c r="B84" s="84">
        <v>15960000</v>
      </c>
      <c r="C84" s="85"/>
      <c r="D84" s="85"/>
      <c r="E84" s="85"/>
      <c r="F84" s="84">
        <v>15960000</v>
      </c>
      <c r="G84" s="85"/>
    </row>
    <row r="85" spans="1:7" ht="34.5" customHeight="1" outlineLevel="2">
      <c r="A85" s="89" t="s">
        <v>214</v>
      </c>
      <c r="B85" s="84">
        <v>15960000</v>
      </c>
      <c r="C85" s="85"/>
      <c r="D85" s="85"/>
      <c r="E85" s="85"/>
      <c r="F85" s="84">
        <v>15960000</v>
      </c>
      <c r="G85" s="85"/>
    </row>
    <row r="86" spans="1:7" ht="23.25" customHeight="1" outlineLevel="1">
      <c r="A86" s="83" t="s">
        <v>215</v>
      </c>
      <c r="B86" s="84">
        <v>3185742904.84</v>
      </c>
      <c r="C86" s="85"/>
      <c r="D86" s="84">
        <v>212882382.78</v>
      </c>
      <c r="E86" s="85"/>
      <c r="F86" s="84">
        <v>3398625287.62</v>
      </c>
      <c r="G86" s="85"/>
    </row>
    <row r="87" spans="1:7" ht="23.25" customHeight="1" outlineLevel="2">
      <c r="A87" s="89" t="s">
        <v>216</v>
      </c>
      <c r="B87" s="84">
        <v>3185742904.84</v>
      </c>
      <c r="C87" s="85"/>
      <c r="D87" s="84">
        <v>212882382.78</v>
      </c>
      <c r="E87" s="85"/>
      <c r="F87" s="84">
        <v>3398625287.62</v>
      </c>
      <c r="G87" s="85"/>
    </row>
    <row r="88" spans="1:7" ht="23.25" customHeight="1">
      <c r="A88" s="80" t="s">
        <v>217</v>
      </c>
      <c r="B88" s="82"/>
      <c r="C88" s="81">
        <v>219824349.37</v>
      </c>
      <c r="D88" s="81">
        <v>16250495.9</v>
      </c>
      <c r="E88" s="82"/>
      <c r="F88" s="82"/>
      <c r="G88" s="81">
        <v>203573853.47</v>
      </c>
    </row>
    <row r="89" spans="1:7" ht="45.75" customHeight="1" outlineLevel="1">
      <c r="A89" s="83" t="s">
        <v>218</v>
      </c>
      <c r="B89" s="85"/>
      <c r="C89" s="84">
        <v>19770760.95</v>
      </c>
      <c r="D89" s="85"/>
      <c r="E89" s="85"/>
      <c r="F89" s="85"/>
      <c r="G89" s="84">
        <v>19770760.95</v>
      </c>
    </row>
    <row r="90" spans="1:7" ht="23.25" customHeight="1" outlineLevel="2">
      <c r="A90" s="89" t="s">
        <v>219</v>
      </c>
      <c r="B90" s="85"/>
      <c r="C90" s="84">
        <v>9366008.67</v>
      </c>
      <c r="D90" s="85"/>
      <c r="E90" s="85"/>
      <c r="F90" s="85"/>
      <c r="G90" s="84">
        <v>9366008.67</v>
      </c>
    </row>
    <row r="91" spans="1:7" ht="23.25" customHeight="1" outlineLevel="2">
      <c r="A91" s="89" t="s">
        <v>220</v>
      </c>
      <c r="B91" s="85"/>
      <c r="C91" s="84">
        <v>10404752.28</v>
      </c>
      <c r="D91" s="85"/>
      <c r="E91" s="85"/>
      <c r="F91" s="85"/>
      <c r="G91" s="84">
        <v>10404752.28</v>
      </c>
    </row>
    <row r="92" spans="1:7" ht="34.5" customHeight="1" outlineLevel="1">
      <c r="A92" s="86" t="s">
        <v>221</v>
      </c>
      <c r="B92" s="88"/>
      <c r="C92" s="87">
        <v>200053588.42</v>
      </c>
      <c r="D92" s="87">
        <v>16250495.9</v>
      </c>
      <c r="E92" s="88"/>
      <c r="F92" s="88"/>
      <c r="G92" s="87">
        <v>183803092.52</v>
      </c>
    </row>
    <row r="93" spans="1:7" ht="23.25" customHeight="1" outlineLevel="2">
      <c r="A93" s="89" t="s">
        <v>222</v>
      </c>
      <c r="B93" s="85"/>
      <c r="C93" s="84">
        <v>200053588.42</v>
      </c>
      <c r="D93" s="84">
        <v>16250495.9</v>
      </c>
      <c r="E93" s="85"/>
      <c r="F93" s="85"/>
      <c r="G93" s="84">
        <v>183803092.52</v>
      </c>
    </row>
    <row r="94" spans="1:7" ht="12" customHeight="1">
      <c r="A94" s="80" t="s">
        <v>223</v>
      </c>
      <c r="B94" s="82"/>
      <c r="C94" s="81">
        <v>29017749.78</v>
      </c>
      <c r="D94" s="81">
        <v>56572336</v>
      </c>
      <c r="E94" s="81">
        <v>145874381.39</v>
      </c>
      <c r="F94" s="82"/>
      <c r="G94" s="81">
        <v>11321256.2</v>
      </c>
    </row>
    <row r="95" spans="1:7" ht="34.5" customHeight="1" outlineLevel="1">
      <c r="A95" s="83" t="s">
        <v>224</v>
      </c>
      <c r="B95" s="85"/>
      <c r="C95" s="85"/>
      <c r="D95" s="84">
        <v>27692612</v>
      </c>
      <c r="E95" s="84">
        <v>27692612</v>
      </c>
      <c r="F95" s="85"/>
      <c r="G95" s="85"/>
    </row>
    <row r="96" spans="1:7" ht="23.25" customHeight="1" outlineLevel="1">
      <c r="A96" s="83" t="s">
        <v>225</v>
      </c>
      <c r="B96" s="85"/>
      <c r="C96" s="84">
        <v>15549703.2</v>
      </c>
      <c r="D96" s="84">
        <v>15896796</v>
      </c>
      <c r="E96" s="84">
        <v>6235904</v>
      </c>
      <c r="F96" s="85"/>
      <c r="G96" s="84">
        <v>5888811.2</v>
      </c>
    </row>
    <row r="97" spans="1:7" ht="23.25" customHeight="1" outlineLevel="1">
      <c r="A97" s="83" t="s">
        <v>226</v>
      </c>
      <c r="B97" s="85"/>
      <c r="C97" s="92">
        <v>1.58</v>
      </c>
      <c r="D97" s="84">
        <v>106998537.39</v>
      </c>
      <c r="E97" s="84">
        <v>106998537.39</v>
      </c>
      <c r="F97" s="85"/>
      <c r="G97" s="84"/>
    </row>
    <row r="98" spans="1:7" ht="12" customHeight="1" outlineLevel="1">
      <c r="A98" s="83" t="s">
        <v>227</v>
      </c>
      <c r="B98" s="85"/>
      <c r="C98" s="84">
        <v>12982928</v>
      </c>
      <c r="D98" s="84">
        <v>12982928</v>
      </c>
      <c r="E98" s="84">
        <v>4947328</v>
      </c>
      <c r="F98" s="85"/>
      <c r="G98" s="84">
        <v>4947328</v>
      </c>
    </row>
    <row r="99" spans="1:7" ht="23.25" customHeight="1" outlineLevel="1">
      <c r="A99" s="83" t="s">
        <v>228</v>
      </c>
      <c r="B99" s="85"/>
      <c r="C99" s="84">
        <v>24514</v>
      </c>
      <c r="D99" s="85"/>
      <c r="E99" s="85"/>
      <c r="F99" s="85"/>
      <c r="G99" s="84">
        <v>24514</v>
      </c>
    </row>
    <row r="100" spans="1:7" ht="12" customHeight="1" outlineLevel="1">
      <c r="A100" s="83" t="s">
        <v>229</v>
      </c>
      <c r="B100" s="85"/>
      <c r="C100" s="84">
        <v>460603</v>
      </c>
      <c r="D100" s="85"/>
      <c r="E100" s="85"/>
      <c r="F100" s="85"/>
      <c r="G100" s="84">
        <v>460603</v>
      </c>
    </row>
    <row r="101" spans="1:7" ht="34.5" customHeight="1">
      <c r="A101" s="80" t="s">
        <v>230</v>
      </c>
      <c r="B101" s="82"/>
      <c r="C101" s="81">
        <v>25952117.7</v>
      </c>
      <c r="D101" s="81">
        <v>24550185.5</v>
      </c>
      <c r="E101" s="81">
        <v>12284790.28</v>
      </c>
      <c r="F101" s="82"/>
      <c r="G101" s="81">
        <v>13686722.48</v>
      </c>
    </row>
    <row r="102" spans="1:7" ht="23.25" customHeight="1" outlineLevel="1">
      <c r="A102" s="83" t="s">
        <v>231</v>
      </c>
      <c r="B102" s="85"/>
      <c r="C102" s="84">
        <v>5666567.89</v>
      </c>
      <c r="D102" s="84">
        <v>5569874.95</v>
      </c>
      <c r="E102" s="84">
        <v>3459423.73</v>
      </c>
      <c r="F102" s="85"/>
      <c r="G102" s="84">
        <v>3556116.67</v>
      </c>
    </row>
    <row r="103" spans="1:7" ht="23.25" customHeight="1" outlineLevel="1">
      <c r="A103" s="83" t="s">
        <v>232</v>
      </c>
      <c r="B103" s="85"/>
      <c r="C103" s="84">
        <v>20285549.81</v>
      </c>
      <c r="D103" s="84">
        <v>18980310.55</v>
      </c>
      <c r="E103" s="84">
        <v>8825366.55</v>
      </c>
      <c r="F103" s="85"/>
      <c r="G103" s="84">
        <v>10130605.81</v>
      </c>
    </row>
    <row r="104" spans="1:7" ht="23.25" customHeight="1">
      <c r="A104" s="80" t="s">
        <v>233</v>
      </c>
      <c r="B104" s="82"/>
      <c r="C104" s="81">
        <v>2067089508.57</v>
      </c>
      <c r="D104" s="81">
        <v>904961114.82</v>
      </c>
      <c r="E104" s="81">
        <v>761522530.92</v>
      </c>
      <c r="F104" s="82"/>
      <c r="G104" s="81">
        <v>1923650924.67</v>
      </c>
    </row>
    <row r="105" spans="1:7" ht="34.5" customHeight="1" outlineLevel="1">
      <c r="A105" s="86" t="s">
        <v>234</v>
      </c>
      <c r="B105" s="88"/>
      <c r="C105" s="87">
        <v>1826381773.4099998</v>
      </c>
      <c r="D105" s="87">
        <v>682756816.45</v>
      </c>
      <c r="E105" s="87">
        <v>656797592.56</v>
      </c>
      <c r="F105" s="88"/>
      <c r="G105" s="87">
        <v>1800422549.52</v>
      </c>
    </row>
    <row r="106" spans="1:7" ht="34.5" customHeight="1" outlineLevel="2">
      <c r="A106" s="89" t="s">
        <v>235</v>
      </c>
      <c r="B106" s="85"/>
      <c r="C106" s="84">
        <v>29916387.14</v>
      </c>
      <c r="D106" s="84">
        <v>29916387.14</v>
      </c>
      <c r="E106" s="84">
        <v>31547967.94</v>
      </c>
      <c r="F106" s="85"/>
      <c r="G106" s="84">
        <v>31547967.94</v>
      </c>
    </row>
    <row r="107" spans="1:7" ht="34.5" customHeight="1" outlineLevel="2">
      <c r="A107" s="89" t="s">
        <v>236</v>
      </c>
      <c r="B107" s="85"/>
      <c r="C107" s="84">
        <v>1597393061.72</v>
      </c>
      <c r="D107" s="84">
        <v>226865873.25</v>
      </c>
      <c r="E107" s="84">
        <v>238838206.5</v>
      </c>
      <c r="F107" s="85"/>
      <c r="G107" s="84">
        <v>1609365394.9699998</v>
      </c>
    </row>
    <row r="108" spans="1:7" ht="34.5" customHeight="1" outlineLevel="2">
      <c r="A108" s="89" t="s">
        <v>237</v>
      </c>
      <c r="B108" s="85"/>
      <c r="C108" s="84">
        <v>199072324.55</v>
      </c>
      <c r="D108" s="84">
        <v>425974556.06</v>
      </c>
      <c r="E108" s="84">
        <v>386411418.12</v>
      </c>
      <c r="F108" s="85"/>
      <c r="G108" s="84">
        <v>159509186.61</v>
      </c>
    </row>
    <row r="109" spans="1:7" ht="23.25" customHeight="1" outlineLevel="1">
      <c r="A109" s="83" t="s">
        <v>238</v>
      </c>
      <c r="B109" s="85"/>
      <c r="C109" s="84">
        <v>64147083.01</v>
      </c>
      <c r="D109" s="84">
        <v>90050384.87</v>
      </c>
      <c r="E109" s="84">
        <v>89313912</v>
      </c>
      <c r="F109" s="85"/>
      <c r="G109" s="84">
        <v>63410610.14</v>
      </c>
    </row>
    <row r="110" spans="1:7" ht="23.25" customHeight="1" outlineLevel="1">
      <c r="A110" s="83" t="s">
        <v>239</v>
      </c>
      <c r="B110" s="85"/>
      <c r="C110" s="84">
        <v>114387341.67</v>
      </c>
      <c r="D110" s="84">
        <v>106749900</v>
      </c>
      <c r="E110" s="84">
        <v>8355000</v>
      </c>
      <c r="F110" s="85"/>
      <c r="G110" s="84">
        <v>15992441.67</v>
      </c>
    </row>
    <row r="111" spans="1:7" ht="23.25" customHeight="1" outlineLevel="2">
      <c r="A111" s="89" t="s">
        <v>240</v>
      </c>
      <c r="B111" s="85"/>
      <c r="C111" s="84">
        <v>114387341.67</v>
      </c>
      <c r="D111" s="84">
        <v>106749900</v>
      </c>
      <c r="E111" s="84">
        <v>8355000</v>
      </c>
      <c r="F111" s="85"/>
      <c r="G111" s="84">
        <v>15992441.67</v>
      </c>
    </row>
    <row r="112" spans="1:7" ht="23.25" customHeight="1" outlineLevel="1">
      <c r="A112" s="86" t="s">
        <v>241</v>
      </c>
      <c r="B112" s="88"/>
      <c r="C112" s="87">
        <v>62173310.48</v>
      </c>
      <c r="D112" s="87">
        <v>25404013.5</v>
      </c>
      <c r="E112" s="87">
        <v>7056026.36</v>
      </c>
      <c r="F112" s="88"/>
      <c r="G112" s="87">
        <v>43825323.34</v>
      </c>
    </row>
    <row r="113" spans="1:7" ht="34.5" customHeight="1" outlineLevel="2">
      <c r="A113" s="89" t="s">
        <v>242</v>
      </c>
      <c r="B113" s="85"/>
      <c r="C113" s="84">
        <v>2084476.89</v>
      </c>
      <c r="D113" s="84">
        <v>81218</v>
      </c>
      <c r="E113" s="84">
        <v>90120</v>
      </c>
      <c r="F113" s="85"/>
      <c r="G113" s="84">
        <v>2093378.89</v>
      </c>
    </row>
    <row r="114" spans="1:7" ht="23.25" customHeight="1" outlineLevel="2">
      <c r="A114" s="89" t="s">
        <v>243</v>
      </c>
      <c r="B114" s="85"/>
      <c r="C114" s="84">
        <v>1369240</v>
      </c>
      <c r="D114" s="84">
        <v>1369240</v>
      </c>
      <c r="E114" s="84">
        <v>477459</v>
      </c>
      <c r="F114" s="85"/>
      <c r="G114" s="84">
        <v>477459</v>
      </c>
    </row>
    <row r="115" spans="1:7" ht="23.25" customHeight="1" outlineLevel="2">
      <c r="A115" s="89" t="s">
        <v>244</v>
      </c>
      <c r="B115" s="85"/>
      <c r="C115" s="84">
        <v>1154841.15</v>
      </c>
      <c r="D115" s="84">
        <v>1755950.65</v>
      </c>
      <c r="E115" s="84">
        <v>1270322.85</v>
      </c>
      <c r="F115" s="85"/>
      <c r="G115" s="84">
        <v>669213.35</v>
      </c>
    </row>
    <row r="116" spans="1:7" ht="23.25" customHeight="1" outlineLevel="2">
      <c r="A116" s="89" t="s">
        <v>245</v>
      </c>
      <c r="B116" s="85"/>
      <c r="C116" s="84">
        <v>54513122.98</v>
      </c>
      <c r="D116" s="84">
        <v>16522600.85</v>
      </c>
      <c r="E116" s="84">
        <v>2583504.51</v>
      </c>
      <c r="F116" s="85"/>
      <c r="G116" s="84">
        <v>40574026.64</v>
      </c>
    </row>
    <row r="117" spans="1:7" ht="23.25" customHeight="1" outlineLevel="2">
      <c r="A117" s="89" t="s">
        <v>246</v>
      </c>
      <c r="B117" s="85"/>
      <c r="C117" s="84">
        <v>2417947.46</v>
      </c>
      <c r="D117" s="84">
        <v>5416277</v>
      </c>
      <c r="E117" s="84">
        <v>2375893</v>
      </c>
      <c r="F117" s="85"/>
      <c r="G117" s="91">
        <v>-622436.54</v>
      </c>
    </row>
    <row r="118" spans="1:7" ht="23.25" customHeight="1" outlineLevel="2">
      <c r="A118" s="89" t="s">
        <v>247</v>
      </c>
      <c r="B118" s="85"/>
      <c r="C118" s="84">
        <v>633682</v>
      </c>
      <c r="D118" s="84">
        <v>258727</v>
      </c>
      <c r="E118" s="84">
        <v>258727</v>
      </c>
      <c r="F118" s="85"/>
      <c r="G118" s="84">
        <v>633682</v>
      </c>
    </row>
    <row r="119" spans="1:7" ht="23.25" customHeight="1">
      <c r="A119" s="80" t="s">
        <v>248</v>
      </c>
      <c r="B119" s="82"/>
      <c r="C119" s="81">
        <v>142894504</v>
      </c>
      <c r="D119" s="82"/>
      <c r="E119" s="82"/>
      <c r="F119" s="82"/>
      <c r="G119" s="81">
        <v>142894504</v>
      </c>
    </row>
    <row r="120" spans="1:7" ht="34.5" customHeight="1" outlineLevel="1">
      <c r="A120" s="83" t="s">
        <v>249</v>
      </c>
      <c r="B120" s="85"/>
      <c r="C120" s="84">
        <v>142894504</v>
      </c>
      <c r="D120" s="85"/>
      <c r="E120" s="85"/>
      <c r="F120" s="85"/>
      <c r="G120" s="84">
        <v>142894504</v>
      </c>
    </row>
    <row r="121" spans="1:7" ht="34.5" customHeight="1" outlineLevel="2">
      <c r="A121" s="89" t="s">
        <v>250</v>
      </c>
      <c r="B121" s="85"/>
      <c r="C121" s="84">
        <v>142894504</v>
      </c>
      <c r="D121" s="85"/>
      <c r="E121" s="85"/>
      <c r="F121" s="85"/>
      <c r="G121" s="84">
        <v>142894504</v>
      </c>
    </row>
    <row r="122" spans="1:7" ht="23.25" customHeight="1">
      <c r="A122" s="80" t="s">
        <v>251</v>
      </c>
      <c r="B122" s="82"/>
      <c r="C122" s="81">
        <v>676986703.7</v>
      </c>
      <c r="D122" s="81">
        <v>715142073.83</v>
      </c>
      <c r="E122" s="81">
        <v>709159708.6</v>
      </c>
      <c r="F122" s="82"/>
      <c r="G122" s="81">
        <v>671004338.47</v>
      </c>
    </row>
    <row r="123" spans="1:7" ht="23.25" customHeight="1" outlineLevel="1">
      <c r="A123" s="83" t="s">
        <v>252</v>
      </c>
      <c r="B123" s="85"/>
      <c r="C123" s="84">
        <v>676986703.7</v>
      </c>
      <c r="D123" s="84">
        <v>715142073.83</v>
      </c>
      <c r="E123" s="84">
        <v>709159708.6</v>
      </c>
      <c r="F123" s="85"/>
      <c r="G123" s="84">
        <v>671004338.47</v>
      </c>
    </row>
    <row r="124" spans="1:7" ht="23.25" customHeight="1" outlineLevel="2">
      <c r="A124" s="89" t="s">
        <v>252</v>
      </c>
      <c r="B124" s="85"/>
      <c r="C124" s="84">
        <v>20000</v>
      </c>
      <c r="D124" s="85"/>
      <c r="E124" s="85"/>
      <c r="F124" s="85"/>
      <c r="G124" s="84">
        <v>20000</v>
      </c>
    </row>
    <row r="125" spans="1:7" ht="45.75" customHeight="1" outlineLevel="2">
      <c r="A125" s="89" t="s">
        <v>253</v>
      </c>
      <c r="B125" s="85"/>
      <c r="C125" s="84">
        <v>643648373.79</v>
      </c>
      <c r="D125" s="84">
        <v>681823743.92</v>
      </c>
      <c r="E125" s="84">
        <v>677459923.65</v>
      </c>
      <c r="F125" s="85"/>
      <c r="G125" s="84">
        <v>639284553.52</v>
      </c>
    </row>
    <row r="126" spans="1:7" ht="12" customHeight="1" outlineLevel="2">
      <c r="A126" s="89" t="s">
        <v>254</v>
      </c>
      <c r="B126" s="85"/>
      <c r="C126" s="84">
        <v>33318329.91</v>
      </c>
      <c r="D126" s="84">
        <v>33318329.91</v>
      </c>
      <c r="E126" s="84">
        <v>31699784.95</v>
      </c>
      <c r="F126" s="85"/>
      <c r="G126" s="84">
        <v>31699784.95</v>
      </c>
    </row>
    <row r="127" spans="1:7" ht="23.25" customHeight="1">
      <c r="A127" s="80" t="s">
        <v>255</v>
      </c>
      <c r="B127" s="82"/>
      <c r="C127" s="81">
        <v>6219269124.64</v>
      </c>
      <c r="D127" s="82"/>
      <c r="E127" s="82"/>
      <c r="F127" s="82"/>
      <c r="G127" s="81">
        <v>6219269124.64</v>
      </c>
    </row>
    <row r="128" spans="1:7" ht="57" customHeight="1" outlineLevel="1">
      <c r="A128" s="83" t="s">
        <v>256</v>
      </c>
      <c r="B128" s="85"/>
      <c r="C128" s="84">
        <v>4578238835.35</v>
      </c>
      <c r="D128" s="85"/>
      <c r="E128" s="85"/>
      <c r="F128" s="85"/>
      <c r="G128" s="84">
        <v>4578238835.35</v>
      </c>
    </row>
    <row r="129" spans="1:7" ht="23.25" customHeight="1" outlineLevel="2">
      <c r="A129" s="89" t="s">
        <v>257</v>
      </c>
      <c r="B129" s="85"/>
      <c r="C129" s="84">
        <v>526018835.35</v>
      </c>
      <c r="D129" s="85"/>
      <c r="E129" s="85"/>
      <c r="F129" s="85"/>
      <c r="G129" s="84">
        <v>526018835.35</v>
      </c>
    </row>
    <row r="130" spans="1:7" ht="12" customHeight="1" outlineLevel="2">
      <c r="A130" s="89" t="s">
        <v>258</v>
      </c>
      <c r="B130" s="85"/>
      <c r="C130" s="84">
        <v>4052220000</v>
      </c>
      <c r="D130" s="85"/>
      <c r="E130" s="85"/>
      <c r="F130" s="85"/>
      <c r="G130" s="84">
        <v>4052220000</v>
      </c>
    </row>
    <row r="131" spans="1:7" ht="23.25" customHeight="1" outlineLevel="1">
      <c r="A131" s="86" t="s">
        <v>259</v>
      </c>
      <c r="B131" s="88"/>
      <c r="C131" s="87">
        <v>1641030289.29</v>
      </c>
      <c r="D131" s="88"/>
      <c r="E131" s="88"/>
      <c r="F131" s="88"/>
      <c r="G131" s="87">
        <v>1641030289.29</v>
      </c>
    </row>
    <row r="132" spans="1:7" ht="23.25" customHeight="1" outlineLevel="2">
      <c r="A132" s="89" t="s">
        <v>260</v>
      </c>
      <c r="B132" s="85"/>
      <c r="C132" s="84">
        <v>43999948</v>
      </c>
      <c r="D132" s="85"/>
      <c r="E132" s="85"/>
      <c r="F132" s="85"/>
      <c r="G132" s="84">
        <v>43999948</v>
      </c>
    </row>
    <row r="133" spans="1:7" ht="12" customHeight="1" outlineLevel="2">
      <c r="A133" s="89" t="s">
        <v>261</v>
      </c>
      <c r="B133" s="85"/>
      <c r="C133" s="84">
        <v>1597030341.29</v>
      </c>
      <c r="D133" s="85"/>
      <c r="E133" s="85"/>
      <c r="F133" s="85"/>
      <c r="G133" s="84">
        <v>1597030341.29</v>
      </c>
    </row>
    <row r="134" spans="1:7" ht="23.25" customHeight="1">
      <c r="A134" s="80" t="s">
        <v>262</v>
      </c>
      <c r="B134" s="82"/>
      <c r="C134" s="81">
        <v>60548775</v>
      </c>
      <c r="D134" s="82"/>
      <c r="E134" s="82"/>
      <c r="F134" s="82"/>
      <c r="G134" s="81">
        <v>60548775</v>
      </c>
    </row>
    <row r="135" spans="1:7" ht="34.5" customHeight="1" outlineLevel="1">
      <c r="A135" s="83" t="s">
        <v>263</v>
      </c>
      <c r="B135" s="85"/>
      <c r="C135" s="84">
        <v>60548775</v>
      </c>
      <c r="D135" s="85"/>
      <c r="E135" s="85"/>
      <c r="F135" s="85"/>
      <c r="G135" s="84">
        <v>60548775</v>
      </c>
    </row>
    <row r="136" spans="1:7" ht="23.25" customHeight="1">
      <c r="A136" s="80" t="s">
        <v>264</v>
      </c>
      <c r="B136" s="82"/>
      <c r="C136" s="81">
        <v>2837544400</v>
      </c>
      <c r="D136" s="82"/>
      <c r="E136" s="82"/>
      <c r="F136" s="82"/>
      <c r="G136" s="81">
        <v>2837544400</v>
      </c>
    </row>
    <row r="137" spans="1:7" ht="45.75" customHeight="1" outlineLevel="1">
      <c r="A137" s="83" t="s">
        <v>265</v>
      </c>
      <c r="B137" s="85"/>
      <c r="C137" s="84">
        <v>2837544400</v>
      </c>
      <c r="D137" s="85"/>
      <c r="E137" s="85"/>
      <c r="F137" s="85"/>
      <c r="G137" s="84">
        <v>2837544400</v>
      </c>
    </row>
    <row r="138" spans="1:7" ht="12" customHeight="1">
      <c r="A138" s="80" t="s">
        <v>266</v>
      </c>
      <c r="B138" s="82"/>
      <c r="C138" s="81">
        <v>1188015776.5</v>
      </c>
      <c r="D138" s="82"/>
      <c r="E138" s="82"/>
      <c r="F138" s="82"/>
      <c r="G138" s="81">
        <v>1188015776.5</v>
      </c>
    </row>
    <row r="139" spans="1:7" ht="12" customHeight="1" outlineLevel="1">
      <c r="A139" s="83" t="s">
        <v>267</v>
      </c>
      <c r="B139" s="85"/>
      <c r="C139" s="84">
        <v>12319172</v>
      </c>
      <c r="D139" s="85"/>
      <c r="E139" s="85"/>
      <c r="F139" s="85"/>
      <c r="G139" s="84">
        <v>12319172</v>
      </c>
    </row>
    <row r="140" spans="1:7" ht="12" customHeight="1" outlineLevel="1">
      <c r="A140" s="83" t="s">
        <v>268</v>
      </c>
      <c r="B140" s="85"/>
      <c r="C140" s="84">
        <v>1175696604.5</v>
      </c>
      <c r="D140" s="85"/>
      <c r="E140" s="85"/>
      <c r="F140" s="85"/>
      <c r="G140" s="84">
        <v>1175696604.5</v>
      </c>
    </row>
    <row r="141" spans="1:7" ht="23.25" customHeight="1">
      <c r="A141" s="80" t="s">
        <v>269</v>
      </c>
      <c r="B141" s="82"/>
      <c r="C141" s="93">
        <v>-38923576.4</v>
      </c>
      <c r="D141" s="82"/>
      <c r="E141" s="82"/>
      <c r="F141" s="82"/>
      <c r="G141" s="93">
        <v>-38923576.4</v>
      </c>
    </row>
    <row r="142" spans="1:7" ht="23.25" customHeight="1" outlineLevel="1">
      <c r="A142" s="83" t="s">
        <v>270</v>
      </c>
      <c r="B142" s="85"/>
      <c r="C142" s="91">
        <v>-38923576.4</v>
      </c>
      <c r="D142" s="85"/>
      <c r="E142" s="85"/>
      <c r="F142" s="85"/>
      <c r="G142" s="91">
        <v>-38923576.4</v>
      </c>
    </row>
    <row r="143" spans="1:7" ht="12" customHeight="1">
      <c r="A143" s="80" t="s">
        <v>271</v>
      </c>
      <c r="B143" s="82"/>
      <c r="C143" s="81">
        <v>524746000</v>
      </c>
      <c r="D143" s="82"/>
      <c r="E143" s="82"/>
      <c r="F143" s="82"/>
      <c r="G143" s="81">
        <v>524746000</v>
      </c>
    </row>
    <row r="144" spans="1:7" ht="12" customHeight="1" outlineLevel="1">
      <c r="A144" s="83" t="s">
        <v>272</v>
      </c>
      <c r="B144" s="85"/>
      <c r="C144" s="84">
        <v>524746000</v>
      </c>
      <c r="D144" s="85"/>
      <c r="E144" s="85"/>
      <c r="F144" s="85"/>
      <c r="G144" s="84">
        <v>524746000</v>
      </c>
    </row>
    <row r="145" spans="1:7" ht="12" customHeight="1">
      <c r="A145" s="80" t="s">
        <v>273</v>
      </c>
      <c r="B145" s="82"/>
      <c r="C145" s="81">
        <v>7053516580.280001</v>
      </c>
      <c r="D145" s="82"/>
      <c r="E145" s="82"/>
      <c r="F145" s="82"/>
      <c r="G145" s="81">
        <v>7053516580.280001</v>
      </c>
    </row>
    <row r="146" spans="1:7" ht="34.5" customHeight="1" outlineLevel="1">
      <c r="A146" s="83" t="s">
        <v>274</v>
      </c>
      <c r="B146" s="85"/>
      <c r="C146" s="84">
        <v>7053516580.280001</v>
      </c>
      <c r="D146" s="85"/>
      <c r="E146" s="85"/>
      <c r="F146" s="85"/>
      <c r="G146" s="84">
        <v>7053516580.280001</v>
      </c>
    </row>
    <row r="147" spans="1:7" ht="23.25" customHeight="1">
      <c r="A147" s="80" t="s">
        <v>275</v>
      </c>
      <c r="B147" s="82"/>
      <c r="C147" s="81">
        <v>6234392507</v>
      </c>
      <c r="D147" s="82"/>
      <c r="E147" s="81">
        <v>281599362.23</v>
      </c>
      <c r="F147" s="82"/>
      <c r="G147" s="81">
        <v>6515991869.23</v>
      </c>
    </row>
    <row r="148" spans="1:7" ht="34.5" customHeight="1" outlineLevel="1">
      <c r="A148" s="83" t="s">
        <v>276</v>
      </c>
      <c r="B148" s="85"/>
      <c r="C148" s="84">
        <v>954555684.62</v>
      </c>
      <c r="D148" s="85"/>
      <c r="E148" s="84">
        <v>281599362.23</v>
      </c>
      <c r="F148" s="85"/>
      <c r="G148" s="84">
        <v>1236155046.85</v>
      </c>
    </row>
    <row r="149" spans="1:7" ht="34.5" customHeight="1" outlineLevel="1">
      <c r="A149" s="83" t="s">
        <v>277</v>
      </c>
      <c r="B149" s="85"/>
      <c r="C149" s="84">
        <v>5279836822.38</v>
      </c>
      <c r="D149" s="85"/>
      <c r="E149" s="85"/>
      <c r="F149" s="85"/>
      <c r="G149" s="84">
        <v>5279836822.38</v>
      </c>
    </row>
    <row r="150" spans="1:7" ht="23.25" customHeight="1">
      <c r="A150" s="80" t="s">
        <v>278</v>
      </c>
      <c r="B150" s="82"/>
      <c r="C150" s="82"/>
      <c r="D150" s="81">
        <v>899505857.19</v>
      </c>
      <c r="E150" s="81">
        <v>899505857.19</v>
      </c>
      <c r="F150" s="82"/>
      <c r="G150" s="82"/>
    </row>
    <row r="151" spans="1:7" ht="23.25" customHeight="1" outlineLevel="1">
      <c r="A151" s="83" t="s">
        <v>279</v>
      </c>
      <c r="B151" s="85"/>
      <c r="C151" s="85"/>
      <c r="D151" s="84">
        <v>899505857.19</v>
      </c>
      <c r="E151" s="84">
        <v>899505857.19</v>
      </c>
      <c r="F151" s="85"/>
      <c r="G151" s="85"/>
    </row>
    <row r="152" spans="1:7" ht="23.25" customHeight="1">
      <c r="A152" s="80" t="s">
        <v>280</v>
      </c>
      <c r="B152" s="82"/>
      <c r="C152" s="82"/>
      <c r="D152" s="81">
        <v>891639743.69</v>
      </c>
      <c r="E152" s="81">
        <v>891639743.69</v>
      </c>
      <c r="F152" s="82"/>
      <c r="G152" s="82"/>
    </row>
    <row r="153" spans="1:7" ht="23.25" customHeight="1" outlineLevel="1">
      <c r="A153" s="83" t="s">
        <v>281</v>
      </c>
      <c r="B153" s="85"/>
      <c r="C153" s="85"/>
      <c r="D153" s="84">
        <v>891639743.69</v>
      </c>
      <c r="E153" s="84">
        <v>891639743.69</v>
      </c>
      <c r="F153" s="85"/>
      <c r="G153" s="85"/>
    </row>
    <row r="154" spans="1:7" ht="23.25" customHeight="1" outlineLevel="2">
      <c r="A154" s="89" t="s">
        <v>282</v>
      </c>
      <c r="B154" s="85"/>
      <c r="C154" s="85"/>
      <c r="D154" s="84">
        <v>891639743.69</v>
      </c>
      <c r="E154" s="84">
        <v>891639743.69</v>
      </c>
      <c r="F154" s="85"/>
      <c r="G154" s="85"/>
    </row>
    <row r="155" spans="1:7" ht="12" customHeight="1">
      <c r="A155" s="80" t="s">
        <v>283</v>
      </c>
      <c r="B155" s="82"/>
      <c r="C155" s="82"/>
      <c r="D155" s="81">
        <v>7851380.27</v>
      </c>
      <c r="E155" s="81">
        <v>7851380.27</v>
      </c>
      <c r="F155" s="82"/>
      <c r="G155" s="82"/>
    </row>
    <row r="156" spans="1:7" ht="23.25" customHeight="1" outlineLevel="1">
      <c r="A156" s="86" t="s">
        <v>284</v>
      </c>
      <c r="B156" s="88"/>
      <c r="C156" s="88"/>
      <c r="D156" s="87">
        <v>7851380.27</v>
      </c>
      <c r="E156" s="87">
        <v>7851380.27</v>
      </c>
      <c r="F156" s="88"/>
      <c r="G156" s="88"/>
    </row>
    <row r="157" spans="1:7" ht="45.75" customHeight="1" outlineLevel="2">
      <c r="A157" s="89" t="s">
        <v>285</v>
      </c>
      <c r="B157" s="85"/>
      <c r="C157" s="85"/>
      <c r="D157" s="84">
        <v>7851380.27</v>
      </c>
      <c r="E157" s="84">
        <v>7851380.27</v>
      </c>
      <c r="F157" s="85"/>
      <c r="G157" s="85"/>
    </row>
    <row r="158" spans="1:7" ht="12" customHeight="1">
      <c r="A158" s="80" t="s">
        <v>286</v>
      </c>
      <c r="B158" s="82"/>
      <c r="C158" s="82"/>
      <c r="D158" s="81">
        <v>14733.23</v>
      </c>
      <c r="E158" s="81">
        <v>14733.23</v>
      </c>
      <c r="F158" s="82"/>
      <c r="G158" s="82"/>
    </row>
    <row r="159" spans="1:7" ht="23.25" customHeight="1" outlineLevel="1">
      <c r="A159" s="83" t="s">
        <v>287</v>
      </c>
      <c r="B159" s="85"/>
      <c r="C159" s="85"/>
      <c r="D159" s="84">
        <v>9629.66</v>
      </c>
      <c r="E159" s="84">
        <v>9629.66</v>
      </c>
      <c r="F159" s="85"/>
      <c r="G159" s="85"/>
    </row>
    <row r="160" spans="1:7" ht="12" customHeight="1" outlineLevel="1">
      <c r="A160" s="83" t="s">
        <v>288</v>
      </c>
      <c r="B160" s="85"/>
      <c r="C160" s="85"/>
      <c r="D160" s="84">
        <v>5103.57</v>
      </c>
      <c r="E160" s="84">
        <v>5103.57</v>
      </c>
      <c r="F160" s="85"/>
      <c r="G160" s="85"/>
    </row>
    <row r="161" spans="1:7" ht="23.25" customHeight="1">
      <c r="A161" s="80" t="s">
        <v>289</v>
      </c>
      <c r="B161" s="82"/>
      <c r="C161" s="82"/>
      <c r="D161" s="81">
        <v>6103616.62</v>
      </c>
      <c r="E161" s="81">
        <v>6103616.62</v>
      </c>
      <c r="F161" s="82"/>
      <c r="G161" s="82"/>
    </row>
    <row r="162" spans="1:7" ht="23.25" customHeight="1" outlineLevel="1">
      <c r="A162" s="83" t="s">
        <v>290</v>
      </c>
      <c r="B162" s="85"/>
      <c r="C162" s="85"/>
      <c r="D162" s="84">
        <v>6103616.62</v>
      </c>
      <c r="E162" s="84">
        <v>6103616.62</v>
      </c>
      <c r="F162" s="85"/>
      <c r="G162" s="85"/>
    </row>
    <row r="163" spans="1:7" ht="23.25" customHeight="1">
      <c r="A163" s="80" t="s">
        <v>291</v>
      </c>
      <c r="B163" s="82"/>
      <c r="C163" s="82"/>
      <c r="D163" s="81">
        <v>24192079.22</v>
      </c>
      <c r="E163" s="81">
        <v>24192079.22</v>
      </c>
      <c r="F163" s="82"/>
      <c r="G163" s="82"/>
    </row>
    <row r="164" spans="1:7" ht="23.25" customHeight="1" outlineLevel="1">
      <c r="A164" s="83" t="s">
        <v>292</v>
      </c>
      <c r="B164" s="85"/>
      <c r="C164" s="85"/>
      <c r="D164" s="84">
        <v>13695403.09</v>
      </c>
      <c r="E164" s="84">
        <v>13695403.09</v>
      </c>
      <c r="F164" s="85"/>
      <c r="G164" s="85"/>
    </row>
    <row r="165" spans="1:7" ht="34.5" customHeight="1" outlineLevel="1">
      <c r="A165" s="83" t="s">
        <v>293</v>
      </c>
      <c r="B165" s="85"/>
      <c r="C165" s="85"/>
      <c r="D165" s="84">
        <v>10214996.97</v>
      </c>
      <c r="E165" s="84">
        <v>10214996.97</v>
      </c>
      <c r="F165" s="85"/>
      <c r="G165" s="85"/>
    </row>
    <row r="166" spans="1:7" ht="34.5" customHeight="1" outlineLevel="1">
      <c r="A166" s="83" t="s">
        <v>294</v>
      </c>
      <c r="B166" s="85"/>
      <c r="C166" s="85"/>
      <c r="D166" s="84">
        <v>281679.16</v>
      </c>
      <c r="E166" s="84">
        <v>281679.16</v>
      </c>
      <c r="F166" s="85"/>
      <c r="G166" s="85"/>
    </row>
    <row r="167" spans="1:7" ht="23.25" customHeight="1">
      <c r="A167" s="80" t="s">
        <v>295</v>
      </c>
      <c r="B167" s="82"/>
      <c r="C167" s="82"/>
      <c r="D167" s="81">
        <v>9019010</v>
      </c>
      <c r="E167" s="81">
        <v>9019010</v>
      </c>
      <c r="F167" s="82"/>
      <c r="G167" s="82"/>
    </row>
    <row r="168" spans="1:7" ht="23.25" customHeight="1" outlineLevel="1">
      <c r="A168" s="86" t="s">
        <v>296</v>
      </c>
      <c r="B168" s="88"/>
      <c r="C168" s="88"/>
      <c r="D168" s="87">
        <v>9019010</v>
      </c>
      <c r="E168" s="87">
        <v>9019010</v>
      </c>
      <c r="F168" s="88"/>
      <c r="G168" s="88"/>
    </row>
    <row r="169" spans="1:7" ht="45.75" customHeight="1" outlineLevel="2">
      <c r="A169" s="89" t="s">
        <v>297</v>
      </c>
      <c r="B169" s="85"/>
      <c r="C169" s="85"/>
      <c r="D169" s="84">
        <v>9019010</v>
      </c>
      <c r="E169" s="84">
        <v>9019010</v>
      </c>
      <c r="F169" s="85"/>
      <c r="G169" s="85"/>
    </row>
    <row r="170" spans="1:7" ht="12" customHeight="1">
      <c r="A170" s="80" t="s">
        <v>298</v>
      </c>
      <c r="B170" s="82"/>
      <c r="C170" s="82"/>
      <c r="D170" s="81">
        <v>1000</v>
      </c>
      <c r="E170" s="81">
        <v>1000</v>
      </c>
      <c r="F170" s="82"/>
      <c r="G170" s="82"/>
    </row>
    <row r="171" spans="1:7" ht="12" customHeight="1" outlineLevel="1">
      <c r="A171" s="83" t="s">
        <v>299</v>
      </c>
      <c r="B171" s="85"/>
      <c r="C171" s="85"/>
      <c r="D171" s="84">
        <v>1000</v>
      </c>
      <c r="E171" s="84">
        <v>1000</v>
      </c>
      <c r="F171" s="85"/>
      <c r="G171" s="85"/>
    </row>
    <row r="172" spans="1:7" ht="34.5" customHeight="1">
      <c r="A172" s="80" t="s">
        <v>300</v>
      </c>
      <c r="B172" s="82"/>
      <c r="C172" s="82"/>
      <c r="D172" s="81">
        <v>27692612</v>
      </c>
      <c r="E172" s="81">
        <v>27692612</v>
      </c>
      <c r="F172" s="82"/>
      <c r="G172" s="82"/>
    </row>
    <row r="173" spans="1:7" ht="34.5" customHeight="1" outlineLevel="1">
      <c r="A173" s="86" t="s">
        <v>301</v>
      </c>
      <c r="B173" s="88"/>
      <c r="C173" s="88"/>
      <c r="D173" s="87">
        <v>27692612</v>
      </c>
      <c r="E173" s="87">
        <v>27692612</v>
      </c>
      <c r="F173" s="88"/>
      <c r="G173" s="88"/>
    </row>
    <row r="174" spans="1:7" ht="45.75" customHeight="1" outlineLevel="2">
      <c r="A174" s="89" t="s">
        <v>302</v>
      </c>
      <c r="B174" s="85"/>
      <c r="C174" s="85"/>
      <c r="D174" s="84">
        <v>27692612</v>
      </c>
      <c r="E174" s="84">
        <v>27692612</v>
      </c>
      <c r="F174" s="85"/>
      <c r="G174" s="85"/>
    </row>
    <row r="175" spans="1:7" ht="12" customHeight="1">
      <c r="A175" s="80" t="s">
        <v>303</v>
      </c>
      <c r="B175" s="82"/>
      <c r="C175" s="82"/>
      <c r="D175" s="81">
        <v>201880574.88</v>
      </c>
      <c r="E175" s="81">
        <v>201880574.88</v>
      </c>
      <c r="F175" s="82"/>
      <c r="G175" s="82"/>
    </row>
    <row r="176" spans="1:7" ht="12" customHeight="1" outlineLevel="1">
      <c r="A176" s="83" t="s">
        <v>304</v>
      </c>
      <c r="B176" s="85"/>
      <c r="C176" s="85"/>
      <c r="D176" s="84">
        <v>198146081.88</v>
      </c>
      <c r="E176" s="84">
        <v>198146081.88</v>
      </c>
      <c r="F176" s="85"/>
      <c r="G176" s="85"/>
    </row>
    <row r="177" spans="1:7" ht="23.25" customHeight="1" outlineLevel="1">
      <c r="A177" s="83" t="s">
        <v>305</v>
      </c>
      <c r="B177" s="85"/>
      <c r="C177" s="85"/>
      <c r="D177" s="84">
        <v>246173</v>
      </c>
      <c r="E177" s="84">
        <v>246173</v>
      </c>
      <c r="F177" s="85"/>
      <c r="G177" s="85"/>
    </row>
    <row r="178" spans="1:7" ht="23.25" customHeight="1" outlineLevel="1">
      <c r="A178" s="83" t="s">
        <v>306</v>
      </c>
      <c r="B178" s="85"/>
      <c r="C178" s="85"/>
      <c r="D178" s="84">
        <v>3488320</v>
      </c>
      <c r="E178" s="84">
        <v>3488320</v>
      </c>
      <c r="F178" s="85"/>
      <c r="G178" s="85"/>
    </row>
    <row r="179" spans="1:7" ht="23.25" customHeight="1">
      <c r="A179" s="80" t="s">
        <v>307</v>
      </c>
      <c r="B179" s="82"/>
      <c r="C179" s="82"/>
      <c r="D179" s="81">
        <v>7559090.82</v>
      </c>
      <c r="E179" s="81">
        <v>7559090.82</v>
      </c>
      <c r="F179" s="82"/>
      <c r="G179" s="82"/>
    </row>
    <row r="180" spans="1:7" ht="23.25" customHeight="1" outlineLevel="1">
      <c r="A180" s="83" t="s">
        <v>308</v>
      </c>
      <c r="B180" s="85"/>
      <c r="C180" s="85"/>
      <c r="D180" s="84">
        <v>7559090.82</v>
      </c>
      <c r="E180" s="84">
        <v>7559090.82</v>
      </c>
      <c r="F180" s="85"/>
      <c r="G180" s="85"/>
    </row>
    <row r="181" spans="1:7" ht="12" customHeight="1">
      <c r="A181" s="80" t="s">
        <v>309</v>
      </c>
      <c r="B181" s="82"/>
      <c r="C181" s="82"/>
      <c r="D181" s="81">
        <v>341458511.42</v>
      </c>
      <c r="E181" s="81">
        <v>341458511.42</v>
      </c>
      <c r="F181" s="82"/>
      <c r="G181" s="82"/>
    </row>
    <row r="182" spans="1:7" ht="12" customHeight="1" outlineLevel="1">
      <c r="A182" s="83" t="s">
        <v>310</v>
      </c>
      <c r="B182" s="85"/>
      <c r="C182" s="85"/>
      <c r="D182" s="84">
        <v>339193204.51</v>
      </c>
      <c r="E182" s="84">
        <v>339193204.51</v>
      </c>
      <c r="F182" s="85"/>
      <c r="G182" s="85"/>
    </row>
    <row r="183" spans="1:7" ht="34.5" customHeight="1" outlineLevel="1">
      <c r="A183" s="86" t="s">
        <v>311</v>
      </c>
      <c r="B183" s="88"/>
      <c r="C183" s="88"/>
      <c r="D183" s="87">
        <v>2265306.91</v>
      </c>
      <c r="E183" s="87">
        <v>2265306.91</v>
      </c>
      <c r="F183" s="88"/>
      <c r="G183" s="88"/>
    </row>
    <row r="184" spans="1:7" ht="23.25" customHeight="1" outlineLevel="2">
      <c r="A184" s="89" t="s">
        <v>312</v>
      </c>
      <c r="B184" s="85"/>
      <c r="C184" s="85"/>
      <c r="D184" s="84">
        <v>2265306.91</v>
      </c>
      <c r="E184" s="84">
        <v>2265306.91</v>
      </c>
      <c r="F184" s="85"/>
      <c r="G184" s="85"/>
    </row>
    <row r="185" spans="1:7" ht="12" customHeight="1">
      <c r="A185" s="94" t="s">
        <v>313</v>
      </c>
      <c r="B185" s="95">
        <v>27240874520.14</v>
      </c>
      <c r="C185" s="95">
        <v>27240874520.14</v>
      </c>
      <c r="D185" s="95">
        <v>16378171408.710001</v>
      </c>
      <c r="E185" s="95">
        <v>16378171408.710001</v>
      </c>
      <c r="F185" s="95">
        <v>27433839087.51</v>
      </c>
      <c r="G185" s="95">
        <v>27433839087.51</v>
      </c>
    </row>
    <row r="187" ht="12.75">
      <c r="F187" s="141">
        <f>F62</f>
        <v>90740474.17</v>
      </c>
    </row>
    <row r="188" ht="12.75">
      <c r="F188" s="141">
        <f>F185-F187</f>
        <v>27343098613.34</v>
      </c>
    </row>
    <row r="193" ht="12.75">
      <c r="F193" s="141">
        <f>F6+F15+F17+F35+F47+F53+F60+F63+F74+F83</f>
        <v>27278419099.829998</v>
      </c>
    </row>
    <row r="194" ht="12.75">
      <c r="F194" s="141">
        <f>F193-F187</f>
        <v>27187678625.66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48"/>
      <c r="C1" s="45"/>
      <c r="D1" s="45" t="s">
        <v>314</v>
      </c>
      <c r="E1" s="96"/>
    </row>
    <row r="2" spans="2:5" ht="15">
      <c r="B2" s="48"/>
      <c r="C2" s="45" t="s">
        <v>0</v>
      </c>
      <c r="D2" s="45"/>
      <c r="E2" s="96"/>
    </row>
    <row r="3" spans="2:5" ht="15">
      <c r="B3" s="48"/>
      <c r="C3" s="45" t="s">
        <v>67</v>
      </c>
      <c r="D3" s="45"/>
      <c r="E3" s="96"/>
    </row>
    <row r="4" spans="2:5" ht="15">
      <c r="B4" s="48"/>
      <c r="C4" s="48"/>
      <c r="D4" s="48"/>
      <c r="E4" s="48"/>
    </row>
    <row r="5" spans="2:5" ht="15.75">
      <c r="B5" s="47" t="s">
        <v>315</v>
      </c>
      <c r="C5" s="48"/>
      <c r="D5" s="48"/>
      <c r="E5" s="48"/>
    </row>
    <row r="6" spans="2:5" ht="15.75">
      <c r="B6" s="47"/>
      <c r="C6" s="48"/>
      <c r="D6" s="48"/>
      <c r="E6" s="48"/>
    </row>
    <row r="7" spans="2:5" ht="15.75">
      <c r="B7" s="49" t="s">
        <v>381</v>
      </c>
      <c r="C7" s="48"/>
      <c r="D7" s="48"/>
      <c r="E7" s="48"/>
    </row>
    <row r="8" spans="2:5" ht="15">
      <c r="B8" s="48"/>
      <c r="C8" s="48"/>
      <c r="D8" s="48"/>
      <c r="E8" s="48"/>
    </row>
    <row r="9" spans="2:5" ht="12.75" customHeight="1">
      <c r="B9" s="48"/>
      <c r="C9" s="48"/>
      <c r="D9" s="48"/>
      <c r="E9" s="50" t="s">
        <v>69</v>
      </c>
    </row>
    <row r="10" spans="2:5" ht="3" customHeight="1" hidden="1">
      <c r="B10" s="48"/>
      <c r="C10" s="48"/>
      <c r="D10" s="48"/>
      <c r="E10" s="48"/>
    </row>
    <row r="11" spans="2:5" ht="15.75" thickBot="1">
      <c r="B11" s="48"/>
      <c r="C11" s="48"/>
      <c r="D11" s="48"/>
      <c r="E11" s="48"/>
    </row>
    <row r="12" spans="2:5" ht="63.75" customHeight="1" thickBot="1">
      <c r="B12" s="51" t="s">
        <v>8</v>
      </c>
      <c r="C12" s="52" t="s">
        <v>1</v>
      </c>
      <c r="D12" s="52" t="s">
        <v>9</v>
      </c>
      <c r="E12" s="52" t="s">
        <v>316</v>
      </c>
    </row>
    <row r="13" spans="2:5" ht="16.5" thickBot="1">
      <c r="B13" s="53" t="s">
        <v>317</v>
      </c>
      <c r="C13" s="54">
        <v>10</v>
      </c>
      <c r="D13" s="97">
        <v>891640</v>
      </c>
      <c r="E13" s="97">
        <v>807228</v>
      </c>
    </row>
    <row r="14" spans="2:5" ht="34.5" customHeight="1" thickBot="1">
      <c r="B14" s="53" t="s">
        <v>318</v>
      </c>
      <c r="C14" s="54">
        <v>11</v>
      </c>
      <c r="D14" s="98">
        <v>550898</v>
      </c>
      <c r="E14" s="99">
        <v>539319</v>
      </c>
    </row>
    <row r="15" spans="2:5" ht="30.75" customHeight="1" thickBot="1">
      <c r="B15" s="53" t="s">
        <v>319</v>
      </c>
      <c r="C15" s="54">
        <v>12</v>
      </c>
      <c r="D15" s="62">
        <f>D13-D14</f>
        <v>340742</v>
      </c>
      <c r="E15" s="62">
        <f>E13-E14</f>
        <v>267909</v>
      </c>
    </row>
    <row r="16" spans="2:5" ht="24.75" customHeight="1" thickBot="1">
      <c r="B16" s="53" t="s">
        <v>320</v>
      </c>
      <c r="C16" s="54">
        <v>13</v>
      </c>
      <c r="D16" s="57">
        <v>6104</v>
      </c>
      <c r="E16" s="57">
        <v>6338</v>
      </c>
    </row>
    <row r="17" spans="2:5" ht="21" customHeight="1" thickBot="1">
      <c r="B17" s="53" t="s">
        <v>321</v>
      </c>
      <c r="C17" s="54">
        <v>14</v>
      </c>
      <c r="D17" s="57">
        <v>24192</v>
      </c>
      <c r="E17" s="57">
        <v>24699</v>
      </c>
    </row>
    <row r="18" spans="2:7" ht="16.5" thickBot="1">
      <c r="B18" s="53" t="s">
        <v>322</v>
      </c>
      <c r="C18" s="54">
        <v>15</v>
      </c>
      <c r="D18" s="57"/>
      <c r="E18" s="57"/>
      <c r="G18" s="66"/>
    </row>
    <row r="19" spans="2:5" ht="16.5" thickBot="1">
      <c r="B19" s="53" t="s">
        <v>323</v>
      </c>
      <c r="C19" s="54">
        <v>16</v>
      </c>
      <c r="D19" s="57">
        <v>14</v>
      </c>
      <c r="E19" s="57">
        <v>171</v>
      </c>
    </row>
    <row r="20" spans="2:5" ht="35.25" customHeight="1" thickBot="1">
      <c r="B20" s="53" t="s">
        <v>324</v>
      </c>
      <c r="C20" s="54">
        <v>20</v>
      </c>
      <c r="D20" s="57">
        <f>D15-D16-D17+D19-D18</f>
        <v>310460</v>
      </c>
      <c r="E20" s="57">
        <f>E15-E16-E17+E19</f>
        <v>237043</v>
      </c>
    </row>
    <row r="21" spans="2:5" ht="24" customHeight="1" thickBot="1">
      <c r="B21" s="53" t="s">
        <v>325</v>
      </c>
      <c r="C21" s="54">
        <v>21</v>
      </c>
      <c r="D21" s="57">
        <v>7851</v>
      </c>
      <c r="E21" s="57">
        <v>393</v>
      </c>
    </row>
    <row r="22" spans="2:5" ht="29.25" customHeight="1" thickBot="1">
      <c r="B22" s="53" t="s">
        <v>326</v>
      </c>
      <c r="C22" s="54">
        <v>22</v>
      </c>
      <c r="D22" s="57">
        <v>9019</v>
      </c>
      <c r="E22" s="57">
        <v>12424</v>
      </c>
    </row>
    <row r="23" spans="2:5" ht="62.25" customHeight="1" thickBot="1">
      <c r="B23" s="53" t="s">
        <v>327</v>
      </c>
      <c r="C23" s="54">
        <v>23</v>
      </c>
      <c r="D23" s="57"/>
      <c r="E23" s="57"/>
    </row>
    <row r="24" spans="2:5" ht="20.25" customHeight="1" thickBot="1">
      <c r="B24" s="53" t="s">
        <v>328</v>
      </c>
      <c r="C24" s="54">
        <v>24</v>
      </c>
      <c r="D24" s="57"/>
      <c r="E24" s="57"/>
    </row>
    <row r="25" spans="2:5" ht="17.25" customHeight="1" thickBot="1">
      <c r="B25" s="53" t="s">
        <v>329</v>
      </c>
      <c r="C25" s="54">
        <v>25</v>
      </c>
      <c r="D25" s="57"/>
      <c r="E25" s="57"/>
    </row>
    <row r="26" spans="2:5" ht="36" customHeight="1" thickBot="1">
      <c r="B26" s="53" t="s">
        <v>330</v>
      </c>
      <c r="C26" s="54">
        <v>100</v>
      </c>
      <c r="D26" s="62">
        <f>D20+D21-D22-D25</f>
        <v>309292</v>
      </c>
      <c r="E26" s="62">
        <f>E20+E21-E22</f>
        <v>225012</v>
      </c>
    </row>
    <row r="27" spans="2:5" ht="23.25" customHeight="1" thickBot="1">
      <c r="B27" s="53" t="s">
        <v>331</v>
      </c>
      <c r="C27" s="51">
        <v>101</v>
      </c>
      <c r="D27" s="100">
        <v>27693</v>
      </c>
      <c r="E27" s="100">
        <v>27623</v>
      </c>
    </row>
    <row r="28" spans="2:5" ht="54.75" customHeight="1" thickBot="1">
      <c r="B28" s="53" t="s">
        <v>332</v>
      </c>
      <c r="C28" s="54">
        <v>200</v>
      </c>
      <c r="D28" s="57">
        <f>D26-D27</f>
        <v>281599</v>
      </c>
      <c r="E28" s="57">
        <f>E26-E27</f>
        <v>197389</v>
      </c>
    </row>
    <row r="29" spans="2:5" ht="48.75" customHeight="1" thickBot="1">
      <c r="B29" s="53" t="s">
        <v>333</v>
      </c>
      <c r="C29" s="54">
        <v>201</v>
      </c>
      <c r="D29" s="57"/>
      <c r="E29" s="57"/>
    </row>
    <row r="30" spans="2:5" ht="33.75" customHeight="1" thickBot="1">
      <c r="B30" s="53" t="s">
        <v>334</v>
      </c>
      <c r="C30" s="54">
        <v>300</v>
      </c>
      <c r="D30" s="62">
        <f>D28+D29</f>
        <v>281599</v>
      </c>
      <c r="E30" s="62">
        <f>E28+E29</f>
        <v>197389</v>
      </c>
    </row>
    <row r="31" spans="2:5" ht="16.5" thickBot="1">
      <c r="B31" s="53" t="s">
        <v>335</v>
      </c>
      <c r="C31" s="54"/>
      <c r="D31" s="57">
        <f>D30*78.64%</f>
        <v>221449.4536</v>
      </c>
      <c r="E31" s="57">
        <f>E30*78.64%</f>
        <v>155226.7096</v>
      </c>
    </row>
    <row r="32" spans="2:5" ht="16.5" thickBot="1">
      <c r="B32" s="53" t="s">
        <v>336</v>
      </c>
      <c r="C32" s="54"/>
      <c r="D32" s="57">
        <f>D30-D31</f>
        <v>60149.54639999999</v>
      </c>
      <c r="E32" s="57">
        <f>E30-E31</f>
        <v>42162.2904</v>
      </c>
    </row>
    <row r="33" spans="2:5" ht="15">
      <c r="B33" s="101"/>
      <c r="C33" s="48"/>
      <c r="D33" s="48"/>
      <c r="E33" s="102"/>
    </row>
    <row r="34" spans="2:5" ht="15">
      <c r="B34" s="103" t="s">
        <v>2</v>
      </c>
      <c r="C34" s="48"/>
      <c r="D34" s="48"/>
      <c r="E34" s="102"/>
    </row>
    <row r="35" spans="2:5" ht="15">
      <c r="B35" s="101"/>
      <c r="C35" s="48"/>
      <c r="D35" s="48"/>
      <c r="E35" s="102"/>
    </row>
    <row r="36" spans="2:5" ht="15">
      <c r="B36" s="103" t="s">
        <v>3</v>
      </c>
      <c r="C36" s="48"/>
      <c r="D36" s="48"/>
      <c r="E36" s="102"/>
    </row>
    <row r="37" spans="2:4" ht="18">
      <c r="B37" s="104"/>
      <c r="D37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M63"/>
  <sheetViews>
    <sheetView zoomScalePageLayoutView="0" workbookViewId="0" topLeftCell="A23">
      <selection activeCell="K36" sqref="K36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05" customFormat="1" ht="12" customHeight="1"/>
    <row r="2" s="105" customFormat="1" ht="12.75" hidden="1"/>
    <row r="3" s="105" customFormat="1" ht="12.75" hidden="1"/>
    <row r="4" s="105" customFormat="1" ht="12.75" hidden="1"/>
    <row r="5" s="105" customFormat="1" ht="12.75"/>
    <row r="6" s="105" customFormat="1" ht="12.75"/>
    <row r="7" spans="1:8" s="105" customFormat="1" ht="12.75">
      <c r="A7" s="106" t="str">
        <f>+'[1]Ф1'!A1</f>
        <v>Введите название компании</v>
      </c>
      <c r="B7" s="106"/>
      <c r="C7" s="107" t="s">
        <v>337</v>
      </c>
      <c r="D7" s="107"/>
      <c r="E7" s="108"/>
      <c r="F7" s="107"/>
      <c r="G7" s="107"/>
      <c r="H7" s="107"/>
    </row>
    <row r="8" spans="1:8" s="110" customFormat="1" ht="15.75" customHeight="1">
      <c r="A8" s="109" t="s">
        <v>338</v>
      </c>
      <c r="B8" s="196" t="s">
        <v>380</v>
      </c>
      <c r="C8" s="196"/>
      <c r="D8" s="196"/>
      <c r="E8" s="196"/>
      <c r="F8" s="196"/>
      <c r="G8" s="197"/>
      <c r="H8" s="197"/>
    </row>
    <row r="9" s="105" customFormat="1" ht="13.5" thickBot="1"/>
    <row r="10" spans="1:13" s="105" customFormat="1" ht="21.75" customHeight="1" thickBot="1">
      <c r="A10" s="111" t="s">
        <v>339</v>
      </c>
      <c r="B10" s="198"/>
      <c r="C10" s="194" t="s">
        <v>340</v>
      </c>
      <c r="D10" s="194" t="s">
        <v>341</v>
      </c>
      <c r="E10" s="194" t="s">
        <v>342</v>
      </c>
      <c r="F10" s="194" t="s">
        <v>343</v>
      </c>
      <c r="G10" s="194" t="s">
        <v>344</v>
      </c>
      <c r="H10" s="194" t="s">
        <v>345</v>
      </c>
      <c r="I10" s="194" t="s">
        <v>346</v>
      </c>
      <c r="J10" s="194" t="s">
        <v>122</v>
      </c>
      <c r="K10" s="194" t="s">
        <v>347</v>
      </c>
      <c r="L10" s="194" t="s">
        <v>348</v>
      </c>
      <c r="M10" s="195" t="s">
        <v>313</v>
      </c>
    </row>
    <row r="11" spans="1:13" s="105" customFormat="1" ht="63.75" customHeight="1" thickBot="1">
      <c r="A11" s="111"/>
      <c r="B11" s="198"/>
      <c r="C11" s="199"/>
      <c r="D11" s="199"/>
      <c r="E11" s="194"/>
      <c r="F11" s="199"/>
      <c r="G11" s="194"/>
      <c r="H11" s="194"/>
      <c r="I11" s="194"/>
      <c r="J11" s="199"/>
      <c r="K11" s="194"/>
      <c r="L11" s="194"/>
      <c r="M11" s="195"/>
    </row>
    <row r="12" spans="1:13" s="105" customFormat="1" ht="13.5" thickBot="1">
      <c r="A12" s="112"/>
      <c r="B12" s="113"/>
      <c r="C12" s="114" t="s">
        <v>349</v>
      </c>
      <c r="D12" s="114" t="s">
        <v>349</v>
      </c>
      <c r="E12" s="114" t="s">
        <v>349</v>
      </c>
      <c r="F12" s="114" t="s">
        <v>349</v>
      </c>
      <c r="G12" s="114" t="s">
        <v>349</v>
      </c>
      <c r="H12" s="114" t="s">
        <v>349</v>
      </c>
      <c r="I12" s="114" t="s">
        <v>349</v>
      </c>
      <c r="J12" s="114" t="s">
        <v>349</v>
      </c>
      <c r="K12" s="114" t="s">
        <v>349</v>
      </c>
      <c r="L12" s="114" t="s">
        <v>349</v>
      </c>
      <c r="M12" s="114" t="s">
        <v>349</v>
      </c>
    </row>
    <row r="13" spans="1:13" s="105" customFormat="1" ht="24.75" customHeight="1" thickBot="1">
      <c r="A13" s="115"/>
      <c r="B13" s="116" t="s">
        <v>378</v>
      </c>
      <c r="C13" s="117">
        <v>1712762</v>
      </c>
      <c r="D13" s="117">
        <v>-38924</v>
      </c>
      <c r="E13" s="117"/>
      <c r="F13" s="117">
        <v>7754455</v>
      </c>
      <c r="G13" s="117"/>
      <c r="H13" s="117"/>
      <c r="I13" s="117"/>
      <c r="J13" s="117">
        <v>5024692</v>
      </c>
      <c r="K13" s="118">
        <f>SUM(C13:J13)</f>
        <v>14452985</v>
      </c>
      <c r="L13" s="117"/>
      <c r="M13" s="118">
        <f aca="true" t="shared" si="0" ref="M13:M34">+K13+L13</f>
        <v>14452985</v>
      </c>
    </row>
    <row r="14" spans="1:13" s="105" customFormat="1" ht="39.75" customHeight="1" thickBot="1">
      <c r="A14" s="115" t="s">
        <v>350</v>
      </c>
      <c r="B14" s="119" t="s">
        <v>351</v>
      </c>
      <c r="C14" s="120"/>
      <c r="D14" s="120"/>
      <c r="E14" s="120"/>
      <c r="F14" s="120"/>
      <c r="G14" s="120"/>
      <c r="H14" s="120"/>
      <c r="I14" s="120"/>
      <c r="J14" s="120"/>
      <c r="K14" s="121">
        <f aca="true" t="shared" si="1" ref="K14:K34">+SUM(C14:J14)</f>
        <v>0</v>
      </c>
      <c r="L14" s="120"/>
      <c r="M14" s="121">
        <f t="shared" si="0"/>
        <v>0</v>
      </c>
    </row>
    <row r="15" spans="1:13" s="105" customFormat="1" ht="34.5" customHeight="1" thickBot="1">
      <c r="A15" s="115" t="s">
        <v>350</v>
      </c>
      <c r="B15" s="119" t="s">
        <v>352</v>
      </c>
      <c r="C15" s="120"/>
      <c r="D15" s="120"/>
      <c r="E15" s="120"/>
      <c r="F15" s="120"/>
      <c r="G15" s="120"/>
      <c r="H15" s="120"/>
      <c r="I15" s="120"/>
      <c r="J15" s="120"/>
      <c r="K15" s="121">
        <f t="shared" si="1"/>
        <v>0</v>
      </c>
      <c r="L15" s="120"/>
      <c r="M15" s="121">
        <f t="shared" si="0"/>
        <v>0</v>
      </c>
    </row>
    <row r="16" spans="1:13" s="105" customFormat="1" ht="51.75" customHeight="1" thickBot="1">
      <c r="A16" s="115" t="s">
        <v>350</v>
      </c>
      <c r="B16" s="119" t="s">
        <v>353</v>
      </c>
      <c r="C16" s="120"/>
      <c r="D16" s="120"/>
      <c r="E16" s="120"/>
      <c r="F16" s="120"/>
      <c r="G16" s="120"/>
      <c r="H16" s="120"/>
      <c r="I16" s="120"/>
      <c r="J16" s="120"/>
      <c r="K16" s="121">
        <f t="shared" si="1"/>
        <v>0</v>
      </c>
      <c r="L16" s="120"/>
      <c r="M16" s="121">
        <f t="shared" si="0"/>
        <v>0</v>
      </c>
    </row>
    <row r="17" spans="1:13" s="105" customFormat="1" ht="29.25" customHeight="1" thickBot="1">
      <c r="A17" s="115" t="s">
        <v>354</v>
      </c>
      <c r="B17" s="119" t="s">
        <v>355</v>
      </c>
      <c r="C17" s="120"/>
      <c r="D17" s="120"/>
      <c r="E17" s="120"/>
      <c r="F17" s="120">
        <v>-17373</v>
      </c>
      <c r="G17" s="120"/>
      <c r="H17" s="120"/>
      <c r="I17" s="120"/>
      <c r="J17" s="120"/>
      <c r="K17" s="121">
        <f>+SUM(C17:J17)</f>
        <v>-17373</v>
      </c>
      <c r="L17" s="120"/>
      <c r="M17" s="121">
        <f t="shared" si="0"/>
        <v>-17373</v>
      </c>
    </row>
    <row r="18" spans="1:13" s="105" customFormat="1" ht="29.25" customHeight="1" thickBot="1">
      <c r="A18" s="115" t="s">
        <v>350</v>
      </c>
      <c r="B18" s="119" t="s">
        <v>356</v>
      </c>
      <c r="C18" s="120"/>
      <c r="D18" s="120"/>
      <c r="E18" s="120"/>
      <c r="F18" s="120"/>
      <c r="G18" s="120"/>
      <c r="H18" s="120"/>
      <c r="I18" s="120"/>
      <c r="J18" s="120"/>
      <c r="K18" s="121">
        <f t="shared" si="1"/>
        <v>0</v>
      </c>
      <c r="L18" s="120"/>
      <c r="M18" s="121">
        <f t="shared" si="0"/>
        <v>0</v>
      </c>
    </row>
    <row r="19" spans="1:13" s="105" customFormat="1" ht="40.5" customHeight="1" thickBot="1">
      <c r="A19" s="115" t="s">
        <v>350</v>
      </c>
      <c r="B19" s="116" t="s">
        <v>357</v>
      </c>
      <c r="C19" s="121">
        <f aca="true" t="shared" si="2" ref="C19:J19">+SUM(C14:C18)</f>
        <v>0</v>
      </c>
      <c r="D19" s="121">
        <f t="shared" si="2"/>
        <v>0</v>
      </c>
      <c r="E19" s="121">
        <f t="shared" si="2"/>
        <v>0</v>
      </c>
      <c r="F19" s="121"/>
      <c r="G19" s="121">
        <f t="shared" si="2"/>
        <v>0</v>
      </c>
      <c r="H19" s="121">
        <f t="shared" si="2"/>
        <v>0</v>
      </c>
      <c r="I19" s="121">
        <f t="shared" si="2"/>
        <v>0</v>
      </c>
      <c r="J19" s="121">
        <f t="shared" si="2"/>
        <v>0</v>
      </c>
      <c r="K19" s="121">
        <f t="shared" si="1"/>
        <v>0</v>
      </c>
      <c r="L19" s="121">
        <f>+SUM(L14:L18)</f>
        <v>0</v>
      </c>
      <c r="M19" s="121">
        <f t="shared" si="0"/>
        <v>0</v>
      </c>
    </row>
    <row r="20" spans="1:13" s="105" customFormat="1" ht="27.75" customHeight="1" thickBot="1">
      <c r="A20" s="115"/>
      <c r="B20" s="119" t="s">
        <v>358</v>
      </c>
      <c r="C20" s="120"/>
      <c r="D20" s="120"/>
      <c r="E20" s="120"/>
      <c r="F20" s="120"/>
      <c r="G20" s="120"/>
      <c r="H20" s="120"/>
      <c r="I20" s="120"/>
      <c r="J20" s="120"/>
      <c r="K20" s="121">
        <f t="shared" si="1"/>
        <v>0</v>
      </c>
      <c r="L20" s="120"/>
      <c r="M20" s="121">
        <f t="shared" si="0"/>
        <v>0</v>
      </c>
    </row>
    <row r="21" spans="1:13" s="105" customFormat="1" ht="46.5" customHeight="1" thickBot="1">
      <c r="A21" s="115" t="s">
        <v>359</v>
      </c>
      <c r="B21" s="119" t="s">
        <v>360</v>
      </c>
      <c r="C21" s="120"/>
      <c r="D21" s="120"/>
      <c r="E21" s="120"/>
      <c r="F21" s="120"/>
      <c r="G21" s="120"/>
      <c r="H21" s="120"/>
      <c r="I21" s="120"/>
      <c r="J21" s="120"/>
      <c r="K21" s="121">
        <f t="shared" si="1"/>
        <v>0</v>
      </c>
      <c r="L21" s="120"/>
      <c r="M21" s="121">
        <f t="shared" si="0"/>
        <v>0</v>
      </c>
    </row>
    <row r="22" spans="1:13" s="105" customFormat="1" ht="70.5" customHeight="1" thickBot="1">
      <c r="A22" s="115" t="s">
        <v>361</v>
      </c>
      <c r="B22" s="119" t="s">
        <v>362</v>
      </c>
      <c r="C22" s="120"/>
      <c r="D22" s="120"/>
      <c r="E22" s="120"/>
      <c r="F22" s="120"/>
      <c r="G22" s="120"/>
      <c r="H22" s="120"/>
      <c r="I22" s="120"/>
      <c r="J22" s="120"/>
      <c r="K22" s="121">
        <f t="shared" si="1"/>
        <v>0</v>
      </c>
      <c r="L22" s="120"/>
      <c r="M22" s="121">
        <f t="shared" si="0"/>
        <v>0</v>
      </c>
    </row>
    <row r="23" spans="1:13" s="105" customFormat="1" ht="37.5" customHeight="1" thickBot="1">
      <c r="A23" s="115"/>
      <c r="B23" s="119" t="s">
        <v>363</v>
      </c>
      <c r="C23" s="120"/>
      <c r="D23" s="120"/>
      <c r="E23" s="120"/>
      <c r="F23" s="120">
        <v>-683566</v>
      </c>
      <c r="G23" s="120"/>
      <c r="H23" s="120"/>
      <c r="I23" s="120"/>
      <c r="J23" s="120">
        <v>683566</v>
      </c>
      <c r="K23" s="121">
        <f t="shared" si="1"/>
        <v>0</v>
      </c>
      <c r="L23" s="120"/>
      <c r="M23" s="121">
        <f t="shared" si="0"/>
        <v>0</v>
      </c>
    </row>
    <row r="24" spans="1:13" s="105" customFormat="1" ht="16.5" customHeight="1" thickBot="1">
      <c r="A24" s="115"/>
      <c r="B24" s="119" t="s">
        <v>364</v>
      </c>
      <c r="C24" s="120"/>
      <c r="D24" s="120"/>
      <c r="E24" s="120"/>
      <c r="F24" s="120"/>
      <c r="G24" s="120"/>
      <c r="H24" s="120"/>
      <c r="I24" s="120"/>
      <c r="J24" s="120"/>
      <c r="K24" s="121">
        <f t="shared" si="1"/>
        <v>0</v>
      </c>
      <c r="L24" s="120"/>
      <c r="M24" s="121">
        <f t="shared" si="0"/>
        <v>0</v>
      </c>
    </row>
    <row r="25" spans="1:13" s="105" customFormat="1" ht="26.25" customHeight="1" thickBot="1">
      <c r="A25" s="115" t="s">
        <v>365</v>
      </c>
      <c r="B25" s="122" t="s">
        <v>366</v>
      </c>
      <c r="C25" s="120"/>
      <c r="D25" s="120"/>
      <c r="E25" s="120"/>
      <c r="F25" s="120"/>
      <c r="G25" s="120"/>
      <c r="H25" s="120"/>
      <c r="I25" s="120"/>
      <c r="J25" s="123">
        <v>954556</v>
      </c>
      <c r="K25" s="121">
        <f t="shared" si="1"/>
        <v>954556</v>
      </c>
      <c r="L25" s="120"/>
      <c r="M25" s="121">
        <f t="shared" si="0"/>
        <v>954556</v>
      </c>
    </row>
    <row r="26" spans="1:13" s="105" customFormat="1" ht="23.25" thickBot="1">
      <c r="A26" s="115" t="s">
        <v>367</v>
      </c>
      <c r="B26" s="116" t="s">
        <v>368</v>
      </c>
      <c r="C26" s="120">
        <f aca="true" t="shared" si="3" ref="C26:I26">+SUM(C19:C25)</f>
        <v>0</v>
      </c>
      <c r="D26" s="120">
        <f t="shared" si="3"/>
        <v>0</v>
      </c>
      <c r="E26" s="120">
        <f t="shared" si="3"/>
        <v>0</v>
      </c>
      <c r="F26" s="120">
        <f>F13+F17+F23</f>
        <v>7053516</v>
      </c>
      <c r="G26" s="120">
        <f t="shared" si="3"/>
        <v>0</v>
      </c>
      <c r="H26" s="120">
        <f t="shared" si="3"/>
        <v>0</v>
      </c>
      <c r="I26" s="120">
        <f t="shared" si="3"/>
        <v>0</v>
      </c>
      <c r="J26" s="123">
        <f>J13+J23+J25</f>
        <v>6662814</v>
      </c>
      <c r="K26" s="121">
        <f>+SUM(C26:J26)</f>
        <v>13716330</v>
      </c>
      <c r="L26" s="120">
        <f>+SUM(L19:L25)</f>
        <v>0</v>
      </c>
      <c r="M26" s="121">
        <f>+K26+L26</f>
        <v>13716330</v>
      </c>
    </row>
    <row r="27" spans="1:13" s="105" customFormat="1" ht="25.5" customHeight="1" thickBot="1">
      <c r="A27" s="115" t="s">
        <v>369</v>
      </c>
      <c r="B27" s="119" t="s">
        <v>370</v>
      </c>
      <c r="C27" s="120"/>
      <c r="D27" s="120"/>
      <c r="E27" s="120"/>
      <c r="F27" s="120"/>
      <c r="G27" s="120"/>
      <c r="H27" s="120"/>
      <c r="I27" s="120"/>
      <c r="J27" s="120"/>
      <c r="K27" s="121">
        <f t="shared" si="1"/>
        <v>0</v>
      </c>
      <c r="L27" s="120"/>
      <c r="M27" s="121">
        <f t="shared" si="0"/>
        <v>0</v>
      </c>
    </row>
    <row r="28" spans="1:13" s="105" customFormat="1" ht="25.5" customHeight="1" thickBot="1">
      <c r="A28" s="115"/>
      <c r="B28" s="119" t="s">
        <v>371</v>
      </c>
      <c r="C28" s="120"/>
      <c r="D28" s="120"/>
      <c r="E28" s="120"/>
      <c r="F28" s="120"/>
      <c r="G28" s="120"/>
      <c r="H28" s="120"/>
      <c r="I28" s="120"/>
      <c r="J28" s="120"/>
      <c r="K28" s="121">
        <f t="shared" si="1"/>
        <v>0</v>
      </c>
      <c r="L28" s="120"/>
      <c r="M28" s="121">
        <f t="shared" si="0"/>
        <v>0</v>
      </c>
    </row>
    <row r="29" spans="1:13" s="105" customFormat="1" ht="27" customHeight="1" thickBot="1">
      <c r="A29" s="115" t="s">
        <v>369</v>
      </c>
      <c r="B29" s="119" t="s">
        <v>372</v>
      </c>
      <c r="C29" s="120"/>
      <c r="D29" s="120"/>
      <c r="E29" s="120"/>
      <c r="F29" s="120"/>
      <c r="G29" s="120"/>
      <c r="H29" s="120"/>
      <c r="I29" s="120"/>
      <c r="J29" s="120"/>
      <c r="K29" s="121">
        <f t="shared" si="1"/>
        <v>0</v>
      </c>
      <c r="L29" s="120"/>
      <c r="M29" s="121">
        <f t="shared" si="0"/>
        <v>0</v>
      </c>
    </row>
    <row r="30" spans="1:13" s="105" customFormat="1" ht="23.25" customHeight="1" thickBot="1">
      <c r="A30" s="115" t="s">
        <v>369</v>
      </c>
      <c r="B30" s="119" t="s">
        <v>373</v>
      </c>
      <c r="C30" s="120"/>
      <c r="D30" s="120"/>
      <c r="E30" s="120"/>
      <c r="F30" s="120"/>
      <c r="G30" s="120"/>
      <c r="H30" s="120"/>
      <c r="I30" s="120"/>
      <c r="J30" s="120"/>
      <c r="K30" s="121">
        <f t="shared" si="1"/>
        <v>0</v>
      </c>
      <c r="L30" s="120"/>
      <c r="M30" s="121">
        <f t="shared" si="0"/>
        <v>0</v>
      </c>
    </row>
    <row r="31" spans="1:13" s="105" customFormat="1" ht="27.75" customHeight="1" thickBot="1">
      <c r="A31" s="115" t="s">
        <v>369</v>
      </c>
      <c r="B31" s="119" t="s">
        <v>374</v>
      </c>
      <c r="C31" s="120"/>
      <c r="D31" s="120"/>
      <c r="E31" s="120"/>
      <c r="F31" s="120"/>
      <c r="G31" s="120"/>
      <c r="H31" s="120"/>
      <c r="I31" s="120"/>
      <c r="J31" s="120"/>
      <c r="K31" s="121">
        <f t="shared" si="1"/>
        <v>0</v>
      </c>
      <c r="L31" s="120"/>
      <c r="M31" s="121">
        <f t="shared" si="0"/>
        <v>0</v>
      </c>
    </row>
    <row r="32" spans="1:13" s="105" customFormat="1" ht="25.5" customHeight="1" thickBot="1">
      <c r="A32" s="115"/>
      <c r="B32" s="119" t="s">
        <v>375</v>
      </c>
      <c r="C32" s="120"/>
      <c r="D32" s="120"/>
      <c r="E32" s="120"/>
      <c r="F32" s="120"/>
      <c r="G32" s="120"/>
      <c r="H32" s="120"/>
      <c r="I32" s="120"/>
      <c r="J32" s="120"/>
      <c r="K32" s="121">
        <f t="shared" si="1"/>
        <v>0</v>
      </c>
      <c r="L32" s="120"/>
      <c r="M32" s="121">
        <f t="shared" si="0"/>
        <v>0</v>
      </c>
    </row>
    <row r="33" spans="1:13" s="105" customFormat="1" ht="35.25" customHeight="1" thickBot="1">
      <c r="A33" s="115" t="s">
        <v>369</v>
      </c>
      <c r="B33" s="119" t="s">
        <v>376</v>
      </c>
      <c r="C33" s="120"/>
      <c r="D33" s="120"/>
      <c r="E33" s="120"/>
      <c r="F33" s="120"/>
      <c r="G33" s="120"/>
      <c r="H33" s="120"/>
      <c r="I33" s="120"/>
      <c r="J33" s="120"/>
      <c r="K33" s="121">
        <f t="shared" si="1"/>
        <v>0</v>
      </c>
      <c r="L33" s="120"/>
      <c r="M33" s="121">
        <f t="shared" si="0"/>
        <v>0</v>
      </c>
    </row>
    <row r="34" spans="1:13" s="105" customFormat="1" ht="27" customHeight="1" thickBot="1">
      <c r="A34" s="115" t="s">
        <v>369</v>
      </c>
      <c r="B34" s="119" t="s">
        <v>377</v>
      </c>
      <c r="C34" s="120"/>
      <c r="D34" s="120"/>
      <c r="E34" s="120"/>
      <c r="F34" s="120"/>
      <c r="G34" s="120"/>
      <c r="H34" s="120"/>
      <c r="I34" s="120"/>
      <c r="J34" s="120">
        <v>-428420</v>
      </c>
      <c r="K34" s="121">
        <f t="shared" si="1"/>
        <v>-428420</v>
      </c>
      <c r="L34" s="120"/>
      <c r="M34" s="121">
        <f t="shared" si="0"/>
        <v>-428420</v>
      </c>
    </row>
    <row r="35" spans="1:13" s="105" customFormat="1" ht="26.25" customHeight="1" thickBot="1">
      <c r="A35" s="124"/>
      <c r="B35" s="125" t="s">
        <v>382</v>
      </c>
      <c r="C35" s="117">
        <f aca="true" t="shared" si="4" ref="C35:I35">+C13+C26+SUM(C27:C34)</f>
        <v>1712762</v>
      </c>
      <c r="D35" s="117">
        <f t="shared" si="4"/>
        <v>-38924</v>
      </c>
      <c r="E35" s="117">
        <f t="shared" si="4"/>
        <v>0</v>
      </c>
      <c r="F35" s="117">
        <f>F26</f>
        <v>7053516</v>
      </c>
      <c r="G35" s="117">
        <f t="shared" si="4"/>
        <v>0</v>
      </c>
      <c r="H35" s="117">
        <f t="shared" si="4"/>
        <v>0</v>
      </c>
      <c r="I35" s="117">
        <f t="shared" si="4"/>
        <v>0</v>
      </c>
      <c r="J35" s="117">
        <f>J26+J34</f>
        <v>6234394</v>
      </c>
      <c r="K35" s="118">
        <f>+SUM(C35:J35)</f>
        <v>14961748</v>
      </c>
      <c r="L35" s="117">
        <f>+L13+L26+SUM(L27:L34)</f>
        <v>0</v>
      </c>
      <c r="M35" s="118">
        <f>+K35+L35</f>
        <v>14961748</v>
      </c>
    </row>
    <row r="36" spans="1:13" s="126" customFormat="1" ht="32.25" customHeight="1" thickBot="1">
      <c r="A36" s="124"/>
      <c r="B36" s="125" t="s">
        <v>383</v>
      </c>
      <c r="C36" s="117">
        <f>C35</f>
        <v>1712762</v>
      </c>
      <c r="D36" s="117">
        <f aca="true" t="shared" si="5" ref="D36:L36">D35</f>
        <v>-38924</v>
      </c>
      <c r="E36" s="117">
        <f t="shared" si="5"/>
        <v>0</v>
      </c>
      <c r="F36" s="117">
        <f>F35</f>
        <v>7053516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v>6234394</v>
      </c>
      <c r="K36" s="118">
        <f>+SUM(C36:J36)</f>
        <v>14961748</v>
      </c>
      <c r="L36" s="117">
        <f t="shared" si="5"/>
        <v>0</v>
      </c>
      <c r="M36" s="118">
        <f>+K36+L36</f>
        <v>14961748</v>
      </c>
    </row>
    <row r="37" spans="1:13" s="105" customFormat="1" ht="39.75" customHeight="1" thickBot="1">
      <c r="A37" s="115" t="s">
        <v>350</v>
      </c>
      <c r="B37" s="119" t="s">
        <v>351</v>
      </c>
      <c r="C37" s="120"/>
      <c r="D37" s="120"/>
      <c r="E37" s="120"/>
      <c r="F37" s="120"/>
      <c r="G37" s="120"/>
      <c r="H37" s="120"/>
      <c r="I37" s="120"/>
      <c r="J37" s="120"/>
      <c r="K37" s="121">
        <f aca="true" t="shared" si="6" ref="K37:K57">+SUM(C37:J37)</f>
        <v>0</v>
      </c>
      <c r="L37" s="120"/>
      <c r="M37" s="121">
        <f>+K37+L37</f>
        <v>0</v>
      </c>
    </row>
    <row r="38" spans="1:13" s="105" customFormat="1" ht="34.5" customHeight="1" thickBot="1">
      <c r="A38" s="115" t="s">
        <v>350</v>
      </c>
      <c r="B38" s="119" t="s">
        <v>352</v>
      </c>
      <c r="C38" s="120"/>
      <c r="D38" s="120"/>
      <c r="E38" s="120"/>
      <c r="F38" s="120"/>
      <c r="G38" s="120"/>
      <c r="H38" s="120"/>
      <c r="I38" s="120"/>
      <c r="J38" s="120"/>
      <c r="K38" s="121">
        <f t="shared" si="6"/>
        <v>0</v>
      </c>
      <c r="L38" s="120"/>
      <c r="M38" s="121">
        <f aca="true" t="shared" si="7" ref="M38:M57">+K38+L38</f>
        <v>0</v>
      </c>
    </row>
    <row r="39" spans="1:13" s="105" customFormat="1" ht="51.75" customHeight="1" thickBot="1">
      <c r="A39" s="115" t="s">
        <v>350</v>
      </c>
      <c r="B39" s="119" t="s">
        <v>353</v>
      </c>
      <c r="C39" s="120"/>
      <c r="D39" s="120"/>
      <c r="E39" s="120"/>
      <c r="F39" s="120"/>
      <c r="G39" s="120"/>
      <c r="H39" s="120"/>
      <c r="I39" s="120"/>
      <c r="J39" s="120"/>
      <c r="K39" s="121">
        <f t="shared" si="6"/>
        <v>0</v>
      </c>
      <c r="L39" s="120"/>
      <c r="M39" s="121">
        <f t="shared" si="7"/>
        <v>0</v>
      </c>
    </row>
    <row r="40" spans="1:13" s="105" customFormat="1" ht="29.25" customHeight="1" thickBot="1">
      <c r="A40" s="115" t="s">
        <v>354</v>
      </c>
      <c r="B40" s="119" t="s">
        <v>355</v>
      </c>
      <c r="C40" s="120"/>
      <c r="D40" s="120"/>
      <c r="E40" s="120"/>
      <c r="F40" s="120"/>
      <c r="G40" s="120"/>
      <c r="H40" s="120"/>
      <c r="I40" s="120"/>
      <c r="J40" s="120"/>
      <c r="K40" s="121"/>
      <c r="L40" s="120"/>
      <c r="M40" s="121"/>
    </row>
    <row r="41" spans="1:13" s="105" customFormat="1" ht="29.25" customHeight="1" thickBot="1">
      <c r="A41" s="115" t="s">
        <v>350</v>
      </c>
      <c r="B41" s="119" t="s">
        <v>356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0"/>
      <c r="M41" s="121"/>
    </row>
    <row r="42" spans="1:13" s="105" customFormat="1" ht="40.5" customHeight="1" thickBot="1">
      <c r="A42" s="115" t="s">
        <v>350</v>
      </c>
      <c r="B42" s="116" t="s">
        <v>357</v>
      </c>
      <c r="C42" s="121">
        <f>+SUM(C37:C41)</f>
        <v>0</v>
      </c>
      <c r="D42" s="121">
        <f>+SUM(D37:D41)</f>
        <v>0</v>
      </c>
      <c r="E42" s="121">
        <f>+SUM(E37:E41)</f>
        <v>0</v>
      </c>
      <c r="F42" s="121"/>
      <c r="G42" s="121"/>
      <c r="H42" s="121"/>
      <c r="I42" s="121"/>
      <c r="J42" s="121"/>
      <c r="K42" s="121"/>
      <c r="L42" s="121"/>
      <c r="M42" s="121"/>
    </row>
    <row r="43" spans="1:13" s="105" customFormat="1" ht="27.75" customHeight="1" thickBot="1">
      <c r="A43" s="115"/>
      <c r="B43" s="119" t="s">
        <v>358</v>
      </c>
      <c r="C43" s="120"/>
      <c r="D43" s="120"/>
      <c r="E43" s="120"/>
      <c r="F43" s="120"/>
      <c r="G43" s="120"/>
      <c r="H43" s="120"/>
      <c r="I43" s="120"/>
      <c r="J43" s="120"/>
      <c r="K43" s="121">
        <f t="shared" si="6"/>
        <v>0</v>
      </c>
      <c r="L43" s="120"/>
      <c r="M43" s="121">
        <f t="shared" si="7"/>
        <v>0</v>
      </c>
    </row>
    <row r="44" spans="1:13" s="105" customFormat="1" ht="56.25" customHeight="1" thickBot="1">
      <c r="A44" s="115" t="s">
        <v>359</v>
      </c>
      <c r="B44" s="119" t="s">
        <v>360</v>
      </c>
      <c r="C44" s="120"/>
      <c r="D44" s="120"/>
      <c r="E44" s="120"/>
      <c r="F44" s="120"/>
      <c r="G44" s="120"/>
      <c r="H44" s="120"/>
      <c r="I44" s="120"/>
      <c r="J44" s="120"/>
      <c r="K44" s="121">
        <f t="shared" si="6"/>
        <v>0</v>
      </c>
      <c r="L44" s="120"/>
      <c r="M44" s="121">
        <f t="shared" si="7"/>
        <v>0</v>
      </c>
    </row>
    <row r="45" spans="1:13" s="105" customFormat="1" ht="70.5" customHeight="1" thickBot="1">
      <c r="A45" s="115" t="s">
        <v>361</v>
      </c>
      <c r="B45" s="119" t="s">
        <v>362</v>
      </c>
      <c r="C45" s="120"/>
      <c r="D45" s="120"/>
      <c r="E45" s="120"/>
      <c r="F45" s="120"/>
      <c r="G45" s="120"/>
      <c r="H45" s="120"/>
      <c r="I45" s="120"/>
      <c r="J45" s="120"/>
      <c r="K45" s="121">
        <f t="shared" si="6"/>
        <v>0</v>
      </c>
      <c r="L45" s="120"/>
      <c r="M45" s="121">
        <f t="shared" si="7"/>
        <v>0</v>
      </c>
    </row>
    <row r="46" spans="1:13" s="105" customFormat="1" ht="37.5" customHeight="1" thickBot="1">
      <c r="A46" s="127"/>
      <c r="B46" s="119" t="s">
        <v>363</v>
      </c>
      <c r="C46" s="120"/>
      <c r="D46" s="120"/>
      <c r="E46" s="120"/>
      <c r="F46" s="120"/>
      <c r="G46" s="120"/>
      <c r="H46" s="120"/>
      <c r="I46" s="120"/>
      <c r="J46" s="120"/>
      <c r="K46" s="121"/>
      <c r="L46" s="120"/>
      <c r="M46" s="121"/>
    </row>
    <row r="47" spans="1:13" s="105" customFormat="1" ht="15" thickBot="1">
      <c r="A47" s="127"/>
      <c r="B47" s="119" t="s">
        <v>364</v>
      </c>
      <c r="C47" s="120"/>
      <c r="D47" s="120"/>
      <c r="E47" s="120"/>
      <c r="F47" s="120"/>
      <c r="G47" s="120"/>
      <c r="H47" s="120"/>
      <c r="I47" s="120"/>
      <c r="J47" s="120"/>
      <c r="K47" s="121">
        <f t="shared" si="6"/>
        <v>0</v>
      </c>
      <c r="L47" s="120"/>
      <c r="M47" s="121">
        <f t="shared" si="7"/>
        <v>0</v>
      </c>
    </row>
    <row r="48" spans="1:13" s="105" customFormat="1" ht="26.25" customHeight="1" thickBot="1">
      <c r="A48" s="115" t="s">
        <v>365</v>
      </c>
      <c r="B48" s="122" t="s">
        <v>366</v>
      </c>
      <c r="C48" s="120"/>
      <c r="D48" s="120"/>
      <c r="E48" s="120"/>
      <c r="F48" s="120"/>
      <c r="G48" s="120"/>
      <c r="H48" s="120"/>
      <c r="I48" s="120"/>
      <c r="J48" s="123">
        <v>281599</v>
      </c>
      <c r="K48" s="121">
        <f t="shared" si="6"/>
        <v>281599</v>
      </c>
      <c r="L48" s="120"/>
      <c r="M48" s="121">
        <f t="shared" si="7"/>
        <v>281599</v>
      </c>
    </row>
    <row r="49" spans="1:13" s="105" customFormat="1" ht="23.25" thickBot="1">
      <c r="A49" s="115" t="s">
        <v>367</v>
      </c>
      <c r="B49" s="116" t="s">
        <v>368</v>
      </c>
      <c r="C49" s="120">
        <f aca="true" t="shared" si="8" ref="C49:I49">+SUM(C42:C48)</f>
        <v>0</v>
      </c>
      <c r="D49" s="120">
        <f t="shared" si="8"/>
        <v>0</v>
      </c>
      <c r="E49" s="120">
        <f t="shared" si="8"/>
        <v>0</v>
      </c>
      <c r="F49" s="120">
        <f>+SUM(F42:F48)</f>
        <v>0</v>
      </c>
      <c r="G49" s="120">
        <f t="shared" si="8"/>
        <v>0</v>
      </c>
      <c r="H49" s="120">
        <f t="shared" si="8"/>
        <v>0</v>
      </c>
      <c r="I49" s="120">
        <f t="shared" si="8"/>
        <v>0</v>
      </c>
      <c r="J49" s="123">
        <f>+SUM(J42:J48)</f>
        <v>281599</v>
      </c>
      <c r="K49" s="121">
        <f>+SUM(C49:J49)</f>
        <v>281599</v>
      </c>
      <c r="L49" s="120">
        <f>+SUM(L42:L48)</f>
        <v>0</v>
      </c>
      <c r="M49" s="121">
        <f>+K49+L49</f>
        <v>281599</v>
      </c>
    </row>
    <row r="50" spans="1:13" s="105" customFormat="1" ht="25.5" customHeight="1" thickBot="1">
      <c r="A50" s="115" t="s">
        <v>369</v>
      </c>
      <c r="B50" s="119" t="s">
        <v>370</v>
      </c>
      <c r="C50" s="120"/>
      <c r="D50" s="120"/>
      <c r="E50" s="120"/>
      <c r="F50" s="120"/>
      <c r="G50" s="120"/>
      <c r="H50" s="120"/>
      <c r="I50" s="120"/>
      <c r="J50" s="120"/>
      <c r="K50" s="121">
        <f t="shared" si="6"/>
        <v>0</v>
      </c>
      <c r="L50" s="120"/>
      <c r="M50" s="121">
        <f t="shared" si="7"/>
        <v>0</v>
      </c>
    </row>
    <row r="51" spans="1:13" s="105" customFormat="1" ht="25.5" customHeight="1" thickBot="1">
      <c r="A51" s="115"/>
      <c r="B51" s="119" t="s">
        <v>371</v>
      </c>
      <c r="C51" s="120"/>
      <c r="D51" s="120"/>
      <c r="E51" s="120"/>
      <c r="F51" s="120"/>
      <c r="G51" s="120"/>
      <c r="H51" s="120"/>
      <c r="I51" s="120"/>
      <c r="J51" s="120"/>
      <c r="K51" s="121">
        <f t="shared" si="6"/>
        <v>0</v>
      </c>
      <c r="L51" s="120"/>
      <c r="M51" s="121">
        <f t="shared" si="7"/>
        <v>0</v>
      </c>
    </row>
    <row r="52" spans="1:13" s="105" customFormat="1" ht="27" customHeight="1" thickBot="1">
      <c r="A52" s="115" t="s">
        <v>369</v>
      </c>
      <c r="B52" s="119" t="s">
        <v>372</v>
      </c>
      <c r="C52" s="120"/>
      <c r="D52" s="120"/>
      <c r="E52" s="120"/>
      <c r="F52" s="120"/>
      <c r="G52" s="120"/>
      <c r="H52" s="120"/>
      <c r="I52" s="120"/>
      <c r="J52" s="120"/>
      <c r="K52" s="121">
        <f t="shared" si="6"/>
        <v>0</v>
      </c>
      <c r="L52" s="120"/>
      <c r="M52" s="121">
        <f t="shared" si="7"/>
        <v>0</v>
      </c>
    </row>
    <row r="53" spans="1:13" s="105" customFormat="1" ht="23.25" customHeight="1" thickBot="1">
      <c r="A53" s="115" t="s">
        <v>369</v>
      </c>
      <c r="B53" s="119" t="s">
        <v>373</v>
      </c>
      <c r="C53" s="120"/>
      <c r="D53" s="120"/>
      <c r="E53" s="120"/>
      <c r="F53" s="120"/>
      <c r="G53" s="120"/>
      <c r="H53" s="120"/>
      <c r="I53" s="120"/>
      <c r="J53" s="120"/>
      <c r="K53" s="121">
        <f t="shared" si="6"/>
        <v>0</v>
      </c>
      <c r="L53" s="120"/>
      <c r="M53" s="121">
        <f t="shared" si="7"/>
        <v>0</v>
      </c>
    </row>
    <row r="54" spans="1:13" s="105" customFormat="1" ht="27.75" customHeight="1" thickBot="1">
      <c r="A54" s="115" t="s">
        <v>369</v>
      </c>
      <c r="B54" s="119" t="s">
        <v>374</v>
      </c>
      <c r="C54" s="120"/>
      <c r="D54" s="120"/>
      <c r="E54" s="120"/>
      <c r="F54" s="120"/>
      <c r="G54" s="120"/>
      <c r="H54" s="120"/>
      <c r="I54" s="120"/>
      <c r="J54" s="120"/>
      <c r="K54" s="121">
        <f t="shared" si="6"/>
        <v>0</v>
      </c>
      <c r="L54" s="120"/>
      <c r="M54" s="121">
        <f t="shared" si="7"/>
        <v>0</v>
      </c>
    </row>
    <row r="55" spans="1:13" s="105" customFormat="1" ht="25.5" customHeight="1" thickBot="1">
      <c r="A55" s="115"/>
      <c r="B55" s="119" t="s">
        <v>375</v>
      </c>
      <c r="C55" s="120"/>
      <c r="D55" s="120"/>
      <c r="E55" s="120"/>
      <c r="F55" s="120"/>
      <c r="G55" s="120"/>
      <c r="H55" s="120"/>
      <c r="I55" s="120"/>
      <c r="J55" s="120"/>
      <c r="K55" s="121">
        <f t="shared" si="6"/>
        <v>0</v>
      </c>
      <c r="L55" s="120"/>
      <c r="M55" s="121">
        <f t="shared" si="7"/>
        <v>0</v>
      </c>
    </row>
    <row r="56" spans="1:13" s="105" customFormat="1" ht="35.25" customHeight="1" thickBot="1">
      <c r="A56" s="115" t="s">
        <v>369</v>
      </c>
      <c r="B56" s="119" t="s">
        <v>376</v>
      </c>
      <c r="C56" s="120"/>
      <c r="D56" s="120"/>
      <c r="E56" s="120"/>
      <c r="F56" s="120"/>
      <c r="G56" s="120"/>
      <c r="H56" s="120"/>
      <c r="I56" s="120"/>
      <c r="J56" s="120"/>
      <c r="K56" s="121">
        <f t="shared" si="6"/>
        <v>0</v>
      </c>
      <c r="L56" s="120"/>
      <c r="M56" s="121">
        <f t="shared" si="7"/>
        <v>0</v>
      </c>
    </row>
    <row r="57" spans="1:13" s="105" customFormat="1" ht="27" customHeight="1" thickBot="1">
      <c r="A57" s="115" t="s">
        <v>369</v>
      </c>
      <c r="B57" s="119" t="s">
        <v>377</v>
      </c>
      <c r="C57" s="120"/>
      <c r="D57" s="120"/>
      <c r="E57" s="120"/>
      <c r="F57" s="120"/>
      <c r="G57" s="120"/>
      <c r="H57" s="120"/>
      <c r="I57" s="120"/>
      <c r="J57" s="120"/>
      <c r="K57" s="121">
        <f t="shared" si="6"/>
        <v>0</v>
      </c>
      <c r="L57" s="120"/>
      <c r="M57" s="121">
        <f t="shared" si="7"/>
        <v>0</v>
      </c>
    </row>
    <row r="58" spans="1:13" s="105" customFormat="1" ht="20.25" customHeight="1" thickBot="1">
      <c r="A58" s="115"/>
      <c r="B58" s="128" t="s">
        <v>379</v>
      </c>
      <c r="C58" s="120">
        <f aca="true" t="shared" si="9" ref="C58:I58">+C36+C49+SUM(C50:C57)</f>
        <v>1712762</v>
      </c>
      <c r="D58" s="120">
        <f t="shared" si="9"/>
        <v>-38924</v>
      </c>
      <c r="E58" s="120">
        <f t="shared" si="9"/>
        <v>0</v>
      </c>
      <c r="F58" s="120">
        <f>+F36+F49</f>
        <v>7053516</v>
      </c>
      <c r="G58" s="120">
        <f t="shared" si="9"/>
        <v>0</v>
      </c>
      <c r="H58" s="120">
        <f t="shared" si="9"/>
        <v>0</v>
      </c>
      <c r="I58" s="120">
        <f t="shared" si="9"/>
        <v>0</v>
      </c>
      <c r="J58" s="129">
        <f>+J36+J49+SUM(J50:J57)</f>
        <v>6515993</v>
      </c>
      <c r="K58" s="121">
        <f>+SUM(C58:J58)</f>
        <v>15243347</v>
      </c>
      <c r="L58" s="120">
        <f>+L35+L49+SUM(L50:L57)</f>
        <v>0</v>
      </c>
      <c r="M58" s="121">
        <f>+K58+L58</f>
        <v>15243347</v>
      </c>
    </row>
    <row r="59" spans="1:13" s="105" customFormat="1" ht="15">
      <c r="A59" s="130"/>
      <c r="B59" s="131"/>
      <c r="C59" s="132"/>
      <c r="D59" s="132"/>
      <c r="E59" s="132"/>
      <c r="F59" s="132"/>
      <c r="G59" s="132"/>
      <c r="H59" s="132"/>
      <c r="I59" s="132"/>
      <c r="J59" s="133"/>
      <c r="K59" s="134"/>
      <c r="L59" s="132"/>
      <c r="M59" s="135"/>
    </row>
    <row r="60" spans="1:13" s="105" customFormat="1" ht="15">
      <c r="A60" s="130"/>
      <c r="B60" s="136"/>
      <c r="C60" s="132"/>
      <c r="D60" s="132"/>
      <c r="E60" s="137"/>
      <c r="F60" s="132"/>
      <c r="G60" s="132"/>
      <c r="H60" s="132"/>
      <c r="I60" s="132"/>
      <c r="J60" s="133"/>
      <c r="K60" s="134"/>
      <c r="L60" s="132"/>
      <c r="M60" s="135"/>
    </row>
    <row r="61" spans="2:6" s="105" customFormat="1" ht="15">
      <c r="B61" s="138" t="s">
        <v>2</v>
      </c>
      <c r="F61" s="139"/>
    </row>
    <row r="62" s="105" customFormat="1" ht="12.75">
      <c r="B62" s="140"/>
    </row>
    <row r="63" s="105" customFormat="1" ht="15">
      <c r="B63" s="138" t="s">
        <v>3</v>
      </c>
    </row>
  </sheetData>
  <sheetProtection/>
  <mergeCells count="13"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27">
      <selection activeCell="F193" sqref="F193"/>
    </sheetView>
  </sheetViews>
  <sheetFormatPr defaultColWidth="9.00390625" defaultRowHeight="12.75" outlineLevelRow="2"/>
  <cols>
    <col min="1" max="1" width="29.25390625" style="77" customWidth="1"/>
    <col min="2" max="5" width="15.625" style="77" customWidth="1"/>
    <col min="6" max="6" width="19.125" style="77" customWidth="1"/>
    <col min="7" max="7" width="15.625" style="77" customWidth="1"/>
  </cols>
  <sheetData>
    <row r="1" ht="12.75">
      <c r="A1" s="76" t="s">
        <v>128</v>
      </c>
    </row>
    <row r="2" ht="15.75">
      <c r="A2" s="78" t="s">
        <v>129</v>
      </c>
    </row>
    <row r="3" spans="1:2" ht="12.75">
      <c r="A3" s="77" t="s">
        <v>130</v>
      </c>
      <c r="B3" s="77" t="s">
        <v>131</v>
      </c>
    </row>
    <row r="4" spans="1:7" ht="12" customHeight="1">
      <c r="A4" s="192" t="s">
        <v>132</v>
      </c>
      <c r="B4" s="193" t="s">
        <v>133</v>
      </c>
      <c r="C4" s="193"/>
      <c r="D4" s="193" t="s">
        <v>134</v>
      </c>
      <c r="E4" s="193"/>
      <c r="F4" s="193" t="s">
        <v>135</v>
      </c>
      <c r="G4" s="193"/>
    </row>
    <row r="5" spans="1:7" ht="12" customHeight="1">
      <c r="A5" s="192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9320633399.78</v>
      </c>
      <c r="E6" s="81">
        <v>9629995950.750002</v>
      </c>
      <c r="F6" s="81">
        <v>376274939.33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5148426</v>
      </c>
      <c r="E7" s="84">
        <v>4749831</v>
      </c>
      <c r="F7" s="84">
        <v>820161.26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88"/>
      <c r="E8" s="88"/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85"/>
      <c r="E9" s="85"/>
      <c r="F9" s="84">
        <v>30087454.83</v>
      </c>
      <c r="G9" s="85"/>
    </row>
    <row r="10" spans="1:7" ht="23.25" customHeight="1" outlineLevel="1">
      <c r="A10" s="86" t="s">
        <v>142</v>
      </c>
      <c r="B10" s="87">
        <v>474128469.21</v>
      </c>
      <c r="C10" s="88"/>
      <c r="D10" s="87">
        <v>5201233504.5199995</v>
      </c>
      <c r="E10" s="87">
        <v>5527994650.490001</v>
      </c>
      <c r="F10" s="87">
        <v>147367323.24</v>
      </c>
      <c r="G10" s="88"/>
    </row>
    <row r="11" spans="1:7" ht="23.25" customHeight="1" outlineLevel="2">
      <c r="A11" s="89" t="s">
        <v>143</v>
      </c>
      <c r="B11" s="84">
        <v>474128469.21</v>
      </c>
      <c r="C11" s="85"/>
      <c r="D11" s="84">
        <v>5201233504.5199995</v>
      </c>
      <c r="E11" s="84">
        <v>5527994650.490001</v>
      </c>
      <c r="F11" s="84">
        <v>147367323.24</v>
      </c>
      <c r="G11" s="85"/>
    </row>
    <row r="12" spans="1:7" ht="23.25" customHeight="1" outlineLevel="1">
      <c r="A12" s="86" t="s">
        <v>144</v>
      </c>
      <c r="B12" s="87">
        <v>180000000</v>
      </c>
      <c r="C12" s="88"/>
      <c r="D12" s="87">
        <v>3712300000</v>
      </c>
      <c r="E12" s="87">
        <v>3694300000</v>
      </c>
      <c r="F12" s="87">
        <v>198000000</v>
      </c>
      <c r="G12" s="88"/>
    </row>
    <row r="13" spans="1:7" ht="34.5" customHeight="1" outlineLevel="2">
      <c r="A13" s="89" t="s">
        <v>145</v>
      </c>
      <c r="B13" s="84">
        <v>180000000</v>
      </c>
      <c r="C13" s="85"/>
      <c r="D13" s="84">
        <v>3712300000</v>
      </c>
      <c r="E13" s="84">
        <v>3694300000</v>
      </c>
      <c r="F13" s="84">
        <v>198000000</v>
      </c>
      <c r="G13" s="85"/>
    </row>
    <row r="14" spans="1:7" ht="23.25" customHeight="1" outlineLevel="1">
      <c r="A14" s="83" t="s">
        <v>146</v>
      </c>
      <c r="B14" s="84">
        <v>1000000</v>
      </c>
      <c r="C14" s="85"/>
      <c r="D14" s="84">
        <v>401951469.26</v>
      </c>
      <c r="E14" s="84">
        <v>402951469.26</v>
      </c>
      <c r="F14" s="85"/>
      <c r="G14" s="85"/>
    </row>
    <row r="15" spans="1:7" ht="23.25" customHeight="1">
      <c r="A15" s="80" t="s">
        <v>147</v>
      </c>
      <c r="B15" s="81">
        <v>400799809.9</v>
      </c>
      <c r="C15" s="82"/>
      <c r="D15" s="81">
        <v>2951469.26</v>
      </c>
      <c r="E15" s="81">
        <v>401951469.26</v>
      </c>
      <c r="F15" s="81">
        <v>1799809.9</v>
      </c>
      <c r="G15" s="82"/>
    </row>
    <row r="16" spans="1:7" ht="45.75" customHeight="1" outlineLevel="1">
      <c r="A16" s="83" t="s">
        <v>148</v>
      </c>
      <c r="B16" s="84">
        <v>400799809.9</v>
      </c>
      <c r="C16" s="85"/>
      <c r="D16" s="84">
        <v>2951469.26</v>
      </c>
      <c r="E16" s="84">
        <v>401951469.26</v>
      </c>
      <c r="F16" s="84">
        <v>1799809.9</v>
      </c>
      <c r="G16" s="85"/>
    </row>
    <row r="17" spans="1:7" ht="23.25" customHeight="1">
      <c r="A17" s="80" t="s">
        <v>149</v>
      </c>
      <c r="B17" s="81">
        <v>331447274.09</v>
      </c>
      <c r="C17" s="82"/>
      <c r="D17" s="81">
        <v>1101714686.97</v>
      </c>
      <c r="E17" s="81">
        <v>1052967615.69</v>
      </c>
      <c r="F17" s="81">
        <v>380194345.37</v>
      </c>
      <c r="G17" s="82"/>
    </row>
    <row r="18" spans="1:7" ht="23.25" customHeight="1" outlineLevel="1">
      <c r="A18" s="83" t="s">
        <v>150</v>
      </c>
      <c r="B18" s="84">
        <v>13584542.37</v>
      </c>
      <c r="C18" s="85"/>
      <c r="D18" s="85"/>
      <c r="E18" s="84">
        <v>86766</v>
      </c>
      <c r="F18" s="84">
        <v>13497776.37</v>
      </c>
      <c r="G18" s="85"/>
    </row>
    <row r="19" spans="1:7" ht="23.25" customHeight="1" outlineLevel="1">
      <c r="A19" s="83" t="s">
        <v>151</v>
      </c>
      <c r="B19" s="85"/>
      <c r="C19" s="85"/>
      <c r="D19" s="84">
        <v>5716</v>
      </c>
      <c r="E19" s="84">
        <v>5716</v>
      </c>
      <c r="F19" s="85"/>
      <c r="G19" s="85"/>
    </row>
    <row r="20" spans="1:7" ht="34.5" customHeight="1" outlineLevel="1">
      <c r="A20" s="86" t="s">
        <v>152</v>
      </c>
      <c r="B20" s="87">
        <v>281787591.09</v>
      </c>
      <c r="C20" s="88"/>
      <c r="D20" s="87">
        <v>1062748858.72</v>
      </c>
      <c r="E20" s="87">
        <v>1014701130.58</v>
      </c>
      <c r="F20" s="87">
        <v>329835319.23</v>
      </c>
      <c r="G20" s="88"/>
    </row>
    <row r="21" spans="1:7" ht="34.5" customHeight="1" outlineLevel="2">
      <c r="A21" s="89" t="s">
        <v>153</v>
      </c>
      <c r="B21" s="84">
        <v>281787591.09</v>
      </c>
      <c r="C21" s="85"/>
      <c r="D21" s="84">
        <v>1062748858.72</v>
      </c>
      <c r="E21" s="84">
        <v>1014701130.58</v>
      </c>
      <c r="F21" s="84">
        <v>329835319.23</v>
      </c>
      <c r="G21" s="85"/>
    </row>
    <row r="22" spans="1:7" ht="34.5" customHeight="1" outlineLevel="1">
      <c r="A22" s="86" t="s">
        <v>154</v>
      </c>
      <c r="B22" s="87">
        <v>2366818.25</v>
      </c>
      <c r="C22" s="88"/>
      <c r="D22" s="87">
        <v>4013894</v>
      </c>
      <c r="E22" s="87">
        <v>3498866.97</v>
      </c>
      <c r="F22" s="87">
        <v>2881845.28</v>
      </c>
      <c r="G22" s="88"/>
    </row>
    <row r="23" spans="1:7" ht="34.5" customHeight="1" outlineLevel="2">
      <c r="A23" s="89" t="s">
        <v>155</v>
      </c>
      <c r="B23" s="84">
        <v>2095995.62</v>
      </c>
      <c r="C23" s="85"/>
      <c r="D23" s="84">
        <v>3773965</v>
      </c>
      <c r="E23" s="84">
        <v>3388937</v>
      </c>
      <c r="F23" s="84">
        <v>2481023.62</v>
      </c>
      <c r="G23" s="85"/>
    </row>
    <row r="24" spans="1:7" ht="34.5" customHeight="1" outlineLevel="2">
      <c r="A24" s="89" t="s">
        <v>156</v>
      </c>
      <c r="B24" s="84">
        <v>270822.63</v>
      </c>
      <c r="C24" s="85"/>
      <c r="D24" s="84">
        <v>200000</v>
      </c>
      <c r="E24" s="84">
        <v>70000.97</v>
      </c>
      <c r="F24" s="84">
        <v>400821.66</v>
      </c>
      <c r="G24" s="85"/>
    </row>
    <row r="25" spans="1:7" ht="34.5" customHeight="1" outlineLevel="2">
      <c r="A25" s="89" t="s">
        <v>157</v>
      </c>
      <c r="B25" s="85"/>
      <c r="C25" s="85"/>
      <c r="D25" s="84">
        <v>39929</v>
      </c>
      <c r="E25" s="84">
        <v>39929</v>
      </c>
      <c r="F25" s="85"/>
      <c r="G25" s="85"/>
    </row>
    <row r="26" spans="1:7" ht="23.25" customHeight="1" outlineLevel="1">
      <c r="A26" s="86" t="s">
        <v>158</v>
      </c>
      <c r="B26" s="88"/>
      <c r="C26" s="88"/>
      <c r="D26" s="87">
        <v>3404392.99</v>
      </c>
      <c r="E26" s="87">
        <v>3404392.99</v>
      </c>
      <c r="F26" s="88"/>
      <c r="G26" s="88"/>
    </row>
    <row r="27" spans="1:7" ht="34.5" customHeight="1" outlineLevel="2">
      <c r="A27" s="89" t="s">
        <v>159</v>
      </c>
      <c r="B27" s="85"/>
      <c r="C27" s="85"/>
      <c r="D27" s="84">
        <v>3404392.99</v>
      </c>
      <c r="E27" s="84">
        <v>3404392.99</v>
      </c>
      <c r="F27" s="85"/>
      <c r="G27" s="85"/>
    </row>
    <row r="28" spans="1:7" ht="23.25" customHeight="1" outlineLevel="1">
      <c r="A28" s="83" t="s">
        <v>160</v>
      </c>
      <c r="B28" s="84">
        <v>74549445.59</v>
      </c>
      <c r="C28" s="85"/>
      <c r="D28" s="84">
        <v>31541825.26</v>
      </c>
      <c r="E28" s="84">
        <v>31270743.15</v>
      </c>
      <c r="F28" s="84">
        <v>74820527.7</v>
      </c>
      <c r="G28" s="85"/>
    </row>
    <row r="29" spans="1:7" ht="23.25" customHeight="1" outlineLevel="2">
      <c r="A29" s="89" t="s">
        <v>160</v>
      </c>
      <c r="B29" s="84">
        <v>11741624.4</v>
      </c>
      <c r="C29" s="85"/>
      <c r="D29" s="84">
        <v>31541825.26</v>
      </c>
      <c r="E29" s="84">
        <v>31265016.93</v>
      </c>
      <c r="F29" s="84">
        <v>12018432.73</v>
      </c>
      <c r="G29" s="85"/>
    </row>
    <row r="30" spans="1:7" ht="23.25" customHeight="1" outlineLevel="2">
      <c r="A30" s="89" t="s">
        <v>161</v>
      </c>
      <c r="B30" s="84">
        <v>60336941.91</v>
      </c>
      <c r="C30" s="85"/>
      <c r="D30" s="85"/>
      <c r="E30" s="84">
        <v>5726.22</v>
      </c>
      <c r="F30" s="84">
        <v>60331215.69</v>
      </c>
      <c r="G30" s="85"/>
    </row>
    <row r="31" spans="1:7" ht="23.25" customHeight="1" outlineLevel="2">
      <c r="A31" s="89" t="s">
        <v>162</v>
      </c>
      <c r="B31" s="84">
        <v>2470879.28</v>
      </c>
      <c r="C31" s="85"/>
      <c r="D31" s="85"/>
      <c r="E31" s="85"/>
      <c r="F31" s="84">
        <v>2470879.28</v>
      </c>
      <c r="G31" s="85"/>
    </row>
    <row r="32" spans="1:7" ht="23.25" customHeight="1" outlineLevel="1">
      <c r="A32" s="86" t="s">
        <v>163</v>
      </c>
      <c r="B32" s="88"/>
      <c r="C32" s="87">
        <v>40841123.21</v>
      </c>
      <c r="D32" s="88"/>
      <c r="E32" s="88"/>
      <c r="F32" s="88"/>
      <c r="G32" s="87">
        <v>40841123.21</v>
      </c>
    </row>
    <row r="33" spans="1:7" ht="57" customHeight="1" outlineLevel="2">
      <c r="A33" s="89" t="s">
        <v>164</v>
      </c>
      <c r="B33" s="85"/>
      <c r="C33" s="84">
        <v>36551914.74</v>
      </c>
      <c r="D33" s="85"/>
      <c r="E33" s="85"/>
      <c r="F33" s="85"/>
      <c r="G33" s="84">
        <v>36551914.74</v>
      </c>
    </row>
    <row r="34" spans="1:7" ht="57" customHeight="1" outlineLevel="2">
      <c r="A34" s="89" t="s">
        <v>165</v>
      </c>
      <c r="B34" s="85"/>
      <c r="C34" s="84">
        <v>4289208.47</v>
      </c>
      <c r="D34" s="85"/>
      <c r="E34" s="85"/>
      <c r="F34" s="85"/>
      <c r="G34" s="84">
        <v>4289208.47</v>
      </c>
    </row>
    <row r="35" spans="1:7" ht="12" customHeight="1">
      <c r="A35" s="80" t="s">
        <v>166</v>
      </c>
      <c r="B35" s="81">
        <v>225472363.8</v>
      </c>
      <c r="C35" s="82"/>
      <c r="D35" s="81">
        <v>253271030.43</v>
      </c>
      <c r="E35" s="81">
        <v>269460869.12</v>
      </c>
      <c r="F35" s="81">
        <v>209282525.11</v>
      </c>
      <c r="G35" s="82"/>
    </row>
    <row r="36" spans="1:7" ht="12" customHeight="1" outlineLevel="1">
      <c r="A36" s="86" t="s">
        <v>167</v>
      </c>
      <c r="B36" s="87">
        <v>225467113.8</v>
      </c>
      <c r="C36" s="88"/>
      <c r="D36" s="87">
        <v>9376562.24</v>
      </c>
      <c r="E36" s="87">
        <v>25719513.59</v>
      </c>
      <c r="F36" s="87">
        <v>209124162.45</v>
      </c>
      <c r="G36" s="88"/>
    </row>
    <row r="37" spans="1:7" ht="12" customHeight="1" outlineLevel="2">
      <c r="A37" s="89" t="s">
        <v>168</v>
      </c>
      <c r="B37" s="84">
        <v>183684360.79</v>
      </c>
      <c r="C37" s="85"/>
      <c r="D37" s="84">
        <v>4418674.33</v>
      </c>
      <c r="E37" s="84">
        <v>8571111.99</v>
      </c>
      <c r="F37" s="84">
        <v>179531923.13</v>
      </c>
      <c r="G37" s="85"/>
    </row>
    <row r="38" spans="1:7" ht="12" customHeight="1" outlineLevel="2">
      <c r="A38" s="89" t="s">
        <v>169</v>
      </c>
      <c r="B38" s="84">
        <v>9907014.32</v>
      </c>
      <c r="C38" s="85"/>
      <c r="D38" s="84">
        <v>4075972.91</v>
      </c>
      <c r="E38" s="84">
        <v>8330737.12</v>
      </c>
      <c r="F38" s="84">
        <v>5652250.11</v>
      </c>
      <c r="G38" s="85"/>
    </row>
    <row r="39" spans="1:7" ht="12" customHeight="1" outlineLevel="2">
      <c r="A39" s="89" t="s">
        <v>170</v>
      </c>
      <c r="B39" s="84">
        <v>12134606.54</v>
      </c>
      <c r="C39" s="85"/>
      <c r="D39" s="85"/>
      <c r="E39" s="84">
        <v>2059085.48</v>
      </c>
      <c r="F39" s="84">
        <v>10075521.06</v>
      </c>
      <c r="G39" s="85"/>
    </row>
    <row r="40" spans="1:7" ht="23.25" customHeight="1" outlineLevel="2">
      <c r="A40" s="89" t="s">
        <v>171</v>
      </c>
      <c r="B40" s="84">
        <v>12967212.72</v>
      </c>
      <c r="C40" s="85"/>
      <c r="D40" s="84">
        <v>3175</v>
      </c>
      <c r="E40" s="84">
        <v>5423155</v>
      </c>
      <c r="F40" s="84">
        <v>7547232.72</v>
      </c>
      <c r="G40" s="85"/>
    </row>
    <row r="41" spans="1:7" ht="23.25" customHeight="1" outlineLevel="2">
      <c r="A41" s="89" t="s">
        <v>172</v>
      </c>
      <c r="B41" s="84">
        <v>18431097.31</v>
      </c>
      <c r="C41" s="85"/>
      <c r="D41" s="84">
        <v>878740</v>
      </c>
      <c r="E41" s="84">
        <v>1335424</v>
      </c>
      <c r="F41" s="84">
        <v>17974413.31</v>
      </c>
      <c r="G41" s="85"/>
    </row>
    <row r="42" spans="1:7" ht="23.25" customHeight="1" outlineLevel="2">
      <c r="A42" s="89" t="s">
        <v>173</v>
      </c>
      <c r="B42" s="91">
        <v>-11657177.88</v>
      </c>
      <c r="C42" s="85"/>
      <c r="D42" s="85"/>
      <c r="E42" s="85"/>
      <c r="F42" s="91">
        <v>-11657177.88</v>
      </c>
      <c r="G42" s="85"/>
    </row>
    <row r="43" spans="1:7" ht="12" customHeight="1" outlineLevel="1">
      <c r="A43" s="83" t="s">
        <v>174</v>
      </c>
      <c r="B43" s="85"/>
      <c r="C43" s="85"/>
      <c r="D43" s="84">
        <v>243681706.94</v>
      </c>
      <c r="E43" s="84">
        <v>243681706.94</v>
      </c>
      <c r="F43" s="85"/>
      <c r="G43" s="85"/>
    </row>
    <row r="44" spans="1:7" ht="23.25" customHeight="1" outlineLevel="2">
      <c r="A44" s="89" t="s">
        <v>175</v>
      </c>
      <c r="B44" s="85"/>
      <c r="C44" s="85"/>
      <c r="D44" s="84">
        <v>243681706.94</v>
      </c>
      <c r="E44" s="84">
        <v>243681706.94</v>
      </c>
      <c r="F44" s="85"/>
      <c r="G44" s="85"/>
    </row>
    <row r="45" spans="1:7" ht="12" customHeight="1" outlineLevel="1">
      <c r="A45" s="83" t="s">
        <v>176</v>
      </c>
      <c r="B45" s="84">
        <v>5250</v>
      </c>
      <c r="C45" s="85"/>
      <c r="D45" s="84">
        <v>212761.25</v>
      </c>
      <c r="E45" s="84">
        <v>59648.59</v>
      </c>
      <c r="F45" s="84">
        <v>158362.66</v>
      </c>
      <c r="G45" s="85"/>
    </row>
    <row r="46" spans="1:7" ht="12" customHeight="1">
      <c r="A46" s="80" t="s">
        <v>177</v>
      </c>
      <c r="B46" s="81">
        <v>232066019.23</v>
      </c>
      <c r="C46" s="82"/>
      <c r="D46" s="81">
        <v>66787562.59</v>
      </c>
      <c r="E46" s="81">
        <v>106998538.97</v>
      </c>
      <c r="F46" s="81">
        <v>191855042.85</v>
      </c>
      <c r="G46" s="82"/>
    </row>
    <row r="47" spans="1:7" ht="23.25" customHeight="1" outlineLevel="1">
      <c r="A47" s="83" t="s">
        <v>178</v>
      </c>
      <c r="B47" s="84">
        <v>48286444.79</v>
      </c>
      <c r="C47" s="85"/>
      <c r="D47" s="85"/>
      <c r="E47" s="85"/>
      <c r="F47" s="84">
        <v>48286444.79</v>
      </c>
      <c r="G47" s="85"/>
    </row>
    <row r="48" spans="1:7" ht="23.25" customHeight="1" outlineLevel="1">
      <c r="A48" s="86" t="s">
        <v>179</v>
      </c>
      <c r="B48" s="87">
        <v>183644570.52</v>
      </c>
      <c r="C48" s="88"/>
      <c r="D48" s="87">
        <v>66723853.79</v>
      </c>
      <c r="E48" s="87">
        <v>106998538.97</v>
      </c>
      <c r="F48" s="87">
        <v>143369885.34</v>
      </c>
      <c r="G48" s="88"/>
    </row>
    <row r="49" spans="1:7" ht="23.25" customHeight="1" outlineLevel="2">
      <c r="A49" s="90" t="s">
        <v>179</v>
      </c>
      <c r="B49" s="87">
        <v>5743517.66</v>
      </c>
      <c r="C49" s="88"/>
      <c r="D49" s="88"/>
      <c r="E49" s="88"/>
      <c r="F49" s="87">
        <v>5743517.66</v>
      </c>
      <c r="G49" s="88"/>
    </row>
    <row r="50" spans="1:7" ht="23.25" customHeight="1" outlineLevel="2">
      <c r="A50" s="89" t="s">
        <v>180</v>
      </c>
      <c r="B50" s="84">
        <v>177901052.86</v>
      </c>
      <c r="C50" s="85"/>
      <c r="D50" s="84">
        <v>66723853.79</v>
      </c>
      <c r="E50" s="84">
        <v>106998538.97</v>
      </c>
      <c r="F50" s="84">
        <v>137626367.68</v>
      </c>
      <c r="G50" s="85"/>
    </row>
    <row r="51" spans="1:7" ht="34.5" customHeight="1" outlineLevel="1">
      <c r="A51" s="83" t="s">
        <v>181</v>
      </c>
      <c r="B51" s="84">
        <v>135003.92</v>
      </c>
      <c r="C51" s="85"/>
      <c r="D51" s="84">
        <v>63708.8</v>
      </c>
      <c r="E51" s="85"/>
      <c r="F51" s="84">
        <v>198712.72</v>
      </c>
      <c r="G51" s="85"/>
    </row>
    <row r="52" spans="1:7" ht="23.25" customHeight="1">
      <c r="A52" s="80" t="s">
        <v>182</v>
      </c>
      <c r="B52" s="81">
        <v>327446515.01</v>
      </c>
      <c r="C52" s="82"/>
      <c r="D52" s="81">
        <v>1285607874.04</v>
      </c>
      <c r="E52" s="81">
        <v>576899605.52</v>
      </c>
      <c r="F52" s="81">
        <v>1036154783.53</v>
      </c>
      <c r="G52" s="82"/>
    </row>
    <row r="53" spans="1:7" ht="23.25" customHeight="1" outlineLevel="1">
      <c r="A53" s="83" t="s">
        <v>183</v>
      </c>
      <c r="B53" s="84">
        <v>313224218.81</v>
      </c>
      <c r="C53" s="85"/>
      <c r="D53" s="84">
        <v>1285395732.46</v>
      </c>
      <c r="E53" s="84">
        <v>576167932.44</v>
      </c>
      <c r="F53" s="84">
        <v>1022452018.83</v>
      </c>
      <c r="G53" s="85"/>
    </row>
    <row r="54" spans="1:7" ht="57" customHeight="1" outlineLevel="2">
      <c r="A54" s="89" t="s">
        <v>184</v>
      </c>
      <c r="B54" s="84">
        <v>308642347.71</v>
      </c>
      <c r="C54" s="85"/>
      <c r="D54" s="84">
        <v>449662070.62</v>
      </c>
      <c r="E54" s="84">
        <v>575698440.47</v>
      </c>
      <c r="F54" s="84">
        <v>182605977.86</v>
      </c>
      <c r="G54" s="85"/>
    </row>
    <row r="55" spans="1:7" ht="57" customHeight="1" outlineLevel="2">
      <c r="A55" s="89" t="s">
        <v>185</v>
      </c>
      <c r="B55" s="85"/>
      <c r="C55" s="85"/>
      <c r="D55" s="84">
        <v>835461211.88</v>
      </c>
      <c r="E55" s="85"/>
      <c r="F55" s="84">
        <v>835461211.88</v>
      </c>
      <c r="G55" s="85"/>
    </row>
    <row r="56" spans="1:7" ht="57" customHeight="1" outlineLevel="2">
      <c r="A56" s="89" t="s">
        <v>186</v>
      </c>
      <c r="B56" s="84">
        <v>4581871.1</v>
      </c>
      <c r="C56" s="85"/>
      <c r="D56" s="84">
        <v>272449.96</v>
      </c>
      <c r="E56" s="84">
        <v>469491.97</v>
      </c>
      <c r="F56" s="84">
        <v>4384829.09</v>
      </c>
      <c r="G56" s="85"/>
    </row>
    <row r="57" spans="1:7" ht="23.25" customHeight="1" outlineLevel="1">
      <c r="A57" s="83" t="s">
        <v>187</v>
      </c>
      <c r="B57" s="84">
        <v>14222296.2</v>
      </c>
      <c r="C57" s="85"/>
      <c r="D57" s="84">
        <v>210986</v>
      </c>
      <c r="E57" s="84">
        <v>730517.5</v>
      </c>
      <c r="F57" s="84">
        <v>13702764.7</v>
      </c>
      <c r="G57" s="85"/>
    </row>
    <row r="58" spans="1:7" ht="23.25" customHeight="1" outlineLevel="1">
      <c r="A58" s="83" t="s">
        <v>188</v>
      </c>
      <c r="B58" s="85"/>
      <c r="C58" s="85"/>
      <c r="D58" s="84">
        <v>1155.58</v>
      </c>
      <c r="E58" s="84">
        <v>1155.58</v>
      </c>
      <c r="F58" s="85"/>
      <c r="G58" s="85"/>
    </row>
    <row r="59" spans="1:7" ht="23.25" customHeight="1">
      <c r="A59" s="80" t="s">
        <v>189</v>
      </c>
      <c r="B59" s="81">
        <v>91404484.17</v>
      </c>
      <c r="C59" s="82"/>
      <c r="D59" s="82"/>
      <c r="E59" s="81">
        <v>664010</v>
      </c>
      <c r="F59" s="81">
        <v>90740474.17</v>
      </c>
      <c r="G59" s="82"/>
    </row>
    <row r="60" spans="1:7" ht="23.25" customHeight="1" outlineLevel="1">
      <c r="A60" s="83" t="s">
        <v>190</v>
      </c>
      <c r="B60" s="84">
        <v>91404484.17</v>
      </c>
      <c r="C60" s="85"/>
      <c r="D60" s="85"/>
      <c r="E60" s="84">
        <v>664010</v>
      </c>
      <c r="F60" s="84">
        <v>90740474.17</v>
      </c>
      <c r="G60" s="85"/>
    </row>
    <row r="61" spans="1:7" ht="23.25" customHeight="1" outlineLevel="2">
      <c r="A61" s="89" t="s">
        <v>191</v>
      </c>
      <c r="B61" s="84">
        <v>91404484.17</v>
      </c>
      <c r="C61" s="85"/>
      <c r="D61" s="85"/>
      <c r="E61" s="84">
        <v>664010</v>
      </c>
      <c r="F61" s="84">
        <v>90740474.17</v>
      </c>
      <c r="G61" s="85"/>
    </row>
    <row r="62" spans="1:7" ht="12" customHeight="1">
      <c r="A62" s="80" t="s">
        <v>192</v>
      </c>
      <c r="B62" s="81">
        <v>21603878504.24</v>
      </c>
      <c r="C62" s="82"/>
      <c r="D62" s="82"/>
      <c r="E62" s="81">
        <v>116342761</v>
      </c>
      <c r="F62" s="81">
        <v>21487535743.239998</v>
      </c>
      <c r="G62" s="82"/>
    </row>
    <row r="63" spans="1:7" ht="23.25" customHeight="1" outlineLevel="1">
      <c r="A63" s="86" t="s">
        <v>193</v>
      </c>
      <c r="B63" s="87">
        <v>116008868456.81999</v>
      </c>
      <c r="C63" s="88"/>
      <c r="D63" s="88"/>
      <c r="E63" s="88"/>
      <c r="F63" s="87">
        <v>116008868456.81999</v>
      </c>
      <c r="G63" s="88"/>
    </row>
    <row r="64" spans="1:7" ht="12" customHeight="1" outlineLevel="2">
      <c r="A64" s="89" t="s">
        <v>194</v>
      </c>
      <c r="B64" s="84">
        <v>1938926677.38</v>
      </c>
      <c r="C64" s="85"/>
      <c r="D64" s="85"/>
      <c r="E64" s="85"/>
      <c r="F64" s="84">
        <v>1938926677.38</v>
      </c>
      <c r="G64" s="85"/>
    </row>
    <row r="65" spans="1:7" ht="23.25" customHeight="1" outlineLevel="2">
      <c r="A65" s="89" t="s">
        <v>195</v>
      </c>
      <c r="B65" s="84">
        <v>113349434102.17</v>
      </c>
      <c r="C65" s="85"/>
      <c r="D65" s="85"/>
      <c r="E65" s="85"/>
      <c r="F65" s="84">
        <v>113349434102.17</v>
      </c>
      <c r="G65" s="85"/>
    </row>
    <row r="66" spans="1:7" ht="12" customHeight="1" outlineLevel="2">
      <c r="A66" s="89" t="s">
        <v>196</v>
      </c>
      <c r="B66" s="84">
        <v>529494619.62</v>
      </c>
      <c r="C66" s="85"/>
      <c r="D66" s="85"/>
      <c r="E66" s="85"/>
      <c r="F66" s="84">
        <v>529494619.62</v>
      </c>
      <c r="G66" s="85"/>
    </row>
    <row r="67" spans="1:7" ht="12" customHeight="1" outlineLevel="2">
      <c r="A67" s="89" t="s">
        <v>197</v>
      </c>
      <c r="B67" s="84">
        <v>191013057.65</v>
      </c>
      <c r="C67" s="85"/>
      <c r="D67" s="85"/>
      <c r="E67" s="85"/>
      <c r="F67" s="84">
        <v>191013057.65</v>
      </c>
      <c r="G67" s="85"/>
    </row>
    <row r="68" spans="1:7" ht="23.25" customHeight="1" outlineLevel="1">
      <c r="A68" s="86" t="s">
        <v>198</v>
      </c>
      <c r="B68" s="88"/>
      <c r="C68" s="87">
        <v>94404989952.57999</v>
      </c>
      <c r="D68" s="88"/>
      <c r="E68" s="87">
        <v>116342761</v>
      </c>
      <c r="F68" s="88"/>
      <c r="G68" s="87">
        <v>94521332713.57999</v>
      </c>
    </row>
    <row r="69" spans="1:7" ht="23.25" customHeight="1" outlineLevel="2">
      <c r="A69" s="89" t="s">
        <v>199</v>
      </c>
      <c r="B69" s="85"/>
      <c r="C69" s="84">
        <v>1119885427.79</v>
      </c>
      <c r="D69" s="85"/>
      <c r="E69" s="84">
        <v>3391578</v>
      </c>
      <c r="F69" s="85"/>
      <c r="G69" s="84">
        <v>1123277005.79</v>
      </c>
    </row>
    <row r="70" spans="1:7" ht="34.5" customHeight="1" outlineLevel="2">
      <c r="A70" s="89" t="s">
        <v>200</v>
      </c>
      <c r="B70" s="85"/>
      <c r="C70" s="84">
        <v>93028780243.75</v>
      </c>
      <c r="D70" s="85"/>
      <c r="E70" s="84">
        <v>105845548</v>
      </c>
      <c r="F70" s="85"/>
      <c r="G70" s="84">
        <v>93134625791.75</v>
      </c>
    </row>
    <row r="71" spans="1:7" ht="23.25" customHeight="1" outlineLevel="2">
      <c r="A71" s="89" t="s">
        <v>201</v>
      </c>
      <c r="B71" s="85"/>
      <c r="C71" s="84">
        <v>176745435.66</v>
      </c>
      <c r="D71" s="85"/>
      <c r="E71" s="84">
        <v>4781306</v>
      </c>
      <c r="F71" s="85"/>
      <c r="G71" s="84">
        <v>181526741.66</v>
      </c>
    </row>
    <row r="72" spans="1:7" ht="23.25" customHeight="1" outlineLevel="2">
      <c r="A72" s="89" t="s">
        <v>202</v>
      </c>
      <c r="B72" s="85"/>
      <c r="C72" s="84">
        <v>79578845.38</v>
      </c>
      <c r="D72" s="85"/>
      <c r="E72" s="84">
        <v>2324329</v>
      </c>
      <c r="F72" s="85"/>
      <c r="G72" s="84">
        <v>81903174.38</v>
      </c>
    </row>
    <row r="73" spans="1:7" ht="12" customHeight="1">
      <c r="A73" s="80" t="s">
        <v>203</v>
      </c>
      <c r="B73" s="81">
        <v>141019154.56</v>
      </c>
      <c r="C73" s="82"/>
      <c r="D73" s="82"/>
      <c r="E73" s="81">
        <v>2537848.34</v>
      </c>
      <c r="F73" s="81">
        <v>138481306.22</v>
      </c>
      <c r="G73" s="82"/>
    </row>
    <row r="74" spans="1:7" ht="23.25" customHeight="1" outlineLevel="1">
      <c r="A74" s="86" t="s">
        <v>204</v>
      </c>
      <c r="B74" s="87">
        <v>204958129.18</v>
      </c>
      <c r="C74" s="88"/>
      <c r="D74" s="88"/>
      <c r="E74" s="88"/>
      <c r="F74" s="87">
        <v>204958129.18</v>
      </c>
      <c r="G74" s="88"/>
    </row>
    <row r="75" spans="1:7" ht="23.25" customHeight="1" outlineLevel="2">
      <c r="A75" s="89" t="s">
        <v>205</v>
      </c>
      <c r="B75" s="84">
        <v>191028862.78</v>
      </c>
      <c r="C75" s="85"/>
      <c r="D75" s="85"/>
      <c r="E75" s="85"/>
      <c r="F75" s="84">
        <v>191028862.78</v>
      </c>
      <c r="G75" s="85"/>
    </row>
    <row r="76" spans="1:7" ht="12" customHeight="1" outlineLevel="2">
      <c r="A76" s="89" t="s">
        <v>206</v>
      </c>
      <c r="B76" s="84">
        <v>8036061.04</v>
      </c>
      <c r="C76" s="85"/>
      <c r="D76" s="85"/>
      <c r="E76" s="85"/>
      <c r="F76" s="84">
        <v>8036061.04</v>
      </c>
      <c r="G76" s="85"/>
    </row>
    <row r="77" spans="1:7" ht="23.25" customHeight="1" outlineLevel="2">
      <c r="A77" s="89" t="s">
        <v>207</v>
      </c>
      <c r="B77" s="84">
        <v>5893205.36</v>
      </c>
      <c r="C77" s="85"/>
      <c r="D77" s="85"/>
      <c r="E77" s="85"/>
      <c r="F77" s="84">
        <v>5893205.36</v>
      </c>
      <c r="G77" s="85"/>
    </row>
    <row r="78" spans="1:7" ht="23.25" customHeight="1" outlineLevel="1">
      <c r="A78" s="86" t="s">
        <v>208</v>
      </c>
      <c r="B78" s="88"/>
      <c r="C78" s="87">
        <v>63938974.62</v>
      </c>
      <c r="D78" s="88"/>
      <c r="E78" s="87">
        <v>2537848.34</v>
      </c>
      <c r="F78" s="88"/>
      <c r="G78" s="87">
        <v>66476822.96</v>
      </c>
    </row>
    <row r="79" spans="1:7" ht="23.25" customHeight="1" outlineLevel="2">
      <c r="A79" s="89" t="s">
        <v>209</v>
      </c>
      <c r="B79" s="85"/>
      <c r="C79" s="84">
        <v>58377309.57</v>
      </c>
      <c r="D79" s="85"/>
      <c r="E79" s="84">
        <v>2363984.86</v>
      </c>
      <c r="F79" s="85"/>
      <c r="G79" s="84">
        <v>60741294.43</v>
      </c>
    </row>
    <row r="80" spans="1:7" ht="23.25" customHeight="1" outlineLevel="2">
      <c r="A80" s="89" t="s">
        <v>210</v>
      </c>
      <c r="B80" s="85"/>
      <c r="C80" s="84">
        <v>1854986.88</v>
      </c>
      <c r="D80" s="85"/>
      <c r="E80" s="84">
        <v>53158.24</v>
      </c>
      <c r="F80" s="85"/>
      <c r="G80" s="84">
        <v>1908145.12</v>
      </c>
    </row>
    <row r="81" spans="1:7" ht="23.25" customHeight="1" outlineLevel="2">
      <c r="A81" s="89" t="s">
        <v>211</v>
      </c>
      <c r="B81" s="85"/>
      <c r="C81" s="84">
        <v>3706678.17</v>
      </c>
      <c r="D81" s="85"/>
      <c r="E81" s="84">
        <v>120705.24</v>
      </c>
      <c r="F81" s="85"/>
      <c r="G81" s="84">
        <v>3827383.41</v>
      </c>
    </row>
    <row r="82" spans="1:7" ht="23.25" customHeight="1">
      <c r="A82" s="80" t="s">
        <v>212</v>
      </c>
      <c r="B82" s="81">
        <v>3201702904.84</v>
      </c>
      <c r="C82" s="82"/>
      <c r="D82" s="81">
        <v>212882382.78</v>
      </c>
      <c r="E82" s="82"/>
      <c r="F82" s="81">
        <v>3414585287.62</v>
      </c>
      <c r="G82" s="82"/>
    </row>
    <row r="83" spans="1:7" ht="23.25" customHeight="1" outlineLevel="1">
      <c r="A83" s="83" t="s">
        <v>213</v>
      </c>
      <c r="B83" s="84">
        <v>15960000</v>
      </c>
      <c r="C83" s="85"/>
      <c r="D83" s="85"/>
      <c r="E83" s="85"/>
      <c r="F83" s="84">
        <v>15960000</v>
      </c>
      <c r="G83" s="85"/>
    </row>
    <row r="84" spans="1:7" ht="34.5" customHeight="1" outlineLevel="2">
      <c r="A84" s="89" t="s">
        <v>214</v>
      </c>
      <c r="B84" s="84">
        <v>15960000</v>
      </c>
      <c r="C84" s="85"/>
      <c r="D84" s="85"/>
      <c r="E84" s="85"/>
      <c r="F84" s="84">
        <v>15960000</v>
      </c>
      <c r="G84" s="85"/>
    </row>
    <row r="85" spans="1:7" ht="23.25" customHeight="1" outlineLevel="1">
      <c r="A85" s="83" t="s">
        <v>215</v>
      </c>
      <c r="B85" s="84">
        <v>3185742904.84</v>
      </c>
      <c r="C85" s="85"/>
      <c r="D85" s="84">
        <v>212882382.78</v>
      </c>
      <c r="E85" s="85"/>
      <c r="F85" s="84">
        <v>3398625287.62</v>
      </c>
      <c r="G85" s="85"/>
    </row>
    <row r="86" spans="1:7" ht="23.25" customHeight="1" outlineLevel="2">
      <c r="A86" s="89" t="s">
        <v>216</v>
      </c>
      <c r="B86" s="84">
        <v>3185742904.84</v>
      </c>
      <c r="C86" s="85"/>
      <c r="D86" s="84">
        <v>212882382.78</v>
      </c>
      <c r="E86" s="85"/>
      <c r="F86" s="84">
        <v>3398625287.62</v>
      </c>
      <c r="G86" s="85"/>
    </row>
    <row r="87" spans="1:7" ht="23.25" customHeight="1">
      <c r="A87" s="80" t="s">
        <v>217</v>
      </c>
      <c r="B87" s="82"/>
      <c r="C87" s="81">
        <v>219824349.37</v>
      </c>
      <c r="D87" s="81">
        <v>16250495.9</v>
      </c>
      <c r="E87" s="82"/>
      <c r="F87" s="82"/>
      <c r="G87" s="81">
        <v>203573853.47</v>
      </c>
    </row>
    <row r="88" spans="1:7" ht="45.75" customHeight="1" outlineLevel="1">
      <c r="A88" s="83" t="s">
        <v>218</v>
      </c>
      <c r="B88" s="85"/>
      <c r="C88" s="84">
        <v>19770760.95</v>
      </c>
      <c r="D88" s="85"/>
      <c r="E88" s="85"/>
      <c r="F88" s="85"/>
      <c r="G88" s="84">
        <v>19770760.95</v>
      </c>
    </row>
    <row r="89" spans="1:7" ht="23.25" customHeight="1" outlineLevel="2">
      <c r="A89" s="89" t="s">
        <v>219</v>
      </c>
      <c r="B89" s="85"/>
      <c r="C89" s="84">
        <v>9366008.67</v>
      </c>
      <c r="D89" s="85"/>
      <c r="E89" s="85"/>
      <c r="F89" s="85"/>
      <c r="G89" s="84">
        <v>9366008.67</v>
      </c>
    </row>
    <row r="90" spans="1:7" ht="23.25" customHeight="1" outlineLevel="2">
      <c r="A90" s="89" t="s">
        <v>220</v>
      </c>
      <c r="B90" s="85"/>
      <c r="C90" s="84">
        <v>10404752.28</v>
      </c>
      <c r="D90" s="85"/>
      <c r="E90" s="85"/>
      <c r="F90" s="85"/>
      <c r="G90" s="84">
        <v>10404752.28</v>
      </c>
    </row>
    <row r="91" spans="1:7" ht="34.5" customHeight="1" outlineLevel="1">
      <c r="A91" s="86" t="s">
        <v>221</v>
      </c>
      <c r="B91" s="88"/>
      <c r="C91" s="87">
        <v>200053588.42</v>
      </c>
      <c r="D91" s="87">
        <v>16250495.9</v>
      </c>
      <c r="E91" s="88"/>
      <c r="F91" s="88"/>
      <c r="G91" s="87">
        <v>183803092.52</v>
      </c>
    </row>
    <row r="92" spans="1:7" ht="23.25" customHeight="1" outlineLevel="2">
      <c r="A92" s="89" t="s">
        <v>222</v>
      </c>
      <c r="B92" s="85"/>
      <c r="C92" s="84">
        <v>200053588.42</v>
      </c>
      <c r="D92" s="84">
        <v>16250495.9</v>
      </c>
      <c r="E92" s="85"/>
      <c r="F92" s="85"/>
      <c r="G92" s="84">
        <v>183803092.52</v>
      </c>
    </row>
    <row r="93" spans="1:7" ht="12" customHeight="1">
      <c r="A93" s="80" t="s">
        <v>223</v>
      </c>
      <c r="B93" s="82"/>
      <c r="C93" s="81">
        <v>29017749.78</v>
      </c>
      <c r="D93" s="81">
        <v>163507166.17</v>
      </c>
      <c r="E93" s="81">
        <v>145874381.39</v>
      </c>
      <c r="F93" s="82"/>
      <c r="G93" s="81">
        <v>11384965</v>
      </c>
    </row>
    <row r="94" spans="1:7" ht="34.5" customHeight="1" outlineLevel="1">
      <c r="A94" s="83" t="s">
        <v>224</v>
      </c>
      <c r="B94" s="85"/>
      <c r="C94" s="85"/>
      <c r="D94" s="84">
        <v>27692612</v>
      </c>
      <c r="E94" s="84">
        <v>27692612</v>
      </c>
      <c r="F94" s="85"/>
      <c r="G94" s="85"/>
    </row>
    <row r="95" spans="1:7" ht="23.25" customHeight="1" outlineLevel="1">
      <c r="A95" s="83" t="s">
        <v>225</v>
      </c>
      <c r="B95" s="85"/>
      <c r="C95" s="84">
        <v>15549703.2</v>
      </c>
      <c r="D95" s="84">
        <v>15833087.2</v>
      </c>
      <c r="E95" s="84">
        <v>6235904</v>
      </c>
      <c r="F95" s="85"/>
      <c r="G95" s="84">
        <v>5952520</v>
      </c>
    </row>
    <row r="96" spans="1:7" ht="23.25" customHeight="1" outlineLevel="1">
      <c r="A96" s="83" t="s">
        <v>226</v>
      </c>
      <c r="B96" s="85"/>
      <c r="C96" s="92">
        <v>1.58</v>
      </c>
      <c r="D96" s="84">
        <v>106998538.97</v>
      </c>
      <c r="E96" s="84">
        <v>106998537.39</v>
      </c>
      <c r="F96" s="85"/>
      <c r="G96" s="85"/>
    </row>
    <row r="97" spans="1:7" ht="12" customHeight="1" outlineLevel="1">
      <c r="A97" s="83" t="s">
        <v>227</v>
      </c>
      <c r="B97" s="85"/>
      <c r="C97" s="84">
        <v>12982928</v>
      </c>
      <c r="D97" s="84">
        <v>12982928</v>
      </c>
      <c r="E97" s="84">
        <v>4947328</v>
      </c>
      <c r="F97" s="85"/>
      <c r="G97" s="84">
        <v>4947328</v>
      </c>
    </row>
    <row r="98" spans="1:7" ht="23.25" customHeight="1" outlineLevel="1">
      <c r="A98" s="83" t="s">
        <v>228</v>
      </c>
      <c r="B98" s="85"/>
      <c r="C98" s="84">
        <v>24514</v>
      </c>
      <c r="D98" s="85"/>
      <c r="E98" s="85"/>
      <c r="F98" s="85"/>
      <c r="G98" s="84">
        <v>24514</v>
      </c>
    </row>
    <row r="99" spans="1:7" ht="12" customHeight="1" outlineLevel="1">
      <c r="A99" s="83" t="s">
        <v>229</v>
      </c>
      <c r="B99" s="85"/>
      <c r="C99" s="84">
        <v>460603</v>
      </c>
      <c r="D99" s="85"/>
      <c r="E99" s="85"/>
      <c r="F99" s="85"/>
      <c r="G99" s="84">
        <v>460603</v>
      </c>
    </row>
    <row r="100" spans="1:7" ht="34.5" customHeight="1">
      <c r="A100" s="80" t="s">
        <v>230</v>
      </c>
      <c r="B100" s="82"/>
      <c r="C100" s="81">
        <v>25952117.7</v>
      </c>
      <c r="D100" s="81">
        <v>24550185.5</v>
      </c>
      <c r="E100" s="81">
        <v>12284790.28</v>
      </c>
      <c r="F100" s="82"/>
      <c r="G100" s="81">
        <v>13686722.48</v>
      </c>
    </row>
    <row r="101" spans="1:7" ht="23.25" customHeight="1" outlineLevel="1">
      <c r="A101" s="83" t="s">
        <v>231</v>
      </c>
      <c r="B101" s="85"/>
      <c r="C101" s="84">
        <v>5666567.89</v>
      </c>
      <c r="D101" s="84">
        <v>5569874.95</v>
      </c>
      <c r="E101" s="84">
        <v>3459423.73</v>
      </c>
      <c r="F101" s="85"/>
      <c r="G101" s="84">
        <v>3556116.67</v>
      </c>
    </row>
    <row r="102" spans="1:7" ht="23.25" customHeight="1" outlineLevel="1">
      <c r="A102" s="83" t="s">
        <v>232</v>
      </c>
      <c r="B102" s="85"/>
      <c r="C102" s="84">
        <v>20285549.81</v>
      </c>
      <c r="D102" s="84">
        <v>18980310.55</v>
      </c>
      <c r="E102" s="84">
        <v>8825366.55</v>
      </c>
      <c r="F102" s="85"/>
      <c r="G102" s="84">
        <v>10130605.81</v>
      </c>
    </row>
    <row r="103" spans="1:7" ht="23.25" customHeight="1">
      <c r="A103" s="80" t="s">
        <v>233</v>
      </c>
      <c r="B103" s="82"/>
      <c r="C103" s="81">
        <v>2067089508.57</v>
      </c>
      <c r="D103" s="81">
        <v>902871114.82</v>
      </c>
      <c r="E103" s="81">
        <v>759432530.92</v>
      </c>
      <c r="F103" s="82"/>
      <c r="G103" s="81">
        <v>1923650924.67</v>
      </c>
    </row>
    <row r="104" spans="1:7" ht="34.5" customHeight="1" outlineLevel="1">
      <c r="A104" s="86" t="s">
        <v>234</v>
      </c>
      <c r="B104" s="88"/>
      <c r="C104" s="87">
        <v>1826381773.4099998</v>
      </c>
      <c r="D104" s="87">
        <v>682756816.45</v>
      </c>
      <c r="E104" s="87">
        <v>656797592.56</v>
      </c>
      <c r="F104" s="88"/>
      <c r="G104" s="87">
        <v>1800422549.52</v>
      </c>
    </row>
    <row r="105" spans="1:7" ht="34.5" customHeight="1" outlineLevel="2">
      <c r="A105" s="89" t="s">
        <v>235</v>
      </c>
      <c r="B105" s="85"/>
      <c r="C105" s="84">
        <v>29916387.14</v>
      </c>
      <c r="D105" s="84">
        <v>29916387.14</v>
      </c>
      <c r="E105" s="84">
        <v>31547967.94</v>
      </c>
      <c r="F105" s="85"/>
      <c r="G105" s="84">
        <v>31547967.94</v>
      </c>
    </row>
    <row r="106" spans="1:7" ht="34.5" customHeight="1" outlineLevel="2">
      <c r="A106" s="89" t="s">
        <v>236</v>
      </c>
      <c r="B106" s="85"/>
      <c r="C106" s="84">
        <v>1597393061.72</v>
      </c>
      <c r="D106" s="84">
        <v>226865873.25</v>
      </c>
      <c r="E106" s="84">
        <v>238838206.5</v>
      </c>
      <c r="F106" s="85"/>
      <c r="G106" s="84">
        <v>1609365394.9699998</v>
      </c>
    </row>
    <row r="107" spans="1:7" ht="34.5" customHeight="1" outlineLevel="2">
      <c r="A107" s="89" t="s">
        <v>237</v>
      </c>
      <c r="B107" s="85"/>
      <c r="C107" s="84">
        <v>199072324.55</v>
      </c>
      <c r="D107" s="84">
        <v>425974556.06</v>
      </c>
      <c r="E107" s="84">
        <v>386411418.12</v>
      </c>
      <c r="F107" s="85"/>
      <c r="G107" s="84">
        <v>159509186.61</v>
      </c>
    </row>
    <row r="108" spans="1:7" ht="23.25" customHeight="1" outlineLevel="1">
      <c r="A108" s="83" t="s">
        <v>238</v>
      </c>
      <c r="B108" s="85"/>
      <c r="C108" s="84">
        <v>64147083.01</v>
      </c>
      <c r="D108" s="84">
        <v>90050384.87</v>
      </c>
      <c r="E108" s="84">
        <v>89313912</v>
      </c>
      <c r="F108" s="85"/>
      <c r="G108" s="84">
        <v>63410610.14</v>
      </c>
    </row>
    <row r="109" spans="1:7" ht="23.25" customHeight="1" outlineLevel="1">
      <c r="A109" s="83" t="s">
        <v>239</v>
      </c>
      <c r="B109" s="85"/>
      <c r="C109" s="84">
        <v>114387341.67</v>
      </c>
      <c r="D109" s="84">
        <v>106749900</v>
      </c>
      <c r="E109" s="84">
        <v>8355000</v>
      </c>
      <c r="F109" s="85"/>
      <c r="G109" s="84">
        <v>15992441.67</v>
      </c>
    </row>
    <row r="110" spans="1:7" ht="23.25" customHeight="1" outlineLevel="2">
      <c r="A110" s="89" t="s">
        <v>240</v>
      </c>
      <c r="B110" s="85"/>
      <c r="C110" s="84">
        <v>114387341.67</v>
      </c>
      <c r="D110" s="84">
        <v>106749900</v>
      </c>
      <c r="E110" s="84">
        <v>8355000</v>
      </c>
      <c r="F110" s="85"/>
      <c r="G110" s="84">
        <v>15992441.67</v>
      </c>
    </row>
    <row r="111" spans="1:7" ht="23.25" customHeight="1" outlineLevel="1">
      <c r="A111" s="86" t="s">
        <v>241</v>
      </c>
      <c r="B111" s="88"/>
      <c r="C111" s="87">
        <v>62173310.48</v>
      </c>
      <c r="D111" s="87">
        <v>23314013.5</v>
      </c>
      <c r="E111" s="87">
        <v>4966026.36</v>
      </c>
      <c r="F111" s="88"/>
      <c r="G111" s="87">
        <v>43825323.34</v>
      </c>
    </row>
    <row r="112" spans="1:7" ht="34.5" customHeight="1" outlineLevel="2">
      <c r="A112" s="89" t="s">
        <v>242</v>
      </c>
      <c r="B112" s="85"/>
      <c r="C112" s="84">
        <v>2084476.89</v>
      </c>
      <c r="D112" s="84">
        <v>81218</v>
      </c>
      <c r="E112" s="84">
        <v>90120</v>
      </c>
      <c r="F112" s="85"/>
      <c r="G112" s="84">
        <v>2093378.89</v>
      </c>
    </row>
    <row r="113" spans="1:7" ht="23.25" customHeight="1" outlineLevel="2">
      <c r="A113" s="89" t="s">
        <v>243</v>
      </c>
      <c r="B113" s="85"/>
      <c r="C113" s="84">
        <v>1369240</v>
      </c>
      <c r="D113" s="84">
        <v>1369240</v>
      </c>
      <c r="E113" s="84">
        <v>477459</v>
      </c>
      <c r="F113" s="85"/>
      <c r="G113" s="84">
        <v>477459</v>
      </c>
    </row>
    <row r="114" spans="1:7" ht="23.25" customHeight="1" outlineLevel="2">
      <c r="A114" s="89" t="s">
        <v>244</v>
      </c>
      <c r="B114" s="85"/>
      <c r="C114" s="84">
        <v>1154841.15</v>
      </c>
      <c r="D114" s="84">
        <v>1755950.65</v>
      </c>
      <c r="E114" s="84">
        <v>1270322.85</v>
      </c>
      <c r="F114" s="85"/>
      <c r="G114" s="84">
        <v>669213.35</v>
      </c>
    </row>
    <row r="115" spans="1:7" ht="23.25" customHeight="1" outlineLevel="2">
      <c r="A115" s="89" t="s">
        <v>245</v>
      </c>
      <c r="B115" s="85"/>
      <c r="C115" s="84">
        <v>54513122.98</v>
      </c>
      <c r="D115" s="84">
        <v>16522600.85</v>
      </c>
      <c r="E115" s="84">
        <v>493504.51</v>
      </c>
      <c r="F115" s="85"/>
      <c r="G115" s="84">
        <v>38484026.64</v>
      </c>
    </row>
    <row r="116" spans="1:7" ht="23.25" customHeight="1" outlineLevel="2">
      <c r="A116" s="89" t="s">
        <v>246</v>
      </c>
      <c r="B116" s="85"/>
      <c r="C116" s="84">
        <v>2417947.46</v>
      </c>
      <c r="D116" s="84">
        <v>3326277</v>
      </c>
      <c r="E116" s="84">
        <v>2375893</v>
      </c>
      <c r="F116" s="85"/>
      <c r="G116" s="84">
        <v>1467563.46</v>
      </c>
    </row>
    <row r="117" spans="1:7" ht="23.25" customHeight="1" outlineLevel="2">
      <c r="A117" s="89" t="s">
        <v>247</v>
      </c>
      <c r="B117" s="85"/>
      <c r="C117" s="84">
        <v>633682</v>
      </c>
      <c r="D117" s="84">
        <v>258727</v>
      </c>
      <c r="E117" s="84">
        <v>258727</v>
      </c>
      <c r="F117" s="85"/>
      <c r="G117" s="84">
        <v>633682</v>
      </c>
    </row>
    <row r="118" spans="1:7" ht="23.25" customHeight="1">
      <c r="A118" s="80" t="s">
        <v>248</v>
      </c>
      <c r="B118" s="82"/>
      <c r="C118" s="81">
        <v>142894504</v>
      </c>
      <c r="D118" s="82"/>
      <c r="E118" s="82"/>
      <c r="F118" s="82"/>
      <c r="G118" s="81">
        <v>142894504</v>
      </c>
    </row>
    <row r="119" spans="1:7" ht="34.5" customHeight="1" outlineLevel="1">
      <c r="A119" s="83" t="s">
        <v>249</v>
      </c>
      <c r="B119" s="85"/>
      <c r="C119" s="84">
        <v>142894504</v>
      </c>
      <c r="D119" s="85"/>
      <c r="E119" s="85"/>
      <c r="F119" s="85"/>
      <c r="G119" s="84">
        <v>142894504</v>
      </c>
    </row>
    <row r="120" spans="1:7" ht="34.5" customHeight="1" outlineLevel="2">
      <c r="A120" s="89" t="s">
        <v>250</v>
      </c>
      <c r="B120" s="85"/>
      <c r="C120" s="84">
        <v>142894504</v>
      </c>
      <c r="D120" s="85"/>
      <c r="E120" s="85"/>
      <c r="F120" s="85"/>
      <c r="G120" s="84">
        <v>142894504</v>
      </c>
    </row>
    <row r="121" spans="1:7" ht="23.25" customHeight="1">
      <c r="A121" s="80" t="s">
        <v>251</v>
      </c>
      <c r="B121" s="82"/>
      <c r="C121" s="81">
        <v>676986703.7</v>
      </c>
      <c r="D121" s="81">
        <v>715142073.83</v>
      </c>
      <c r="E121" s="81">
        <v>709159708.6</v>
      </c>
      <c r="F121" s="82"/>
      <c r="G121" s="81">
        <v>671004338.47</v>
      </c>
    </row>
    <row r="122" spans="1:7" ht="23.25" customHeight="1" outlineLevel="1">
      <c r="A122" s="83" t="s">
        <v>252</v>
      </c>
      <c r="B122" s="85"/>
      <c r="C122" s="84">
        <v>676986703.7</v>
      </c>
      <c r="D122" s="84">
        <v>715142073.83</v>
      </c>
      <c r="E122" s="84">
        <v>709159708.6</v>
      </c>
      <c r="F122" s="85"/>
      <c r="G122" s="84">
        <v>671004338.47</v>
      </c>
    </row>
    <row r="123" spans="1:7" ht="23.25" customHeight="1" outlineLevel="2">
      <c r="A123" s="89" t="s">
        <v>252</v>
      </c>
      <c r="B123" s="85"/>
      <c r="C123" s="84">
        <v>20000</v>
      </c>
      <c r="D123" s="85"/>
      <c r="E123" s="85"/>
      <c r="F123" s="85"/>
      <c r="G123" s="84">
        <v>20000</v>
      </c>
    </row>
    <row r="124" spans="1:7" ht="45.75" customHeight="1" outlineLevel="2">
      <c r="A124" s="89" t="s">
        <v>253</v>
      </c>
      <c r="B124" s="85"/>
      <c r="C124" s="84">
        <v>643648373.79</v>
      </c>
      <c r="D124" s="84">
        <v>681823743.92</v>
      </c>
      <c r="E124" s="84">
        <v>677459923.65</v>
      </c>
      <c r="F124" s="85"/>
      <c r="G124" s="84">
        <v>639284553.52</v>
      </c>
    </row>
    <row r="125" spans="1:7" ht="12" customHeight="1" outlineLevel="2">
      <c r="A125" s="89" t="s">
        <v>254</v>
      </c>
      <c r="B125" s="85"/>
      <c r="C125" s="84">
        <v>33318329.91</v>
      </c>
      <c r="D125" s="84">
        <v>33318329.91</v>
      </c>
      <c r="E125" s="84">
        <v>31699784.95</v>
      </c>
      <c r="F125" s="85"/>
      <c r="G125" s="84">
        <v>31699784.95</v>
      </c>
    </row>
    <row r="126" spans="1:7" ht="23.25" customHeight="1">
      <c r="A126" s="80" t="s">
        <v>255</v>
      </c>
      <c r="B126" s="82"/>
      <c r="C126" s="81">
        <v>6219269124.64</v>
      </c>
      <c r="D126" s="82"/>
      <c r="E126" s="82"/>
      <c r="F126" s="82"/>
      <c r="G126" s="81">
        <v>6219269124.64</v>
      </c>
    </row>
    <row r="127" spans="1:7" ht="57" customHeight="1" outlineLevel="1">
      <c r="A127" s="83" t="s">
        <v>256</v>
      </c>
      <c r="B127" s="85"/>
      <c r="C127" s="84">
        <v>4578238835.35</v>
      </c>
      <c r="D127" s="85"/>
      <c r="E127" s="85"/>
      <c r="F127" s="85"/>
      <c r="G127" s="84">
        <v>4578238835.35</v>
      </c>
    </row>
    <row r="128" spans="1:7" ht="23.25" customHeight="1" outlineLevel="2">
      <c r="A128" s="89" t="s">
        <v>257</v>
      </c>
      <c r="B128" s="85"/>
      <c r="C128" s="84">
        <v>526018835.35</v>
      </c>
      <c r="D128" s="85"/>
      <c r="E128" s="85"/>
      <c r="F128" s="85"/>
      <c r="G128" s="84">
        <v>526018835.35</v>
      </c>
    </row>
    <row r="129" spans="1:7" ht="12" customHeight="1" outlineLevel="2">
      <c r="A129" s="89" t="s">
        <v>258</v>
      </c>
      <c r="B129" s="85"/>
      <c r="C129" s="84">
        <v>4052220000</v>
      </c>
      <c r="D129" s="85"/>
      <c r="E129" s="85"/>
      <c r="F129" s="85"/>
      <c r="G129" s="84">
        <v>4052220000</v>
      </c>
    </row>
    <row r="130" spans="1:7" ht="23.25" customHeight="1" outlineLevel="1">
      <c r="A130" s="86" t="s">
        <v>259</v>
      </c>
      <c r="B130" s="88"/>
      <c r="C130" s="87">
        <v>1641030289.29</v>
      </c>
      <c r="D130" s="88"/>
      <c r="E130" s="88"/>
      <c r="F130" s="88"/>
      <c r="G130" s="87">
        <v>1641030289.29</v>
      </c>
    </row>
    <row r="131" spans="1:7" ht="23.25" customHeight="1" outlineLevel="2">
      <c r="A131" s="89" t="s">
        <v>260</v>
      </c>
      <c r="B131" s="85"/>
      <c r="C131" s="84">
        <v>43999948</v>
      </c>
      <c r="D131" s="85"/>
      <c r="E131" s="85"/>
      <c r="F131" s="85"/>
      <c r="G131" s="84">
        <v>43999948</v>
      </c>
    </row>
    <row r="132" spans="1:7" ht="12" customHeight="1" outlineLevel="2">
      <c r="A132" s="89" t="s">
        <v>261</v>
      </c>
      <c r="B132" s="85"/>
      <c r="C132" s="84">
        <v>1597030341.29</v>
      </c>
      <c r="D132" s="85"/>
      <c r="E132" s="85"/>
      <c r="F132" s="85"/>
      <c r="G132" s="84">
        <v>1597030341.29</v>
      </c>
    </row>
    <row r="133" spans="1:7" ht="23.25" customHeight="1">
      <c r="A133" s="80" t="s">
        <v>262</v>
      </c>
      <c r="B133" s="82"/>
      <c r="C133" s="81">
        <v>60548775</v>
      </c>
      <c r="D133" s="82"/>
      <c r="E133" s="82"/>
      <c r="F133" s="82"/>
      <c r="G133" s="81">
        <v>60548775</v>
      </c>
    </row>
    <row r="134" spans="1:7" ht="34.5" customHeight="1" outlineLevel="1">
      <c r="A134" s="83" t="s">
        <v>263</v>
      </c>
      <c r="B134" s="85"/>
      <c r="C134" s="84">
        <v>60548775</v>
      </c>
      <c r="D134" s="85"/>
      <c r="E134" s="85"/>
      <c r="F134" s="85"/>
      <c r="G134" s="84">
        <v>60548775</v>
      </c>
    </row>
    <row r="135" spans="1:7" ht="23.25" customHeight="1">
      <c r="A135" s="80" t="s">
        <v>264</v>
      </c>
      <c r="B135" s="82"/>
      <c r="C135" s="81">
        <v>2837544400</v>
      </c>
      <c r="D135" s="82"/>
      <c r="E135" s="82"/>
      <c r="F135" s="82"/>
      <c r="G135" s="81">
        <v>2837544400</v>
      </c>
    </row>
    <row r="136" spans="1:7" ht="45.75" customHeight="1" outlineLevel="1">
      <c r="A136" s="83" t="s">
        <v>265</v>
      </c>
      <c r="B136" s="85"/>
      <c r="C136" s="84">
        <v>2837544400</v>
      </c>
      <c r="D136" s="85"/>
      <c r="E136" s="85"/>
      <c r="F136" s="85"/>
      <c r="G136" s="84">
        <v>2837544400</v>
      </c>
    </row>
    <row r="137" spans="1:7" ht="12" customHeight="1">
      <c r="A137" s="80" t="s">
        <v>266</v>
      </c>
      <c r="B137" s="82"/>
      <c r="C137" s="81">
        <v>1188015776.5</v>
      </c>
      <c r="D137" s="82"/>
      <c r="E137" s="82"/>
      <c r="F137" s="82"/>
      <c r="G137" s="81">
        <v>1188015776.5</v>
      </c>
    </row>
    <row r="138" spans="1:7" ht="12" customHeight="1" outlineLevel="1">
      <c r="A138" s="83" t="s">
        <v>267</v>
      </c>
      <c r="B138" s="85"/>
      <c r="C138" s="84">
        <v>12319172</v>
      </c>
      <c r="D138" s="85"/>
      <c r="E138" s="85"/>
      <c r="F138" s="85"/>
      <c r="G138" s="84">
        <v>12319172</v>
      </c>
    </row>
    <row r="139" spans="1:7" ht="12" customHeight="1" outlineLevel="1">
      <c r="A139" s="83" t="s">
        <v>268</v>
      </c>
      <c r="B139" s="85"/>
      <c r="C139" s="84">
        <v>1175696604.5</v>
      </c>
      <c r="D139" s="85"/>
      <c r="E139" s="85"/>
      <c r="F139" s="85"/>
      <c r="G139" s="84">
        <v>1175696604.5</v>
      </c>
    </row>
    <row r="140" spans="1:7" ht="23.25" customHeight="1">
      <c r="A140" s="80" t="s">
        <v>269</v>
      </c>
      <c r="B140" s="82"/>
      <c r="C140" s="93">
        <v>-38923576.4</v>
      </c>
      <c r="D140" s="82"/>
      <c r="E140" s="82"/>
      <c r="F140" s="82"/>
      <c r="G140" s="93">
        <v>-38923576.4</v>
      </c>
    </row>
    <row r="141" spans="1:7" ht="23.25" customHeight="1" outlineLevel="1">
      <c r="A141" s="83" t="s">
        <v>270</v>
      </c>
      <c r="B141" s="85"/>
      <c r="C141" s="91">
        <v>-38923576.4</v>
      </c>
      <c r="D141" s="85"/>
      <c r="E141" s="85"/>
      <c r="F141" s="85"/>
      <c r="G141" s="91">
        <v>-38923576.4</v>
      </c>
    </row>
    <row r="142" spans="1:7" ht="12" customHeight="1">
      <c r="A142" s="80" t="s">
        <v>271</v>
      </c>
      <c r="B142" s="82"/>
      <c r="C142" s="81">
        <v>524746000</v>
      </c>
      <c r="D142" s="82"/>
      <c r="E142" s="82"/>
      <c r="F142" s="82"/>
      <c r="G142" s="81">
        <v>524746000</v>
      </c>
    </row>
    <row r="143" spans="1:7" ht="12" customHeight="1" outlineLevel="1">
      <c r="A143" s="83" t="s">
        <v>272</v>
      </c>
      <c r="B143" s="85"/>
      <c r="C143" s="84">
        <v>524746000</v>
      </c>
      <c r="D143" s="85"/>
      <c r="E143" s="85"/>
      <c r="F143" s="85"/>
      <c r="G143" s="84">
        <v>524746000</v>
      </c>
    </row>
    <row r="144" spans="1:7" ht="12" customHeight="1">
      <c r="A144" s="80" t="s">
        <v>273</v>
      </c>
      <c r="B144" s="82"/>
      <c r="C144" s="81">
        <v>7053516580.280001</v>
      </c>
      <c r="D144" s="82"/>
      <c r="E144" s="82"/>
      <c r="F144" s="82"/>
      <c r="G144" s="81">
        <v>7053516580.280001</v>
      </c>
    </row>
    <row r="145" spans="1:7" ht="34.5" customHeight="1" outlineLevel="1">
      <c r="A145" s="83" t="s">
        <v>274</v>
      </c>
      <c r="B145" s="85"/>
      <c r="C145" s="84">
        <v>7053516580.280001</v>
      </c>
      <c r="D145" s="85"/>
      <c r="E145" s="85"/>
      <c r="F145" s="85"/>
      <c r="G145" s="84">
        <v>7053516580.280001</v>
      </c>
    </row>
    <row r="146" spans="1:7" ht="23.25" customHeight="1">
      <c r="A146" s="80" t="s">
        <v>275</v>
      </c>
      <c r="B146" s="82"/>
      <c r="C146" s="81">
        <v>6234392507</v>
      </c>
      <c r="D146" s="82"/>
      <c r="E146" s="81">
        <v>281599362.23</v>
      </c>
      <c r="F146" s="82"/>
      <c r="G146" s="81">
        <v>6515991869.23</v>
      </c>
    </row>
    <row r="147" spans="1:7" ht="34.5" customHeight="1" outlineLevel="1">
      <c r="A147" s="83" t="s">
        <v>276</v>
      </c>
      <c r="B147" s="85"/>
      <c r="C147" s="84">
        <v>954555684.62</v>
      </c>
      <c r="D147" s="85"/>
      <c r="E147" s="84">
        <v>281599362.23</v>
      </c>
      <c r="F147" s="85"/>
      <c r="G147" s="84">
        <v>1236155046.85</v>
      </c>
    </row>
    <row r="148" spans="1:7" ht="34.5" customHeight="1" outlineLevel="1">
      <c r="A148" s="83" t="s">
        <v>277</v>
      </c>
      <c r="B148" s="85"/>
      <c r="C148" s="84">
        <v>5279836822.38</v>
      </c>
      <c r="D148" s="85"/>
      <c r="E148" s="85"/>
      <c r="F148" s="85"/>
      <c r="G148" s="84">
        <v>5279836822.38</v>
      </c>
    </row>
    <row r="149" spans="1:7" ht="23.25" customHeight="1">
      <c r="A149" s="80" t="s">
        <v>278</v>
      </c>
      <c r="B149" s="82"/>
      <c r="C149" s="82"/>
      <c r="D149" s="81">
        <v>899505857.19</v>
      </c>
      <c r="E149" s="81">
        <v>899505857.19</v>
      </c>
      <c r="F149" s="82"/>
      <c r="G149" s="82"/>
    </row>
    <row r="150" spans="1:7" ht="23.25" customHeight="1" outlineLevel="1">
      <c r="A150" s="83" t="s">
        <v>279</v>
      </c>
      <c r="B150" s="85"/>
      <c r="C150" s="85"/>
      <c r="D150" s="84">
        <v>899505857.19</v>
      </c>
      <c r="E150" s="84">
        <v>899505857.19</v>
      </c>
      <c r="F150" s="85"/>
      <c r="G150" s="85"/>
    </row>
    <row r="151" spans="1:7" ht="23.25" customHeight="1">
      <c r="A151" s="80" t="s">
        <v>280</v>
      </c>
      <c r="B151" s="82"/>
      <c r="C151" s="82"/>
      <c r="D151" s="81">
        <v>891639743.69</v>
      </c>
      <c r="E151" s="81">
        <v>891639743.69</v>
      </c>
      <c r="F151" s="82"/>
      <c r="G151" s="82"/>
    </row>
    <row r="152" spans="1:7" ht="23.25" customHeight="1" outlineLevel="1">
      <c r="A152" s="83" t="s">
        <v>281</v>
      </c>
      <c r="B152" s="85"/>
      <c r="C152" s="85"/>
      <c r="D152" s="84">
        <v>891639743.69</v>
      </c>
      <c r="E152" s="84">
        <v>891639743.69</v>
      </c>
      <c r="F152" s="85"/>
      <c r="G152" s="85"/>
    </row>
    <row r="153" spans="1:7" ht="23.25" customHeight="1" outlineLevel="2">
      <c r="A153" s="89" t="s">
        <v>282</v>
      </c>
      <c r="B153" s="85"/>
      <c r="C153" s="85"/>
      <c r="D153" s="84">
        <v>891639743.69</v>
      </c>
      <c r="E153" s="84">
        <v>891639743.69</v>
      </c>
      <c r="F153" s="85"/>
      <c r="G153" s="85"/>
    </row>
    <row r="154" spans="1:7" ht="12" customHeight="1">
      <c r="A154" s="80" t="s">
        <v>283</v>
      </c>
      <c r="B154" s="82"/>
      <c r="C154" s="82"/>
      <c r="D154" s="81">
        <v>7851380.27</v>
      </c>
      <c r="E154" s="81">
        <v>7851380.27</v>
      </c>
      <c r="F154" s="82"/>
      <c r="G154" s="82"/>
    </row>
    <row r="155" spans="1:7" ht="23.25" customHeight="1" outlineLevel="1">
      <c r="A155" s="86" t="s">
        <v>284</v>
      </c>
      <c r="B155" s="88"/>
      <c r="C155" s="88"/>
      <c r="D155" s="87">
        <v>7851380.27</v>
      </c>
      <c r="E155" s="87">
        <v>7851380.27</v>
      </c>
      <c r="F155" s="88"/>
      <c r="G155" s="88"/>
    </row>
    <row r="156" spans="1:7" ht="45.75" customHeight="1" outlineLevel="2">
      <c r="A156" s="89" t="s">
        <v>285</v>
      </c>
      <c r="B156" s="85"/>
      <c r="C156" s="85"/>
      <c r="D156" s="84">
        <v>7851380.27</v>
      </c>
      <c r="E156" s="84">
        <v>7851380.27</v>
      </c>
      <c r="F156" s="85"/>
      <c r="G156" s="85"/>
    </row>
    <row r="157" spans="1:7" ht="12" customHeight="1">
      <c r="A157" s="80" t="s">
        <v>286</v>
      </c>
      <c r="B157" s="82"/>
      <c r="C157" s="82"/>
      <c r="D157" s="81">
        <v>14733.23</v>
      </c>
      <c r="E157" s="81">
        <v>14733.23</v>
      </c>
      <c r="F157" s="82"/>
      <c r="G157" s="82"/>
    </row>
    <row r="158" spans="1:7" ht="23.25" customHeight="1" outlineLevel="1">
      <c r="A158" s="83" t="s">
        <v>287</v>
      </c>
      <c r="B158" s="85"/>
      <c r="C158" s="85"/>
      <c r="D158" s="84">
        <v>9629.66</v>
      </c>
      <c r="E158" s="84">
        <v>9629.66</v>
      </c>
      <c r="F158" s="85"/>
      <c r="G158" s="85"/>
    </row>
    <row r="159" spans="1:7" ht="12" customHeight="1" outlineLevel="1">
      <c r="A159" s="83" t="s">
        <v>288</v>
      </c>
      <c r="B159" s="85"/>
      <c r="C159" s="85"/>
      <c r="D159" s="84">
        <v>5103.57</v>
      </c>
      <c r="E159" s="84">
        <v>5103.57</v>
      </c>
      <c r="F159" s="85"/>
      <c r="G159" s="85"/>
    </row>
    <row r="160" spans="1:7" ht="23.25" customHeight="1">
      <c r="A160" s="80" t="s">
        <v>289</v>
      </c>
      <c r="B160" s="82"/>
      <c r="C160" s="82"/>
      <c r="D160" s="81">
        <v>6103616.62</v>
      </c>
      <c r="E160" s="81">
        <v>6103616.62</v>
      </c>
      <c r="F160" s="82"/>
      <c r="G160" s="82"/>
    </row>
    <row r="161" spans="1:7" ht="23.25" customHeight="1" outlineLevel="1">
      <c r="A161" s="83" t="s">
        <v>290</v>
      </c>
      <c r="B161" s="85"/>
      <c r="C161" s="85"/>
      <c r="D161" s="84">
        <v>6103616.62</v>
      </c>
      <c r="E161" s="84">
        <v>6103616.62</v>
      </c>
      <c r="F161" s="85"/>
      <c r="G161" s="85"/>
    </row>
    <row r="162" spans="1:7" ht="23.25" customHeight="1">
      <c r="A162" s="80" t="s">
        <v>291</v>
      </c>
      <c r="B162" s="82"/>
      <c r="C162" s="82"/>
      <c r="D162" s="81">
        <v>24192079.22</v>
      </c>
      <c r="E162" s="81">
        <v>24192079.22</v>
      </c>
      <c r="F162" s="82"/>
      <c r="G162" s="82"/>
    </row>
    <row r="163" spans="1:7" ht="23.25" customHeight="1" outlineLevel="1">
      <c r="A163" s="83" t="s">
        <v>292</v>
      </c>
      <c r="B163" s="85"/>
      <c r="C163" s="85"/>
      <c r="D163" s="84">
        <v>13695403.09</v>
      </c>
      <c r="E163" s="84">
        <v>13695403.09</v>
      </c>
      <c r="F163" s="85"/>
      <c r="G163" s="85"/>
    </row>
    <row r="164" spans="1:7" ht="34.5" customHeight="1" outlineLevel="1">
      <c r="A164" s="83" t="s">
        <v>293</v>
      </c>
      <c r="B164" s="85"/>
      <c r="C164" s="85"/>
      <c r="D164" s="84">
        <v>10214996.97</v>
      </c>
      <c r="E164" s="84">
        <v>10214996.97</v>
      </c>
      <c r="F164" s="85"/>
      <c r="G164" s="85"/>
    </row>
    <row r="165" spans="1:7" ht="34.5" customHeight="1" outlineLevel="1">
      <c r="A165" s="83" t="s">
        <v>294</v>
      </c>
      <c r="B165" s="85"/>
      <c r="C165" s="85"/>
      <c r="D165" s="84">
        <v>281679.16</v>
      </c>
      <c r="E165" s="84">
        <v>281679.16</v>
      </c>
      <c r="F165" s="85"/>
      <c r="G165" s="85"/>
    </row>
    <row r="166" spans="1:7" ht="23.25" customHeight="1">
      <c r="A166" s="80" t="s">
        <v>295</v>
      </c>
      <c r="B166" s="82"/>
      <c r="C166" s="82"/>
      <c r="D166" s="81">
        <v>9019010</v>
      </c>
      <c r="E166" s="81">
        <v>9019010</v>
      </c>
      <c r="F166" s="82"/>
      <c r="G166" s="82"/>
    </row>
    <row r="167" spans="1:7" ht="23.25" customHeight="1" outlineLevel="1">
      <c r="A167" s="86" t="s">
        <v>296</v>
      </c>
      <c r="B167" s="88"/>
      <c r="C167" s="88"/>
      <c r="D167" s="87">
        <v>9019010</v>
      </c>
      <c r="E167" s="87">
        <v>9019010</v>
      </c>
      <c r="F167" s="88"/>
      <c r="G167" s="88"/>
    </row>
    <row r="168" spans="1:7" ht="45.75" customHeight="1" outlineLevel="2">
      <c r="A168" s="89" t="s">
        <v>297</v>
      </c>
      <c r="B168" s="85"/>
      <c r="C168" s="85"/>
      <c r="D168" s="84">
        <v>9019010</v>
      </c>
      <c r="E168" s="84">
        <v>9019010</v>
      </c>
      <c r="F168" s="85"/>
      <c r="G168" s="85"/>
    </row>
    <row r="169" spans="1:7" ht="12" customHeight="1">
      <c r="A169" s="80" t="s">
        <v>298</v>
      </c>
      <c r="B169" s="82"/>
      <c r="C169" s="82"/>
      <c r="D169" s="81">
        <v>1000</v>
      </c>
      <c r="E169" s="81">
        <v>1000</v>
      </c>
      <c r="F169" s="82"/>
      <c r="G169" s="82"/>
    </row>
    <row r="170" spans="1:7" ht="12" customHeight="1" outlineLevel="1">
      <c r="A170" s="83" t="s">
        <v>299</v>
      </c>
      <c r="B170" s="85"/>
      <c r="C170" s="85"/>
      <c r="D170" s="84">
        <v>1000</v>
      </c>
      <c r="E170" s="84">
        <v>1000</v>
      </c>
      <c r="F170" s="85"/>
      <c r="G170" s="85"/>
    </row>
    <row r="171" spans="1:7" ht="34.5" customHeight="1">
      <c r="A171" s="80" t="s">
        <v>300</v>
      </c>
      <c r="B171" s="82"/>
      <c r="C171" s="82"/>
      <c r="D171" s="81">
        <v>27692612</v>
      </c>
      <c r="E171" s="81">
        <v>27692612</v>
      </c>
      <c r="F171" s="82"/>
      <c r="G171" s="82"/>
    </row>
    <row r="172" spans="1:7" ht="34.5" customHeight="1" outlineLevel="1">
      <c r="A172" s="86" t="s">
        <v>301</v>
      </c>
      <c r="B172" s="88"/>
      <c r="C172" s="88"/>
      <c r="D172" s="87">
        <v>27692612</v>
      </c>
      <c r="E172" s="87">
        <v>27692612</v>
      </c>
      <c r="F172" s="88"/>
      <c r="G172" s="88"/>
    </row>
    <row r="173" spans="1:7" ht="45.75" customHeight="1" outlineLevel="2">
      <c r="A173" s="89" t="s">
        <v>302</v>
      </c>
      <c r="B173" s="85"/>
      <c r="C173" s="85"/>
      <c r="D173" s="84">
        <v>27692612</v>
      </c>
      <c r="E173" s="84">
        <v>27692612</v>
      </c>
      <c r="F173" s="85"/>
      <c r="G173" s="85"/>
    </row>
    <row r="174" spans="1:7" ht="12" customHeight="1">
      <c r="A174" s="80" t="s">
        <v>303</v>
      </c>
      <c r="B174" s="82"/>
      <c r="C174" s="82"/>
      <c r="D174" s="81">
        <v>201880574.88</v>
      </c>
      <c r="E174" s="81">
        <v>201880574.88</v>
      </c>
      <c r="F174" s="82"/>
      <c r="G174" s="82"/>
    </row>
    <row r="175" spans="1:7" ht="12" customHeight="1" outlineLevel="1">
      <c r="A175" s="83" t="s">
        <v>304</v>
      </c>
      <c r="B175" s="85"/>
      <c r="C175" s="85"/>
      <c r="D175" s="84">
        <v>198146081.88</v>
      </c>
      <c r="E175" s="84">
        <v>198146081.88</v>
      </c>
      <c r="F175" s="85"/>
      <c r="G175" s="85"/>
    </row>
    <row r="176" spans="1:7" ht="23.25" customHeight="1" outlineLevel="1">
      <c r="A176" s="83" t="s">
        <v>305</v>
      </c>
      <c r="B176" s="85"/>
      <c r="C176" s="85"/>
      <c r="D176" s="84">
        <v>246173</v>
      </c>
      <c r="E176" s="84">
        <v>246173</v>
      </c>
      <c r="F176" s="85"/>
      <c r="G176" s="85"/>
    </row>
    <row r="177" spans="1:7" ht="23.25" customHeight="1" outlineLevel="1">
      <c r="A177" s="83" t="s">
        <v>306</v>
      </c>
      <c r="B177" s="85"/>
      <c r="C177" s="85"/>
      <c r="D177" s="84">
        <v>3488320</v>
      </c>
      <c r="E177" s="84">
        <v>3488320</v>
      </c>
      <c r="F177" s="85"/>
      <c r="G177" s="85"/>
    </row>
    <row r="178" spans="1:7" ht="23.25" customHeight="1">
      <c r="A178" s="80" t="s">
        <v>307</v>
      </c>
      <c r="B178" s="82"/>
      <c r="C178" s="82"/>
      <c r="D178" s="81">
        <v>7559090.82</v>
      </c>
      <c r="E178" s="81">
        <v>7559090.82</v>
      </c>
      <c r="F178" s="82"/>
      <c r="G178" s="82"/>
    </row>
    <row r="179" spans="1:7" ht="23.25" customHeight="1" outlineLevel="1">
      <c r="A179" s="83" t="s">
        <v>308</v>
      </c>
      <c r="B179" s="85"/>
      <c r="C179" s="85"/>
      <c r="D179" s="84">
        <v>7559090.82</v>
      </c>
      <c r="E179" s="84">
        <v>7559090.82</v>
      </c>
      <c r="F179" s="85"/>
      <c r="G179" s="85"/>
    </row>
    <row r="180" spans="1:7" ht="12" customHeight="1">
      <c r="A180" s="80" t="s">
        <v>309</v>
      </c>
      <c r="B180" s="82"/>
      <c r="C180" s="82"/>
      <c r="D180" s="81">
        <v>341458511.42</v>
      </c>
      <c r="E180" s="81">
        <v>341458511.42</v>
      </c>
      <c r="F180" s="82"/>
      <c r="G180" s="82"/>
    </row>
    <row r="181" spans="1:7" ht="12" customHeight="1" outlineLevel="1">
      <c r="A181" s="83" t="s">
        <v>310</v>
      </c>
      <c r="B181" s="85"/>
      <c r="C181" s="85"/>
      <c r="D181" s="84">
        <v>339193204.51</v>
      </c>
      <c r="E181" s="84">
        <v>339193204.51</v>
      </c>
      <c r="F181" s="85"/>
      <c r="G181" s="85"/>
    </row>
    <row r="182" spans="1:7" ht="34.5" customHeight="1" outlineLevel="1">
      <c r="A182" s="86" t="s">
        <v>311</v>
      </c>
      <c r="B182" s="88"/>
      <c r="C182" s="88"/>
      <c r="D182" s="87">
        <v>2265306.91</v>
      </c>
      <c r="E182" s="87">
        <v>2265306.91</v>
      </c>
      <c r="F182" s="88"/>
      <c r="G182" s="88"/>
    </row>
    <row r="183" spans="1:7" ht="23.25" customHeight="1" outlineLevel="2">
      <c r="A183" s="89" t="s">
        <v>312</v>
      </c>
      <c r="B183" s="85"/>
      <c r="C183" s="85"/>
      <c r="D183" s="84">
        <v>2265306.91</v>
      </c>
      <c r="E183" s="84">
        <v>2265306.91</v>
      </c>
      <c r="F183" s="85"/>
      <c r="G183" s="85"/>
    </row>
    <row r="184" spans="1:7" ht="12" customHeight="1">
      <c r="A184" s="94" t="s">
        <v>313</v>
      </c>
      <c r="B184" s="95">
        <v>27240874520.14</v>
      </c>
      <c r="C184" s="95">
        <v>27240874520.14</v>
      </c>
      <c r="D184" s="95">
        <v>16483087651.41</v>
      </c>
      <c r="E184" s="95">
        <v>16483087651.41</v>
      </c>
      <c r="F184" s="95">
        <v>27326904257.340004</v>
      </c>
      <c r="G184" s="95">
        <v>27326904257.340004</v>
      </c>
    </row>
    <row r="186" ht="12.75">
      <c r="F186" s="141">
        <f>F60</f>
        <v>90740474.17</v>
      </c>
    </row>
    <row r="188" ht="12.75">
      <c r="F188" s="141">
        <f>F184-F186</f>
        <v>27236163783.170006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F5" sqref="F5"/>
    </sheetView>
  </sheetViews>
  <sheetFormatPr defaultColWidth="37.125" defaultRowHeight="12.75"/>
  <cols>
    <col min="1" max="1" width="33.25390625" style="0" customWidth="1"/>
    <col min="2" max="2" width="22.875" style="0" customWidth="1"/>
    <col min="3" max="3" width="20.00390625" style="0" customWidth="1"/>
    <col min="4" max="5" width="21.875" style="0" customWidth="1"/>
    <col min="6" max="7" width="22.00390625" style="0" customWidth="1"/>
    <col min="8" max="8" width="20.125" style="0" customWidth="1"/>
  </cols>
  <sheetData>
    <row r="1" ht="35.25" customHeight="1" thickBot="1">
      <c r="A1" s="146" t="s">
        <v>384</v>
      </c>
    </row>
    <row r="2" spans="1:8" ht="68.25" customHeight="1" thickBot="1">
      <c r="A2" s="147"/>
      <c r="B2" s="148">
        <v>42005</v>
      </c>
      <c r="C2" s="149" t="s">
        <v>385</v>
      </c>
      <c r="D2" s="150">
        <v>42036</v>
      </c>
      <c r="E2" s="150" t="s">
        <v>386</v>
      </c>
      <c r="F2" s="151" t="s">
        <v>387</v>
      </c>
      <c r="G2" s="149" t="s">
        <v>388</v>
      </c>
      <c r="H2" s="151" t="s">
        <v>389</v>
      </c>
    </row>
    <row r="3" spans="1:8" ht="23.25" customHeight="1">
      <c r="A3" s="152"/>
      <c r="B3" s="153"/>
      <c r="C3" s="153"/>
      <c r="D3" s="153"/>
      <c r="E3" s="153"/>
      <c r="F3" s="153"/>
      <c r="G3" s="153"/>
      <c r="H3" s="153"/>
    </row>
    <row r="4" spans="1:8" ht="23.25" customHeight="1">
      <c r="A4" s="154" t="s">
        <v>390</v>
      </c>
      <c r="B4" s="155">
        <v>891639743.69</v>
      </c>
      <c r="C4" s="155">
        <f>B4/1000</f>
        <v>891639.74369</v>
      </c>
      <c r="D4" s="153">
        <v>777497629.8</v>
      </c>
      <c r="E4" s="155">
        <v>801680900.73</v>
      </c>
      <c r="F4" s="155">
        <f>B4+D4+E4</f>
        <v>2470818274.2200003</v>
      </c>
      <c r="G4" s="155">
        <f>D4/1000</f>
        <v>777497.6298</v>
      </c>
      <c r="H4" s="155">
        <f>C4+G4</f>
        <v>1669137.3734900001</v>
      </c>
    </row>
    <row r="5" spans="1:8" ht="23.25" customHeight="1">
      <c r="A5" s="154" t="s">
        <v>391</v>
      </c>
      <c r="B5" s="156">
        <f>550898177.12</f>
        <v>550898177.12</v>
      </c>
      <c r="C5" s="155">
        <f>(B5-114897885+52408817)/1000</f>
        <v>488409.10912</v>
      </c>
      <c r="D5" s="153">
        <v>478492168.34</v>
      </c>
      <c r="E5" s="155">
        <v>497776287.26</v>
      </c>
      <c r="F5" s="155">
        <f>B5+D5+E5</f>
        <v>1527166632.72</v>
      </c>
      <c r="G5" s="155">
        <f>(D5-114856167+52367417)/1000</f>
        <v>416003.41834</v>
      </c>
      <c r="H5" s="155">
        <f>C5+G5</f>
        <v>904412.52746</v>
      </c>
    </row>
    <row r="6" spans="1:8" ht="23.25" customHeight="1" thickBot="1">
      <c r="A6" s="157" t="s">
        <v>392</v>
      </c>
      <c r="B6" s="158">
        <f aca="true" t="shared" si="0" ref="B6:H6">B4-B5</f>
        <v>340741566.57000005</v>
      </c>
      <c r="C6" s="158">
        <f t="shared" si="0"/>
        <v>403230.63457000005</v>
      </c>
      <c r="D6" s="159">
        <f t="shared" si="0"/>
        <v>299005461.46</v>
      </c>
      <c r="E6" s="158">
        <f>E4-E5</f>
        <v>303904613.47</v>
      </c>
      <c r="F6" s="158">
        <f t="shared" si="0"/>
        <v>943651641.5000002</v>
      </c>
      <c r="G6" s="158">
        <f t="shared" si="0"/>
        <v>361494.21146</v>
      </c>
      <c r="H6" s="158">
        <f t="shared" si="0"/>
        <v>764724.8460300001</v>
      </c>
    </row>
    <row r="7" spans="1:8" ht="23.25" customHeight="1" thickBot="1">
      <c r="A7" s="160"/>
      <c r="B7" s="153"/>
      <c r="C7" s="153"/>
      <c r="D7" s="153"/>
      <c r="E7" s="153"/>
      <c r="F7" s="153"/>
      <c r="G7" s="153"/>
      <c r="H7" s="153"/>
    </row>
    <row r="8" spans="1:8" ht="23.25" customHeight="1">
      <c r="A8" s="161" t="s">
        <v>393</v>
      </c>
      <c r="B8" s="158">
        <f aca="true" t="shared" si="1" ref="B8:H8">SUM(B9:B15)</f>
        <v>39314705.84</v>
      </c>
      <c r="C8" s="158">
        <f t="shared" si="1"/>
        <v>38586.65184</v>
      </c>
      <c r="D8" s="159">
        <f t="shared" si="1"/>
        <v>119004038.30000001</v>
      </c>
      <c r="E8" s="159">
        <f>SUM(E9:E15)</f>
        <v>127566124.49</v>
      </c>
      <c r="F8" s="158">
        <f>SUM(F9:F15)</f>
        <v>285884868.63</v>
      </c>
      <c r="G8" s="158">
        <f t="shared" si="1"/>
        <v>118275.98430000001</v>
      </c>
      <c r="H8" s="158">
        <f t="shared" si="1"/>
        <v>156862.63614000002</v>
      </c>
    </row>
    <row r="9" spans="1:8" ht="23.25" customHeight="1">
      <c r="A9" s="154" t="s">
        <v>394</v>
      </c>
      <c r="B9" s="155">
        <v>23910400.06</v>
      </c>
      <c r="C9" s="155">
        <f>(B9-1444876+716822)/1000</f>
        <v>23182.34606</v>
      </c>
      <c r="D9" s="153">
        <v>97876936.18</v>
      </c>
      <c r="E9" s="153">
        <v>67087296.26</v>
      </c>
      <c r="F9" s="155">
        <f>B9+D9+E9</f>
        <v>188874632.5</v>
      </c>
      <c r="G9" s="155">
        <f>(D9-1444821+716767)/1000</f>
        <v>97148.88218</v>
      </c>
      <c r="H9" s="155">
        <f aca="true" t="shared" si="2" ref="H9:H15">C9+G9</f>
        <v>120331.22824</v>
      </c>
    </row>
    <row r="10" spans="1:8" ht="32.25" customHeight="1">
      <c r="A10" s="154" t="s">
        <v>395</v>
      </c>
      <c r="B10" s="155">
        <v>281679.16</v>
      </c>
      <c r="C10" s="155">
        <f>B10/1000</f>
        <v>281.67915999999997</v>
      </c>
      <c r="D10" s="153">
        <v>6419148.72</v>
      </c>
      <c r="E10" s="153"/>
      <c r="F10" s="155">
        <f>B10+D10</f>
        <v>6700827.88</v>
      </c>
      <c r="G10" s="155">
        <f aca="true" t="shared" si="3" ref="G10:G15">D10/1000</f>
        <v>6419.14872</v>
      </c>
      <c r="H10" s="155">
        <f t="shared" si="2"/>
        <v>6700.82788</v>
      </c>
    </row>
    <row r="11" spans="1:8" ht="23.25" customHeight="1">
      <c r="A11" s="154" t="s">
        <v>320</v>
      </c>
      <c r="B11" s="162">
        <v>6103616.62</v>
      </c>
      <c r="C11" s="155">
        <f>B11/1000</f>
        <v>6103.61662</v>
      </c>
      <c r="D11" s="153">
        <v>6307970.4</v>
      </c>
      <c r="E11" s="153">
        <v>10114271.23</v>
      </c>
      <c r="F11" s="155">
        <f>B11+D11+E11</f>
        <v>22525858.25</v>
      </c>
      <c r="G11" s="155">
        <f t="shared" si="3"/>
        <v>6307.9704</v>
      </c>
      <c r="H11" s="155">
        <f t="shared" si="2"/>
        <v>12411.587019999999</v>
      </c>
    </row>
    <row r="12" spans="1:8" ht="30" customHeight="1">
      <c r="A12" s="154" t="s">
        <v>396</v>
      </c>
      <c r="B12" s="162">
        <v>9019010</v>
      </c>
      <c r="C12" s="155">
        <f>B12/1000</f>
        <v>9019.01</v>
      </c>
      <c r="D12" s="153">
        <v>8399983</v>
      </c>
      <c r="E12" s="153">
        <v>50364557</v>
      </c>
      <c r="F12" s="155">
        <f>B12+D12+E12</f>
        <v>67783550</v>
      </c>
      <c r="G12" s="155">
        <f t="shared" si="3"/>
        <v>8399.983</v>
      </c>
      <c r="H12" s="155">
        <f t="shared" si="2"/>
        <v>17418.993000000002</v>
      </c>
    </row>
    <row r="13" spans="1:8" ht="23.25" customHeight="1">
      <c r="A13" s="163" t="s">
        <v>397</v>
      </c>
      <c r="B13" s="155"/>
      <c r="C13" s="153"/>
      <c r="D13" s="153"/>
      <c r="E13" s="153"/>
      <c r="F13" s="155">
        <f>B13+D13</f>
        <v>0</v>
      </c>
      <c r="G13" s="155">
        <f t="shared" si="3"/>
        <v>0</v>
      </c>
      <c r="H13" s="155">
        <f t="shared" si="2"/>
        <v>0</v>
      </c>
    </row>
    <row r="14" spans="1:8" ht="23.25" customHeight="1" thickBot="1">
      <c r="A14" s="163" t="s">
        <v>398</v>
      </c>
      <c r="B14" s="155"/>
      <c r="C14" s="153"/>
      <c r="D14" s="153"/>
      <c r="E14" s="153"/>
      <c r="F14" s="155">
        <f>B14+D14</f>
        <v>0</v>
      </c>
      <c r="G14" s="155">
        <f t="shared" si="3"/>
        <v>0</v>
      </c>
      <c r="H14" s="155">
        <f t="shared" si="2"/>
        <v>0</v>
      </c>
    </row>
    <row r="15" spans="1:8" ht="23.25" customHeight="1" thickBot="1">
      <c r="A15" s="164" t="s">
        <v>399</v>
      </c>
      <c r="B15" s="155"/>
      <c r="C15" s="153"/>
      <c r="D15" s="153"/>
      <c r="E15" s="153"/>
      <c r="F15" s="155">
        <f>B15+D15</f>
        <v>0</v>
      </c>
      <c r="G15" s="155">
        <f t="shared" si="3"/>
        <v>0</v>
      </c>
      <c r="H15" s="155">
        <f t="shared" si="2"/>
        <v>0</v>
      </c>
    </row>
    <row r="16" spans="1:8" ht="35.25" customHeight="1" thickBot="1">
      <c r="A16" s="165" t="s">
        <v>400</v>
      </c>
      <c r="B16" s="158">
        <f aca="true" t="shared" si="4" ref="B16:H16">B6-B8</f>
        <v>301426860.73</v>
      </c>
      <c r="C16" s="158">
        <f t="shared" si="4"/>
        <v>364643.98273000005</v>
      </c>
      <c r="D16" s="159">
        <f t="shared" si="4"/>
        <v>180001423.15999997</v>
      </c>
      <c r="E16" s="158">
        <f>E6-E8</f>
        <v>176338488.98000002</v>
      </c>
      <c r="F16" s="158">
        <f>F6-F8</f>
        <v>657766772.8700002</v>
      </c>
      <c r="G16" s="158">
        <f t="shared" si="4"/>
        <v>243218.22716</v>
      </c>
      <c r="H16" s="158">
        <f t="shared" si="4"/>
        <v>607862.20989</v>
      </c>
    </row>
    <row r="17" spans="1:8" ht="15.75" thickBot="1">
      <c r="A17" s="166"/>
      <c r="B17" s="153"/>
      <c r="C17" s="153"/>
      <c r="D17" s="153"/>
      <c r="E17" s="153"/>
      <c r="F17" s="153"/>
      <c r="G17" s="153"/>
      <c r="H17" s="153"/>
    </row>
    <row r="18" spans="1:8" ht="16.5" thickBot="1">
      <c r="A18" s="167" t="s">
        <v>401</v>
      </c>
      <c r="B18" s="153"/>
      <c r="C18" s="153"/>
      <c r="D18" s="153"/>
      <c r="E18" s="153"/>
      <c r="F18" s="153"/>
      <c r="G18" s="153"/>
      <c r="H18" s="153"/>
    </row>
    <row r="19" spans="1:8" ht="15">
      <c r="A19" s="168" t="s">
        <v>402</v>
      </c>
      <c r="B19" s="155"/>
      <c r="C19" s="155"/>
      <c r="D19" s="153"/>
      <c r="E19" s="153"/>
      <c r="F19" s="153"/>
      <c r="G19" s="153"/>
      <c r="H19" s="155">
        <f aca="true" t="shared" si="5" ref="H19:H30">C19+G19</f>
        <v>0</v>
      </c>
    </row>
    <row r="20" spans="1:8" ht="15">
      <c r="A20" s="154" t="s">
        <v>403</v>
      </c>
      <c r="B20" s="155">
        <v>5103.57</v>
      </c>
      <c r="C20" s="155">
        <f>B20/1000</f>
        <v>5.1035699999999995</v>
      </c>
      <c r="D20" s="153">
        <v>40828.56</v>
      </c>
      <c r="E20" s="153">
        <v>10207.14</v>
      </c>
      <c r="F20" s="155">
        <f>B20+D20+E20</f>
        <v>56139.27</v>
      </c>
      <c r="G20" s="155">
        <f>D20/1000</f>
        <v>40.828559999999996</v>
      </c>
      <c r="H20" s="155">
        <f t="shared" si="5"/>
        <v>45.932129999999994</v>
      </c>
    </row>
    <row r="21" spans="1:8" ht="30">
      <c r="A21" s="154" t="s">
        <v>404</v>
      </c>
      <c r="B21" s="155">
        <v>1495518.02</v>
      </c>
      <c r="C21" s="155">
        <f>B21/1000</f>
        <v>1495.51802</v>
      </c>
      <c r="D21" s="153">
        <v>458332.99</v>
      </c>
      <c r="E21" s="153">
        <v>1938374.44</v>
      </c>
      <c r="F21" s="155">
        <f>B21+D21+E21</f>
        <v>3892225.45</v>
      </c>
      <c r="G21" s="155">
        <f aca="true" t="shared" si="6" ref="G21:G30">D21/1000</f>
        <v>458.33299</v>
      </c>
      <c r="H21" s="155">
        <f t="shared" si="5"/>
        <v>1953.8510099999999</v>
      </c>
    </row>
    <row r="22" spans="1:9" ht="15">
      <c r="A22" s="154" t="s">
        <v>405</v>
      </c>
      <c r="B22" s="155">
        <v>9629.66</v>
      </c>
      <c r="C22" s="155">
        <f>B22/1000</f>
        <v>9.62966</v>
      </c>
      <c r="D22" s="153"/>
      <c r="E22" s="153"/>
      <c r="F22" s="155">
        <f>B22+D22+E22</f>
        <v>9629.66</v>
      </c>
      <c r="G22" s="155">
        <f t="shared" si="6"/>
        <v>0</v>
      </c>
      <c r="H22" s="155">
        <f t="shared" si="5"/>
        <v>9.62966</v>
      </c>
      <c r="I22" s="60"/>
    </row>
    <row r="23" spans="1:8" ht="30">
      <c r="A23" s="154" t="s">
        <v>406</v>
      </c>
      <c r="B23" s="155"/>
      <c r="C23" s="155"/>
      <c r="D23" s="153"/>
      <c r="E23" s="153"/>
      <c r="F23" s="155">
        <f>B23+D23</f>
        <v>0</v>
      </c>
      <c r="G23" s="155">
        <f t="shared" si="6"/>
        <v>0</v>
      </c>
      <c r="H23" s="155">
        <f t="shared" si="5"/>
        <v>0</v>
      </c>
    </row>
    <row r="24" spans="1:8" ht="30">
      <c r="A24" s="154" t="s">
        <v>407</v>
      </c>
      <c r="B24" s="155"/>
      <c r="C24" s="155"/>
      <c r="D24" s="153"/>
      <c r="E24" s="153">
        <v>16782120</v>
      </c>
      <c r="F24" s="155">
        <f aca="true" t="shared" si="7" ref="F24:F30">B24+D24+E24</f>
        <v>16782120</v>
      </c>
      <c r="G24" s="155">
        <f t="shared" si="6"/>
        <v>0</v>
      </c>
      <c r="H24" s="155">
        <f t="shared" si="5"/>
        <v>0</v>
      </c>
    </row>
    <row r="25" spans="1:8" ht="30">
      <c r="A25" s="154" t="s">
        <v>408</v>
      </c>
      <c r="B25" s="155"/>
      <c r="C25" s="155"/>
      <c r="D25" s="153"/>
      <c r="E25" s="153"/>
      <c r="F25" s="155">
        <f t="shared" si="7"/>
        <v>0</v>
      </c>
      <c r="G25" s="155">
        <f t="shared" si="6"/>
        <v>0</v>
      </c>
      <c r="H25" s="155">
        <f t="shared" si="5"/>
        <v>0</v>
      </c>
    </row>
    <row r="26" spans="1:8" ht="45">
      <c r="A26" s="154" t="s">
        <v>409</v>
      </c>
      <c r="B26" s="155"/>
      <c r="C26" s="155"/>
      <c r="D26" s="153">
        <v>803</v>
      </c>
      <c r="E26" s="153"/>
      <c r="F26" s="155">
        <f t="shared" si="7"/>
        <v>803</v>
      </c>
      <c r="G26" s="155">
        <f t="shared" si="6"/>
        <v>0.803</v>
      </c>
      <c r="H26" s="155">
        <f t="shared" si="5"/>
        <v>0.803</v>
      </c>
    </row>
    <row r="27" spans="1:8" ht="15">
      <c r="A27" s="163" t="s">
        <v>410</v>
      </c>
      <c r="B27" s="155"/>
      <c r="C27" s="155"/>
      <c r="D27" s="155"/>
      <c r="E27" s="155"/>
      <c r="F27" s="155">
        <f t="shared" si="7"/>
        <v>0</v>
      </c>
      <c r="G27" s="155">
        <f t="shared" si="6"/>
        <v>0</v>
      </c>
      <c r="H27" s="155">
        <f t="shared" si="5"/>
        <v>0</v>
      </c>
    </row>
    <row r="28" spans="1:8" ht="15">
      <c r="A28" s="169" t="s">
        <v>411</v>
      </c>
      <c r="B28" s="155"/>
      <c r="C28" s="155"/>
      <c r="D28" s="153"/>
      <c r="E28" s="153"/>
      <c r="F28" s="155">
        <f t="shared" si="7"/>
        <v>0</v>
      </c>
      <c r="G28" s="155">
        <f t="shared" si="6"/>
        <v>0</v>
      </c>
      <c r="H28" s="155">
        <f t="shared" si="5"/>
        <v>0</v>
      </c>
    </row>
    <row r="29" spans="1:9" ht="15">
      <c r="A29" s="170" t="s">
        <v>412</v>
      </c>
      <c r="B29" s="155">
        <v>3404392.99</v>
      </c>
      <c r="C29" s="155">
        <f>B29/1000</f>
        <v>3404.3929900000003</v>
      </c>
      <c r="D29" s="153">
        <v>1788935.47</v>
      </c>
      <c r="E29" s="153"/>
      <c r="F29" s="155">
        <f t="shared" si="7"/>
        <v>5193328.46</v>
      </c>
      <c r="G29" s="155">
        <f t="shared" si="6"/>
        <v>1788.93547</v>
      </c>
      <c r="H29" s="155">
        <f t="shared" si="5"/>
        <v>5193.328460000001</v>
      </c>
      <c r="I29" s="60"/>
    </row>
    <row r="30" spans="1:9" ht="15">
      <c r="A30" s="170" t="s">
        <v>413</v>
      </c>
      <c r="B30" s="155">
        <v>2951469.26</v>
      </c>
      <c r="C30" s="155">
        <f>B30/1000</f>
        <v>2951.46926</v>
      </c>
      <c r="D30" s="153"/>
      <c r="E30" s="153"/>
      <c r="F30" s="155">
        <f t="shared" si="7"/>
        <v>2951469.26</v>
      </c>
      <c r="G30" s="155">
        <f t="shared" si="6"/>
        <v>0</v>
      </c>
      <c r="H30" s="155">
        <f t="shared" si="5"/>
        <v>2951.46926</v>
      </c>
      <c r="I30" s="60">
        <f>F21+F29+F30</f>
        <v>12037023.17</v>
      </c>
    </row>
    <row r="31" spans="1:9" ht="16.5" thickBot="1">
      <c r="A31" s="171" t="s">
        <v>414</v>
      </c>
      <c r="B31" s="158">
        <f>SUM(B19:B30)</f>
        <v>7866113.5</v>
      </c>
      <c r="C31" s="158">
        <f>SUM(C18:C30)</f>
        <v>7866.1135</v>
      </c>
      <c r="D31" s="158">
        <f>SUM(D19:D30)</f>
        <v>2288900.02</v>
      </c>
      <c r="E31" s="158">
        <f>SUM(E19:E30)</f>
        <v>18730701.58</v>
      </c>
      <c r="F31" s="159">
        <f>SUM(F19:F30)</f>
        <v>28885715.1</v>
      </c>
      <c r="G31" s="158">
        <f>SUM(G20:G30)</f>
        <v>2288.90002</v>
      </c>
      <c r="H31" s="158">
        <f>SUM(H19:H30)</f>
        <v>10155.01352</v>
      </c>
      <c r="I31" s="60"/>
    </row>
    <row r="32" spans="1:9" ht="15">
      <c r="A32" s="168"/>
      <c r="B32" s="153"/>
      <c r="C32" s="153"/>
      <c r="D32" s="153"/>
      <c r="E32" s="153"/>
      <c r="F32" s="153"/>
      <c r="G32" s="153"/>
      <c r="H32" s="153"/>
      <c r="I32" s="60"/>
    </row>
    <row r="33" spans="1:9" ht="15.75">
      <c r="A33" s="172" t="s">
        <v>415</v>
      </c>
      <c r="B33" s="153"/>
      <c r="C33" s="153"/>
      <c r="D33" s="153"/>
      <c r="E33" s="153"/>
      <c r="F33" s="153"/>
      <c r="G33" s="153"/>
      <c r="H33" s="153"/>
      <c r="I33" s="60"/>
    </row>
    <row r="34" spans="1:8" ht="30">
      <c r="A34" s="169" t="s">
        <v>416</v>
      </c>
      <c r="B34" s="155">
        <v>1000</v>
      </c>
      <c r="C34" s="155">
        <f>B34/1000</f>
        <v>1</v>
      </c>
      <c r="D34" s="153">
        <v>10</v>
      </c>
      <c r="E34" s="153"/>
      <c r="F34" s="155">
        <f>B34+D34</f>
        <v>1010</v>
      </c>
      <c r="G34" s="155">
        <f>D34/1000</f>
        <v>0.01</v>
      </c>
      <c r="H34" s="155">
        <f>C34+G34</f>
        <v>1.01</v>
      </c>
    </row>
    <row r="35" spans="1:9" ht="15">
      <c r="A35" s="169" t="s">
        <v>417</v>
      </c>
      <c r="B35" s="155"/>
      <c r="C35" s="155"/>
      <c r="D35" s="153">
        <v>21496.64</v>
      </c>
      <c r="E35" s="153"/>
      <c r="F35" s="155">
        <f>B35+D35</f>
        <v>21496.64</v>
      </c>
      <c r="G35" s="155">
        <f>D35/1000</f>
        <v>21.49664</v>
      </c>
      <c r="H35" s="155">
        <f>C35+G35</f>
        <v>21.49664</v>
      </c>
      <c r="I35" s="60"/>
    </row>
    <row r="36" spans="1:8" ht="30">
      <c r="A36" s="169" t="s">
        <v>418</v>
      </c>
      <c r="B36" s="155"/>
      <c r="C36" s="155"/>
      <c r="D36" s="153"/>
      <c r="E36" s="153">
        <v>0.62</v>
      </c>
      <c r="F36" s="155">
        <f>B36+D36+E36</f>
        <v>0.62</v>
      </c>
      <c r="G36" s="155">
        <f>D36/1000</f>
        <v>0</v>
      </c>
      <c r="H36" s="155">
        <f>C36+G36</f>
        <v>0</v>
      </c>
    </row>
    <row r="37" spans="1:8" ht="30">
      <c r="A37" s="173" t="s">
        <v>419</v>
      </c>
      <c r="B37" s="155"/>
      <c r="C37" s="155"/>
      <c r="D37" s="153"/>
      <c r="E37" s="153"/>
      <c r="F37" s="155">
        <f>B37+D37</f>
        <v>0</v>
      </c>
      <c r="G37" s="155">
        <f>D37/1000</f>
        <v>0</v>
      </c>
      <c r="H37" s="155">
        <f>C37+G37</f>
        <v>0</v>
      </c>
    </row>
    <row r="38" spans="1:10" ht="16.5" thickBot="1">
      <c r="A38" s="171" t="s">
        <v>414</v>
      </c>
      <c r="B38" s="158">
        <f aca="true" t="shared" si="8" ref="B38:H38">SUM(B34:B37)</f>
        <v>1000</v>
      </c>
      <c r="C38" s="158">
        <f t="shared" si="8"/>
        <v>1</v>
      </c>
      <c r="D38" s="159">
        <f t="shared" si="8"/>
        <v>21506.64</v>
      </c>
      <c r="E38" s="159">
        <f>SUM(E34:E37)</f>
        <v>0.62</v>
      </c>
      <c r="F38" s="158">
        <f t="shared" si="8"/>
        <v>22507.26</v>
      </c>
      <c r="G38" s="158">
        <f t="shared" si="8"/>
        <v>21.50664</v>
      </c>
      <c r="H38" s="158">
        <f t="shared" si="8"/>
        <v>22.50664</v>
      </c>
      <c r="I38" s="60"/>
      <c r="J38" s="60"/>
    </row>
    <row r="39" spans="1:9" ht="15">
      <c r="A39" s="152"/>
      <c r="B39" s="153"/>
      <c r="C39" s="153"/>
      <c r="D39" s="153"/>
      <c r="E39" s="153"/>
      <c r="F39" s="153"/>
      <c r="G39" s="153"/>
      <c r="H39" s="153"/>
      <c r="I39" s="60">
        <f>F31-F38-F30-F29-F21</f>
        <v>16826184.669999998</v>
      </c>
    </row>
    <row r="40" spans="1:8" ht="22.5" customHeight="1">
      <c r="A40" s="172" t="s">
        <v>420</v>
      </c>
      <c r="B40" s="158"/>
      <c r="C40" s="153"/>
      <c r="D40" s="153"/>
      <c r="E40" s="153"/>
      <c r="F40" s="153"/>
      <c r="G40" s="153"/>
      <c r="H40" s="153"/>
    </row>
    <row r="41" spans="1:8" ht="28.5" customHeight="1">
      <c r="A41" s="172" t="s">
        <v>421</v>
      </c>
      <c r="B41" s="155">
        <f>B16+B31-B38</f>
        <v>309291974.23</v>
      </c>
      <c r="C41" s="158">
        <f>C16+C31-C34</f>
        <v>372509.09623</v>
      </c>
      <c r="D41" s="155">
        <f>D16+D31-D38</f>
        <v>182268816.54</v>
      </c>
      <c r="E41" s="155">
        <f>E16+E31-E38</f>
        <v>195069189.94</v>
      </c>
      <c r="F41" s="158">
        <f>F16+F31-F38</f>
        <v>686629980.7100003</v>
      </c>
      <c r="G41" s="158">
        <f>G16+G31-G38</f>
        <v>245485.62054</v>
      </c>
      <c r="H41" s="158">
        <f>H16+H31-H38</f>
        <v>617994.71677</v>
      </c>
    </row>
    <row r="42" spans="1:8" ht="15.75">
      <c r="A42" s="174" t="s">
        <v>422</v>
      </c>
      <c r="B42" s="153"/>
      <c r="C42" s="153"/>
      <c r="D42" s="153"/>
      <c r="E42" s="153"/>
      <c r="F42" s="153"/>
      <c r="G42" s="153"/>
      <c r="H42" s="153"/>
    </row>
    <row r="43" spans="1:8" ht="15">
      <c r="A43" s="175" t="s">
        <v>423</v>
      </c>
      <c r="B43" s="155"/>
      <c r="C43" s="155"/>
      <c r="D43" s="153"/>
      <c r="E43" s="153"/>
      <c r="F43" s="153"/>
      <c r="G43" s="153"/>
      <c r="H43" s="153"/>
    </row>
    <row r="44" spans="1:8" ht="15.75">
      <c r="A44" s="176" t="s">
        <v>424</v>
      </c>
      <c r="B44" s="155">
        <v>27692612</v>
      </c>
      <c r="C44" s="155">
        <f>B44/1000</f>
        <v>27692.612</v>
      </c>
      <c r="D44" s="153">
        <v>27692612</v>
      </c>
      <c r="E44" s="153">
        <v>27692612</v>
      </c>
      <c r="F44" s="158">
        <f>B44+D44+E44</f>
        <v>83077836</v>
      </c>
      <c r="G44" s="158">
        <f>D44/1000</f>
        <v>27692.612</v>
      </c>
      <c r="H44" s="155">
        <f>C44+G44</f>
        <v>55385.224</v>
      </c>
    </row>
    <row r="45" spans="2:8" ht="13.5" thickBot="1">
      <c r="B45" s="153"/>
      <c r="C45" s="153"/>
      <c r="D45" s="153"/>
      <c r="E45" s="153"/>
      <c r="F45" s="153"/>
      <c r="G45" s="153"/>
      <c r="H45" s="153"/>
    </row>
    <row r="46" spans="1:8" ht="16.5" thickBot="1">
      <c r="A46" s="177" t="s">
        <v>425</v>
      </c>
      <c r="B46" s="153"/>
      <c r="C46" s="153"/>
      <c r="D46" s="153"/>
      <c r="E46" s="153"/>
      <c r="F46" s="153"/>
      <c r="G46" s="153"/>
      <c r="H46" s="153"/>
    </row>
    <row r="47" spans="1:8" ht="15.75">
      <c r="A47" s="178" t="s">
        <v>426</v>
      </c>
      <c r="B47" s="158">
        <f aca="true" t="shared" si="9" ref="B47:H47">B41-B44</f>
        <v>281599362.23</v>
      </c>
      <c r="C47" s="158">
        <f t="shared" si="9"/>
        <v>344816.48423</v>
      </c>
      <c r="D47" s="158">
        <f t="shared" si="9"/>
        <v>154576204.54</v>
      </c>
      <c r="E47" s="158">
        <f t="shared" si="9"/>
        <v>167376577.94</v>
      </c>
      <c r="F47" s="158">
        <f t="shared" si="9"/>
        <v>603552144.7100003</v>
      </c>
      <c r="G47" s="158">
        <f t="shared" si="9"/>
        <v>217793.00854</v>
      </c>
      <c r="H47" s="158">
        <f t="shared" si="9"/>
        <v>562609.49277</v>
      </c>
    </row>
    <row r="48" spans="1:8" ht="16.5" thickBot="1">
      <c r="A48" s="179" t="s">
        <v>427</v>
      </c>
      <c r="B48" s="153"/>
      <c r="C48" s="153"/>
      <c r="D48" s="153"/>
      <c r="E48" s="153"/>
      <c r="F48" s="153"/>
      <c r="G48" s="153"/>
      <c r="H48" s="153"/>
    </row>
    <row r="49" spans="1:7" ht="12.75">
      <c r="A49" s="29"/>
      <c r="C49" s="180"/>
      <c r="D49" s="29"/>
      <c r="E49" s="29"/>
      <c r="F49" s="29"/>
      <c r="G49" s="29"/>
    </row>
    <row r="50" spans="3:8" ht="12.75">
      <c r="C50" s="60"/>
      <c r="H50" s="60">
        <f>C47+G47</f>
        <v>562609.49277</v>
      </c>
    </row>
    <row r="51" spans="2:6" ht="12.75">
      <c r="B51" s="60"/>
      <c r="F51" s="60"/>
    </row>
    <row r="53" spans="2:8" ht="12.75">
      <c r="B53" s="60"/>
      <c r="H53" s="6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44">
      <selection activeCell="B11" sqref="B11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1" spans="2:6" ht="15.75">
      <c r="B1" s="47" t="s">
        <v>68</v>
      </c>
      <c r="C1" s="48"/>
      <c r="D1" s="48"/>
      <c r="E1" s="48"/>
      <c r="F1" s="48"/>
    </row>
    <row r="2" spans="2:6" ht="15.75">
      <c r="B2" s="47"/>
      <c r="C2" s="48"/>
      <c r="D2" s="48"/>
      <c r="E2" s="48"/>
      <c r="F2" s="48"/>
    </row>
    <row r="3" spans="2:6" ht="15.75">
      <c r="B3" s="191" t="s">
        <v>428</v>
      </c>
      <c r="C3" s="191"/>
      <c r="D3" s="48"/>
      <c r="E3" s="48"/>
      <c r="F3" s="48"/>
    </row>
    <row r="4" spans="2:6" ht="15.75">
      <c r="B4" s="49"/>
      <c r="C4" s="48"/>
      <c r="D4" s="48"/>
      <c r="E4" s="48"/>
      <c r="F4" s="48"/>
    </row>
    <row r="5" spans="2:6" ht="7.5" customHeight="1">
      <c r="B5" s="48"/>
      <c r="C5" s="48"/>
      <c r="D5" s="48"/>
      <c r="E5" s="48"/>
      <c r="F5" s="48"/>
    </row>
    <row r="6" spans="2:6" ht="15" customHeight="1">
      <c r="B6" s="48"/>
      <c r="C6" s="48"/>
      <c r="D6" s="48"/>
      <c r="E6" s="50" t="s">
        <v>69</v>
      </c>
      <c r="F6" s="48"/>
    </row>
    <row r="7" spans="2:6" ht="1.5" customHeight="1" hidden="1">
      <c r="B7" s="48"/>
      <c r="C7" s="48"/>
      <c r="D7" s="48"/>
      <c r="E7" s="48"/>
      <c r="F7" s="48"/>
    </row>
    <row r="8" spans="2:6" ht="15.75" thickBot="1">
      <c r="B8" s="48"/>
      <c r="C8" s="48"/>
      <c r="D8" s="48"/>
      <c r="E8" s="48"/>
      <c r="F8" s="48"/>
    </row>
    <row r="9" spans="2:6" ht="48" thickBot="1">
      <c r="B9" s="51" t="s">
        <v>70</v>
      </c>
      <c r="C9" s="52" t="s">
        <v>1</v>
      </c>
      <c r="D9" s="52" t="s">
        <v>71</v>
      </c>
      <c r="E9" s="52" t="s">
        <v>72</v>
      </c>
      <c r="F9" s="48"/>
    </row>
    <row r="10" spans="2:6" ht="19.5" customHeight="1" thickBot="1">
      <c r="B10" s="53" t="s">
        <v>73</v>
      </c>
      <c r="C10" s="54"/>
      <c r="D10" s="54"/>
      <c r="E10" s="54"/>
      <c r="F10" s="48"/>
    </row>
    <row r="11" spans="2:6" ht="28.5" customHeight="1" thickBot="1">
      <c r="B11" s="53" t="s">
        <v>74</v>
      </c>
      <c r="C11" s="54">
        <v>10</v>
      </c>
      <c r="D11" s="55">
        <v>420636</v>
      </c>
      <c r="E11" s="56">
        <v>1084637</v>
      </c>
      <c r="F11" s="48"/>
    </row>
    <row r="12" spans="2:6" ht="33.75" customHeight="1" thickBot="1">
      <c r="B12" s="53" t="s">
        <v>75</v>
      </c>
      <c r="C12" s="54">
        <v>11</v>
      </c>
      <c r="D12" s="57"/>
      <c r="E12" s="58"/>
      <c r="F12" s="48"/>
    </row>
    <row r="13" spans="2:6" ht="17.25" customHeight="1" thickBot="1">
      <c r="B13" s="53" t="s">
        <v>76</v>
      </c>
      <c r="C13" s="54">
        <v>12</v>
      </c>
      <c r="D13" s="57"/>
      <c r="E13" s="58"/>
      <c r="F13" s="48"/>
    </row>
    <row r="14" spans="2:6" ht="46.5" customHeight="1" thickBot="1">
      <c r="B14" s="53" t="s">
        <v>77</v>
      </c>
      <c r="C14" s="54">
        <v>13</v>
      </c>
      <c r="D14" s="57"/>
      <c r="E14" s="58"/>
      <c r="F14" s="48"/>
    </row>
    <row r="15" spans="2:6" ht="32.25" thickBot="1">
      <c r="B15" s="53" t="s">
        <v>78</v>
      </c>
      <c r="C15" s="54">
        <v>14</v>
      </c>
      <c r="D15" s="57"/>
      <c r="E15" s="58"/>
      <c r="F15" s="48"/>
    </row>
    <row r="16" spans="2:6" ht="22.5" customHeight="1" thickBot="1">
      <c r="B16" s="53" t="s">
        <v>79</v>
      </c>
      <c r="C16" s="54">
        <v>15</v>
      </c>
      <c r="D16" s="57"/>
      <c r="E16" s="58"/>
      <c r="F16" s="48"/>
    </row>
    <row r="17" spans="2:9" ht="32.25" thickBot="1">
      <c r="B17" s="53" t="s">
        <v>80</v>
      </c>
      <c r="C17" s="54">
        <v>16</v>
      </c>
      <c r="D17" s="59">
        <v>563502</v>
      </c>
      <c r="E17" s="59">
        <v>844475</v>
      </c>
      <c r="F17" s="48"/>
      <c r="G17" s="60"/>
      <c r="I17" s="60"/>
    </row>
    <row r="18" spans="2:7" ht="18.75" customHeight="1" thickBot="1">
      <c r="B18" s="53" t="s">
        <v>81</v>
      </c>
      <c r="C18" s="54">
        <v>17</v>
      </c>
      <c r="D18" s="59">
        <v>48286</v>
      </c>
      <c r="E18" s="61">
        <v>48286</v>
      </c>
      <c r="F18" s="48"/>
      <c r="G18" s="60"/>
    </row>
    <row r="19" spans="2:7" ht="16.5" thickBot="1">
      <c r="B19" s="53" t="s">
        <v>82</v>
      </c>
      <c r="C19" s="54">
        <v>18</v>
      </c>
      <c r="D19" s="59">
        <v>294732</v>
      </c>
      <c r="E19" s="61">
        <v>225472</v>
      </c>
      <c r="F19" s="48"/>
      <c r="G19" s="60"/>
    </row>
    <row r="20" spans="2:7" ht="22.5" customHeight="1" thickBot="1">
      <c r="B20" s="53" t="s">
        <v>83</v>
      </c>
      <c r="C20" s="54">
        <v>19</v>
      </c>
      <c r="D20" s="57"/>
      <c r="E20" s="58"/>
      <c r="F20" s="48"/>
      <c r="G20" s="60"/>
    </row>
    <row r="21" spans="2:6" ht="36" customHeight="1" thickBot="1">
      <c r="B21" s="53" t="s">
        <v>84</v>
      </c>
      <c r="C21" s="54">
        <v>100</v>
      </c>
      <c r="D21" s="62">
        <f>SUM(D11:D19)</f>
        <v>1327156</v>
      </c>
      <c r="E21" s="63">
        <f>SUM(E11:E20)</f>
        <v>2202870</v>
      </c>
      <c r="F21" s="48"/>
    </row>
    <row r="22" spans="2:7" ht="39" customHeight="1" thickBot="1">
      <c r="B22" s="53" t="s">
        <v>85</v>
      </c>
      <c r="C22" s="54">
        <v>101</v>
      </c>
      <c r="D22" s="57"/>
      <c r="E22" s="58"/>
      <c r="F22" s="48"/>
      <c r="G22" s="60"/>
    </row>
    <row r="23" spans="2:7" ht="23.25" customHeight="1" thickBot="1">
      <c r="B23" s="53" t="s">
        <v>86</v>
      </c>
      <c r="C23" s="54"/>
      <c r="D23" s="57"/>
      <c r="E23" s="58"/>
      <c r="F23" s="48"/>
      <c r="G23" s="60"/>
    </row>
    <row r="24" spans="2:7" ht="33.75" customHeight="1" thickBot="1">
      <c r="B24" s="53" t="s">
        <v>75</v>
      </c>
      <c r="C24" s="54">
        <v>110</v>
      </c>
      <c r="D24" s="57"/>
      <c r="E24" s="58"/>
      <c r="F24" s="48"/>
      <c r="G24" s="60"/>
    </row>
    <row r="25" spans="2:7" ht="33" customHeight="1" thickBot="1">
      <c r="B25" s="53" t="s">
        <v>76</v>
      </c>
      <c r="C25" s="54">
        <v>111</v>
      </c>
      <c r="D25" s="57"/>
      <c r="E25" s="58"/>
      <c r="F25" s="48"/>
      <c r="G25" s="60"/>
    </row>
    <row r="26" spans="2:7" ht="45.75" customHeight="1" thickBot="1">
      <c r="B26" s="53" t="s">
        <v>77</v>
      </c>
      <c r="C26" s="54">
        <v>112</v>
      </c>
      <c r="D26" s="57"/>
      <c r="E26" s="58"/>
      <c r="F26" s="48"/>
      <c r="G26" s="60"/>
    </row>
    <row r="27" spans="2:7" ht="36" customHeight="1" thickBot="1">
      <c r="B27" s="53" t="s">
        <v>78</v>
      </c>
      <c r="C27" s="54">
        <v>113</v>
      </c>
      <c r="D27" s="57"/>
      <c r="E27" s="58"/>
      <c r="F27" s="48"/>
      <c r="G27" s="60"/>
    </row>
    <row r="28" spans="2:7" ht="23.25" customHeight="1" thickBot="1">
      <c r="B28" s="53" t="s">
        <v>87</v>
      </c>
      <c r="C28" s="54">
        <v>114</v>
      </c>
      <c r="D28" s="59"/>
      <c r="E28" s="58"/>
      <c r="F28" s="48"/>
      <c r="G28" s="64"/>
    </row>
    <row r="29" spans="2:7" ht="38.25" customHeight="1" thickBot="1">
      <c r="B29" s="53" t="s">
        <v>88</v>
      </c>
      <c r="C29" s="54">
        <v>115</v>
      </c>
      <c r="D29" s="57"/>
      <c r="E29" s="58"/>
      <c r="F29" s="48"/>
      <c r="G29" s="60"/>
    </row>
    <row r="30" spans="2:7" ht="37.5" customHeight="1" thickBot="1">
      <c r="B30" s="53" t="s">
        <v>89</v>
      </c>
      <c r="C30" s="54">
        <v>116</v>
      </c>
      <c r="D30" s="57"/>
      <c r="E30" s="58"/>
      <c r="F30" s="48"/>
      <c r="G30" s="60"/>
    </row>
    <row r="31" spans="2:6" ht="18.75" customHeight="1" thickBot="1">
      <c r="B31" s="53" t="s">
        <v>90</v>
      </c>
      <c r="C31" s="54">
        <v>117</v>
      </c>
      <c r="D31" s="57"/>
      <c r="E31" s="57"/>
      <c r="F31" s="48"/>
    </row>
    <row r="32" spans="2:8" ht="21" customHeight="1" thickBot="1">
      <c r="B32" s="53" t="s">
        <v>91</v>
      </c>
      <c r="C32" s="54">
        <v>118</v>
      </c>
      <c r="D32" s="65">
        <v>24990517</v>
      </c>
      <c r="E32" s="65">
        <v>24789621</v>
      </c>
      <c r="F32" s="48"/>
      <c r="H32" s="66"/>
    </row>
    <row r="33" spans="2:6" ht="21" customHeight="1" thickBot="1">
      <c r="B33" s="53" t="s">
        <v>92</v>
      </c>
      <c r="C33" s="54">
        <v>119</v>
      </c>
      <c r="D33" s="57"/>
      <c r="E33" s="57"/>
      <c r="F33" s="48"/>
    </row>
    <row r="34" spans="2:6" ht="21.75" customHeight="1" thickBot="1">
      <c r="B34" s="53" t="s">
        <v>93</v>
      </c>
      <c r="C34" s="54">
        <v>120</v>
      </c>
      <c r="D34" s="57"/>
      <c r="E34" s="57"/>
      <c r="F34" s="48"/>
    </row>
    <row r="35" spans="2:6" ht="21.75" customHeight="1" thickBot="1">
      <c r="B35" s="53" t="s">
        <v>94</v>
      </c>
      <c r="C35" s="54">
        <v>121</v>
      </c>
      <c r="D35" s="59">
        <v>133406</v>
      </c>
      <c r="E35" s="59">
        <v>141019</v>
      </c>
      <c r="F35" s="48"/>
    </row>
    <row r="36" spans="2:6" ht="21.75" customHeight="1" thickBot="1">
      <c r="B36" s="53" t="s">
        <v>95</v>
      </c>
      <c r="C36" s="54">
        <v>122</v>
      </c>
      <c r="D36" s="57"/>
      <c r="E36" s="58"/>
      <c r="F36" s="48"/>
    </row>
    <row r="37" spans="2:6" ht="21" customHeight="1" thickBot="1">
      <c r="B37" s="53" t="s">
        <v>96</v>
      </c>
      <c r="C37" s="54">
        <v>123</v>
      </c>
      <c r="D37" s="57">
        <v>500230</v>
      </c>
      <c r="E37" s="58">
        <v>15960</v>
      </c>
      <c r="F37" s="48"/>
    </row>
    <row r="38" spans="2:8" ht="41.25" customHeight="1" thickBot="1">
      <c r="B38" s="53" t="s">
        <v>97</v>
      </c>
      <c r="C38" s="54">
        <v>200</v>
      </c>
      <c r="D38" s="67">
        <f>SUM(D24:D37)</f>
        <v>25624153</v>
      </c>
      <c r="E38" s="63">
        <f>SUM(E29:E37)</f>
        <v>24946600</v>
      </c>
      <c r="F38" s="48"/>
      <c r="G38" s="68"/>
      <c r="H38" s="66"/>
    </row>
    <row r="39" spans="2:7" ht="28.5" customHeight="1" thickBot="1">
      <c r="B39" s="53" t="s">
        <v>98</v>
      </c>
      <c r="C39" s="54"/>
      <c r="D39" s="67">
        <f>D21+D38</f>
        <v>26951309</v>
      </c>
      <c r="E39" s="63">
        <f>E21+E38</f>
        <v>27149470</v>
      </c>
      <c r="F39" s="48"/>
      <c r="G39" s="66"/>
    </row>
    <row r="40" spans="2:6" ht="24" customHeight="1" thickBot="1">
      <c r="B40" s="53" t="s">
        <v>99</v>
      </c>
      <c r="C40" s="54" t="s">
        <v>1</v>
      </c>
      <c r="D40" s="57" t="s">
        <v>71</v>
      </c>
      <c r="E40" s="58" t="s">
        <v>72</v>
      </c>
      <c r="F40" s="48"/>
    </row>
    <row r="41" spans="2:6" ht="21" customHeight="1" thickBot="1">
      <c r="B41" s="53" t="s">
        <v>100</v>
      </c>
      <c r="C41" s="54"/>
      <c r="D41" s="57"/>
      <c r="E41" s="58"/>
      <c r="F41" s="48"/>
    </row>
    <row r="42" spans="2:6" ht="16.5" thickBot="1">
      <c r="B42" s="53" t="s">
        <v>101</v>
      </c>
      <c r="C42" s="54">
        <v>210</v>
      </c>
      <c r="D42" s="57"/>
      <c r="E42" s="58"/>
      <c r="F42" s="48"/>
    </row>
    <row r="43" spans="2:6" ht="22.5" customHeight="1" thickBot="1">
      <c r="B43" s="53" t="s">
        <v>76</v>
      </c>
      <c r="C43" s="54">
        <v>211</v>
      </c>
      <c r="D43" s="57"/>
      <c r="E43" s="58"/>
      <c r="F43" s="48"/>
    </row>
    <row r="44" spans="2:7" ht="33.75" customHeight="1" thickBot="1">
      <c r="B44" s="53" t="s">
        <v>102</v>
      </c>
      <c r="C44" s="54">
        <v>212</v>
      </c>
      <c r="D44" s="57">
        <v>245879</v>
      </c>
      <c r="E44" s="58">
        <v>314441</v>
      </c>
      <c r="F44" s="48"/>
      <c r="G44" s="66"/>
    </row>
    <row r="45" spans="2:10" ht="38.25" customHeight="1" thickBot="1">
      <c r="B45" s="53" t="s">
        <v>103</v>
      </c>
      <c r="C45" s="54">
        <v>213</v>
      </c>
      <c r="D45" s="57">
        <v>1852725</v>
      </c>
      <c r="E45" s="58">
        <v>2585313</v>
      </c>
      <c r="F45" s="48"/>
      <c r="J45" s="66"/>
    </row>
    <row r="46" spans="2:6" ht="21.75" customHeight="1" thickBot="1">
      <c r="B46" s="53" t="s">
        <v>104</v>
      </c>
      <c r="C46" s="54">
        <v>214</v>
      </c>
      <c r="D46" s="57">
        <v>140047</v>
      </c>
      <c r="E46" s="58">
        <v>140047</v>
      </c>
      <c r="F46" s="48"/>
    </row>
    <row r="47" spans="2:8" ht="30.75" customHeight="1" thickBot="1">
      <c r="B47" s="53" t="s">
        <v>105</v>
      </c>
      <c r="C47" s="54">
        <v>215</v>
      </c>
      <c r="D47" s="57"/>
      <c r="E47" s="57"/>
      <c r="F47" s="48"/>
      <c r="H47" s="66"/>
    </row>
    <row r="48" spans="2:6" ht="26.25" customHeight="1" thickBot="1">
      <c r="B48" s="53" t="s">
        <v>106</v>
      </c>
      <c r="C48" s="54">
        <v>216</v>
      </c>
      <c r="D48" s="57">
        <v>63622</v>
      </c>
      <c r="E48" s="58">
        <v>64147</v>
      </c>
      <c r="F48" s="48"/>
    </row>
    <row r="49" spans="2:8" ht="24" customHeight="1" thickBot="1">
      <c r="B49" s="53" t="s">
        <v>107</v>
      </c>
      <c r="C49" s="54">
        <v>217</v>
      </c>
      <c r="D49" s="57">
        <v>44711</v>
      </c>
      <c r="E49" s="69">
        <v>57817</v>
      </c>
      <c r="F49" s="48"/>
      <c r="H49" s="60"/>
    </row>
    <row r="50" spans="2:7" ht="39.75" customHeight="1" thickBot="1">
      <c r="B50" s="53" t="s">
        <v>108</v>
      </c>
      <c r="C50" s="54">
        <v>300</v>
      </c>
      <c r="D50" s="62">
        <f>SUM(D44:D49)</f>
        <v>2346984</v>
      </c>
      <c r="E50" s="63">
        <f>SUM(E44:E49)</f>
        <v>3161765</v>
      </c>
      <c r="F50" s="48"/>
      <c r="G50" s="66"/>
    </row>
    <row r="51" spans="2:6" ht="37.5" customHeight="1" thickBot="1">
      <c r="B51" s="53" t="s">
        <v>109</v>
      </c>
      <c r="C51" s="54">
        <v>301</v>
      </c>
      <c r="D51" s="57"/>
      <c r="E51" s="58"/>
      <c r="F51" s="48"/>
    </row>
    <row r="52" spans="2:6" ht="28.5" customHeight="1" thickBot="1">
      <c r="B52" s="53" t="s">
        <v>110</v>
      </c>
      <c r="C52" s="54"/>
      <c r="D52" s="57"/>
      <c r="E52" s="58"/>
      <c r="F52" s="48"/>
    </row>
    <row r="53" spans="2:6" ht="21.75" customHeight="1" thickBot="1">
      <c r="B53" s="53" t="s">
        <v>101</v>
      </c>
      <c r="C53" s="54">
        <v>310</v>
      </c>
      <c r="D53" s="57">
        <v>4521053</v>
      </c>
      <c r="E53" s="58">
        <v>4486834</v>
      </c>
      <c r="F53" s="48"/>
    </row>
    <row r="54" spans="2:6" ht="27.75" customHeight="1" thickBot="1">
      <c r="B54" s="53" t="s">
        <v>76</v>
      </c>
      <c r="C54" s="54">
        <v>311</v>
      </c>
      <c r="D54" s="70"/>
      <c r="E54" s="58"/>
      <c r="F54" s="48"/>
    </row>
    <row r="55" spans="2:6" ht="35.25" customHeight="1" thickBot="1">
      <c r="B55" s="53" t="s">
        <v>111</v>
      </c>
      <c r="C55" s="71">
        <v>312</v>
      </c>
      <c r="D55" s="72"/>
      <c r="E55" s="72"/>
      <c r="F55" s="48"/>
    </row>
    <row r="56" spans="2:6" ht="39.75" customHeight="1" thickBot="1">
      <c r="B56" s="53" t="s">
        <v>112</v>
      </c>
      <c r="C56" s="54">
        <v>313</v>
      </c>
      <c r="D56" s="59"/>
      <c r="E56" s="58"/>
      <c r="F56" s="48"/>
    </row>
    <row r="57" spans="2:6" ht="24.75" customHeight="1" thickBot="1">
      <c r="B57" s="53" t="s">
        <v>113</v>
      </c>
      <c r="C57" s="54">
        <v>314</v>
      </c>
      <c r="D57" s="59">
        <v>60549</v>
      </c>
      <c r="E57" s="61">
        <v>60549</v>
      </c>
      <c r="F57" s="48"/>
    </row>
    <row r="58" spans="2:6" ht="26.25" customHeight="1" thickBot="1">
      <c r="B58" s="53" t="s">
        <v>114</v>
      </c>
      <c r="C58" s="54">
        <v>315</v>
      </c>
      <c r="D58" s="59">
        <v>2837544</v>
      </c>
      <c r="E58" s="59">
        <v>2837544</v>
      </c>
      <c r="F58" s="73"/>
    </row>
    <row r="59" spans="2:6" ht="24" customHeight="1" thickBot="1">
      <c r="B59" s="53" t="s">
        <v>115</v>
      </c>
      <c r="C59" s="54">
        <v>316</v>
      </c>
      <c r="D59" s="59">
        <v>1624248</v>
      </c>
      <c r="E59" s="61">
        <v>1641030</v>
      </c>
      <c r="F59" s="48"/>
    </row>
    <row r="60" spans="2:7" ht="33.75" customHeight="1" thickBot="1">
      <c r="B60" s="53" t="s">
        <v>116</v>
      </c>
      <c r="C60" s="54">
        <v>400</v>
      </c>
      <c r="D60" s="63">
        <f>SUM(D53:D59)</f>
        <v>9043394</v>
      </c>
      <c r="E60" s="63">
        <f>SUM(E53:E59)</f>
        <v>9025957</v>
      </c>
      <c r="F60" s="48"/>
      <c r="G60" s="182"/>
    </row>
    <row r="61" spans="2:6" ht="16.5" thickBot="1">
      <c r="B61" s="53" t="s">
        <v>117</v>
      </c>
      <c r="C61" s="54"/>
      <c r="D61" s="74"/>
      <c r="E61" s="61"/>
      <c r="F61" s="48"/>
    </row>
    <row r="62" spans="2:7" ht="24" customHeight="1" thickBot="1">
      <c r="B62" s="53" t="s">
        <v>118</v>
      </c>
      <c r="C62" s="54">
        <v>410</v>
      </c>
      <c r="D62" s="59">
        <v>1712762</v>
      </c>
      <c r="E62" s="59">
        <v>1756762</v>
      </c>
      <c r="F62" s="48"/>
      <c r="G62" s="66"/>
    </row>
    <row r="63" spans="2:6" ht="16.5" thickBot="1">
      <c r="B63" s="53" t="s">
        <v>119</v>
      </c>
      <c r="C63" s="54">
        <v>411</v>
      </c>
      <c r="D63" s="74"/>
      <c r="E63" s="61"/>
      <c r="F63" s="48"/>
    </row>
    <row r="64" spans="2:6" ht="35.25" customHeight="1" thickBot="1">
      <c r="B64" s="53" t="s">
        <v>120</v>
      </c>
      <c r="C64" s="54">
        <v>412</v>
      </c>
      <c r="D64" s="59">
        <v>-38924</v>
      </c>
      <c r="E64" s="61">
        <v>-82924</v>
      </c>
      <c r="F64" s="48"/>
    </row>
    <row r="65" spans="2:6" ht="16.5" thickBot="1">
      <c r="B65" s="53" t="s">
        <v>121</v>
      </c>
      <c r="C65" s="54">
        <v>413</v>
      </c>
      <c r="D65" s="59">
        <v>6883024</v>
      </c>
      <c r="E65" s="59">
        <v>7053517</v>
      </c>
      <c r="F65" s="73"/>
    </row>
    <row r="66" spans="2:8" ht="31.5" customHeight="1" thickBot="1">
      <c r="B66" s="53" t="s">
        <v>122</v>
      </c>
      <c r="C66" s="54">
        <v>414</v>
      </c>
      <c r="D66" s="59">
        <v>7004069</v>
      </c>
      <c r="E66" s="61">
        <v>6234393</v>
      </c>
      <c r="F66" s="68"/>
      <c r="H66" s="66"/>
    </row>
    <row r="67" spans="2:6" ht="53.25" customHeight="1" thickBot="1">
      <c r="B67" s="53" t="s">
        <v>123</v>
      </c>
      <c r="C67" s="54">
        <v>420</v>
      </c>
      <c r="D67" s="74"/>
      <c r="E67" s="58"/>
      <c r="F67" s="48"/>
    </row>
    <row r="68" spans="2:6" ht="32.25" customHeight="1" thickBot="1">
      <c r="B68" s="53" t="s">
        <v>124</v>
      </c>
      <c r="C68" s="54">
        <v>421</v>
      </c>
      <c r="D68" s="75"/>
      <c r="E68" s="57"/>
      <c r="F68" s="48"/>
    </row>
    <row r="69" spans="2:7" ht="27.75" customHeight="1" thickBot="1">
      <c r="B69" s="53" t="s">
        <v>125</v>
      </c>
      <c r="C69" s="54">
        <v>500</v>
      </c>
      <c r="D69" s="63">
        <f>SUM(D62:D68)</f>
        <v>15560931</v>
      </c>
      <c r="E69" s="63">
        <f>SUM(E62:E68)</f>
        <v>14961748</v>
      </c>
      <c r="F69" s="48"/>
      <c r="G69" s="66"/>
    </row>
    <row r="70" spans="2:8" ht="36" customHeight="1" thickBot="1">
      <c r="B70" s="53" t="s">
        <v>126</v>
      </c>
      <c r="C70" s="54"/>
      <c r="D70" s="63">
        <f>D50+D60+D69</f>
        <v>26951309</v>
      </c>
      <c r="E70" s="63">
        <f>E50+E60+E69</f>
        <v>27149470</v>
      </c>
      <c r="F70" s="48"/>
      <c r="G70" s="66"/>
      <c r="H70" s="66"/>
    </row>
    <row r="71" spans="2:6" ht="15">
      <c r="B71" s="48"/>
      <c r="C71" s="48"/>
      <c r="D71" s="68"/>
      <c r="E71" s="48"/>
      <c r="F71" s="48"/>
    </row>
    <row r="72" spans="2:6" ht="15">
      <c r="B72" s="48"/>
      <c r="C72" s="48"/>
      <c r="D72" s="68"/>
      <c r="E72" s="68"/>
      <c r="F72" s="48"/>
    </row>
    <row r="73" spans="2:6" ht="15">
      <c r="B73" s="48"/>
      <c r="C73" s="48"/>
      <c r="D73" s="68"/>
      <c r="E73" s="48"/>
      <c r="F73" s="48"/>
    </row>
    <row r="74" spans="2:6" ht="15">
      <c r="B74" s="48" t="s">
        <v>2</v>
      </c>
      <c r="C74" s="48"/>
      <c r="D74" s="68"/>
      <c r="E74" s="48"/>
      <c r="F74" s="48"/>
    </row>
    <row r="75" spans="2:6" ht="15">
      <c r="B75" s="48"/>
      <c r="C75" s="48"/>
      <c r="D75" s="68"/>
      <c r="E75" s="48"/>
      <c r="F75" s="48"/>
    </row>
    <row r="76" spans="2:6" ht="15">
      <c r="B76" s="48" t="s">
        <v>3</v>
      </c>
      <c r="C76" s="48"/>
      <c r="D76" s="48"/>
      <c r="E76" s="48"/>
      <c r="F76" s="48"/>
    </row>
  </sheetData>
  <sheetProtection/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.75">
      <c r="B1" s="47" t="s">
        <v>315</v>
      </c>
      <c r="C1" s="48"/>
      <c r="D1" s="48"/>
      <c r="E1" s="48"/>
    </row>
    <row r="2" spans="2:5" ht="15.75">
      <c r="B2" s="47"/>
      <c r="C2" s="48"/>
      <c r="D2" s="48"/>
      <c r="E2" s="48"/>
    </row>
    <row r="3" spans="2:5" ht="15.75">
      <c r="B3" s="49" t="s">
        <v>433</v>
      </c>
      <c r="C3" s="48"/>
      <c r="D3" s="48"/>
      <c r="E3" s="48"/>
    </row>
    <row r="4" spans="2:5" ht="15">
      <c r="B4" s="48"/>
      <c r="C4" s="48"/>
      <c r="D4" s="48"/>
      <c r="E4" s="48"/>
    </row>
    <row r="5" spans="2:5" ht="12.75" customHeight="1">
      <c r="B5" s="48"/>
      <c r="C5" s="48"/>
      <c r="D5" s="48"/>
      <c r="E5" s="50" t="s">
        <v>69</v>
      </c>
    </row>
    <row r="6" spans="2:5" ht="3" customHeight="1" hidden="1">
      <c r="B6" s="48"/>
      <c r="C6" s="48"/>
      <c r="D6" s="48"/>
      <c r="E6" s="48"/>
    </row>
    <row r="7" spans="2:5" ht="15.75" thickBot="1">
      <c r="B7" s="48"/>
      <c r="C7" s="48"/>
      <c r="D7" s="48"/>
      <c r="E7" s="48"/>
    </row>
    <row r="8" spans="2:5" ht="63.75" customHeight="1" thickBot="1">
      <c r="B8" s="51" t="s">
        <v>8</v>
      </c>
      <c r="C8" s="52" t="s">
        <v>1</v>
      </c>
      <c r="D8" s="52" t="s">
        <v>9</v>
      </c>
      <c r="E8" s="52" t="s">
        <v>316</v>
      </c>
    </row>
    <row r="9" spans="2:5" ht="16.5" thickBot="1">
      <c r="B9" s="53" t="s">
        <v>317</v>
      </c>
      <c r="C9" s="54">
        <v>10</v>
      </c>
      <c r="D9" s="97">
        <v>2470818</v>
      </c>
      <c r="E9" s="97">
        <v>2335938</v>
      </c>
    </row>
    <row r="10" spans="2:5" ht="34.5" customHeight="1" thickBot="1">
      <c r="B10" s="53" t="s">
        <v>318</v>
      </c>
      <c r="C10" s="54">
        <v>11</v>
      </c>
      <c r="D10" s="98">
        <v>1527166</v>
      </c>
      <c r="E10" s="99">
        <v>1555217</v>
      </c>
    </row>
    <row r="11" spans="2:5" ht="30.75" customHeight="1" thickBot="1">
      <c r="B11" s="53" t="s">
        <v>319</v>
      </c>
      <c r="C11" s="54">
        <v>12</v>
      </c>
      <c r="D11" s="62">
        <f>D9-D10</f>
        <v>943652</v>
      </c>
      <c r="E11" s="62">
        <f>E9-E10</f>
        <v>780721</v>
      </c>
    </row>
    <row r="12" spans="2:5" ht="24.75" customHeight="1" thickBot="1">
      <c r="B12" s="53" t="s">
        <v>320</v>
      </c>
      <c r="C12" s="54">
        <v>13</v>
      </c>
      <c r="D12" s="57">
        <v>22526</v>
      </c>
      <c r="E12" s="57">
        <v>22544</v>
      </c>
    </row>
    <row r="13" spans="2:5" ht="21" customHeight="1" thickBot="1">
      <c r="B13" s="53" t="s">
        <v>321</v>
      </c>
      <c r="C13" s="54">
        <v>14</v>
      </c>
      <c r="D13" s="57">
        <v>199945</v>
      </c>
      <c r="E13" s="57">
        <v>225040</v>
      </c>
    </row>
    <row r="14" spans="2:8" ht="16.5" thickBot="1">
      <c r="B14" s="53" t="s">
        <v>322</v>
      </c>
      <c r="C14" s="54">
        <v>15</v>
      </c>
      <c r="D14" s="57"/>
      <c r="E14" s="57"/>
      <c r="G14" s="66"/>
      <c r="H14" s="60"/>
    </row>
    <row r="15" spans="2:5" ht="16.5" thickBot="1">
      <c r="B15" s="53" t="s">
        <v>323</v>
      </c>
      <c r="C15" s="54">
        <v>16</v>
      </c>
      <c r="D15" s="57">
        <v>16826</v>
      </c>
      <c r="E15" s="57">
        <v>28486</v>
      </c>
    </row>
    <row r="16" spans="2:5" ht="35.25" customHeight="1" thickBot="1">
      <c r="B16" s="53" t="s">
        <v>324</v>
      </c>
      <c r="C16" s="54">
        <v>20</v>
      </c>
      <c r="D16" s="57">
        <f>D11-D12-D13+D15</f>
        <v>738007</v>
      </c>
      <c r="E16" s="57">
        <f>E11-E12-E13+E15</f>
        <v>561623</v>
      </c>
    </row>
    <row r="17" spans="2:7" ht="24" customHeight="1" thickBot="1">
      <c r="B17" s="53" t="s">
        <v>325</v>
      </c>
      <c r="C17" s="54">
        <v>21</v>
      </c>
      <c r="D17" s="57">
        <v>12037</v>
      </c>
      <c r="E17" s="57">
        <v>2142</v>
      </c>
      <c r="G17" s="66"/>
    </row>
    <row r="18" spans="2:5" ht="29.25" customHeight="1" thickBot="1">
      <c r="B18" s="53" t="s">
        <v>326</v>
      </c>
      <c r="C18" s="54">
        <v>22</v>
      </c>
      <c r="D18" s="57">
        <v>67783</v>
      </c>
      <c r="E18" s="57">
        <v>85467</v>
      </c>
    </row>
    <row r="19" spans="2:5" ht="62.25" customHeight="1" thickBot="1">
      <c r="B19" s="53" t="s">
        <v>327</v>
      </c>
      <c r="C19" s="54">
        <v>23</v>
      </c>
      <c r="D19" s="57"/>
      <c r="E19" s="57"/>
    </row>
    <row r="20" spans="2:5" ht="20.25" customHeight="1" thickBot="1">
      <c r="B20" s="53" t="s">
        <v>328</v>
      </c>
      <c r="C20" s="54">
        <v>24</v>
      </c>
      <c r="D20" s="57"/>
      <c r="E20" s="57"/>
    </row>
    <row r="21" spans="2:5" ht="17.25" customHeight="1" thickBot="1">
      <c r="B21" s="53" t="s">
        <v>329</v>
      </c>
      <c r="C21" s="54">
        <v>25</v>
      </c>
      <c r="D21" s="57"/>
      <c r="E21" s="57"/>
    </row>
    <row r="22" spans="2:7" ht="36" customHeight="1" thickBot="1">
      <c r="B22" s="53" t="s">
        <v>330</v>
      </c>
      <c r="C22" s="54">
        <v>100</v>
      </c>
      <c r="D22" s="62">
        <f>D11-D12-D13+D15+D17-D18</f>
        <v>682261</v>
      </c>
      <c r="E22" s="62">
        <f>E16+E17-E18</f>
        <v>478298</v>
      </c>
      <c r="G22" s="66"/>
    </row>
    <row r="23" spans="2:5" ht="23.25" customHeight="1" thickBot="1">
      <c r="B23" s="53" t="s">
        <v>331</v>
      </c>
      <c r="C23" s="51">
        <v>101</v>
      </c>
      <c r="D23" s="100">
        <v>83078</v>
      </c>
      <c r="E23" s="100">
        <v>82871</v>
      </c>
    </row>
    <row r="24" spans="2:7" ht="54.75" customHeight="1" thickBot="1">
      <c r="B24" s="53" t="s">
        <v>332</v>
      </c>
      <c r="C24" s="54">
        <v>200</v>
      </c>
      <c r="D24" s="57">
        <f>D22-D23</f>
        <v>599183</v>
      </c>
      <c r="E24" s="57">
        <f>E22-E23</f>
        <v>395427</v>
      </c>
      <c r="G24" s="66"/>
    </row>
    <row r="25" spans="2:5" ht="48.75" customHeight="1" thickBot="1">
      <c r="B25" s="53" t="s">
        <v>333</v>
      </c>
      <c r="C25" s="54">
        <v>201</v>
      </c>
      <c r="D25" s="57"/>
      <c r="E25" s="57"/>
    </row>
    <row r="26" spans="2:5" ht="33.75" customHeight="1" thickBot="1">
      <c r="B26" s="53" t="s">
        <v>334</v>
      </c>
      <c r="C26" s="54">
        <v>300</v>
      </c>
      <c r="D26" s="62">
        <f>D24+D25</f>
        <v>599183</v>
      </c>
      <c r="E26" s="62">
        <f>E24+E25</f>
        <v>395427</v>
      </c>
    </row>
    <row r="27" spans="2:9" ht="16.5" thickBot="1">
      <c r="B27" s="53" t="s">
        <v>335</v>
      </c>
      <c r="C27" s="54"/>
      <c r="D27" s="57">
        <f>D26*78.64%</f>
        <v>471197.5112</v>
      </c>
      <c r="E27" s="57">
        <f>E26*78.64%</f>
        <v>310963.7928</v>
      </c>
      <c r="I27">
        <f>599183-599281</f>
        <v>-98</v>
      </c>
    </row>
    <row r="28" spans="2:5" ht="16.5" thickBot="1">
      <c r="B28" s="53" t="s">
        <v>336</v>
      </c>
      <c r="C28" s="54"/>
      <c r="D28" s="57">
        <f>D26-D27</f>
        <v>127985.48879999999</v>
      </c>
      <c r="E28" s="57">
        <f>E26-E27</f>
        <v>84463.2072</v>
      </c>
    </row>
    <row r="29" spans="2:5" ht="15">
      <c r="B29" s="101"/>
      <c r="C29" s="48"/>
      <c r="D29" s="48"/>
      <c r="E29" s="102"/>
    </row>
    <row r="30" spans="2:5" ht="15">
      <c r="B30" s="103" t="s">
        <v>2</v>
      </c>
      <c r="C30" s="48"/>
      <c r="D30" s="48"/>
      <c r="E30" s="102"/>
    </row>
    <row r="31" spans="2:5" ht="15">
      <c r="B31" s="101"/>
      <c r="C31" s="48"/>
      <c r="D31" s="48"/>
      <c r="E31" s="102"/>
    </row>
    <row r="32" spans="2:5" ht="15">
      <c r="B32" s="103" t="s">
        <v>3</v>
      </c>
      <c r="C32" s="48"/>
      <c r="D32" s="48"/>
      <c r="E32" s="102"/>
    </row>
    <row r="33" spans="2:4" ht="18">
      <c r="B33" s="104"/>
      <c r="D33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r.yaeva</cp:lastModifiedBy>
  <cp:lastPrinted>2015-04-14T06:33:47Z</cp:lastPrinted>
  <dcterms:created xsi:type="dcterms:W3CDTF">2012-10-06T14:49:07Z</dcterms:created>
  <dcterms:modified xsi:type="dcterms:W3CDTF">2015-04-27T12:27:31Z</dcterms:modified>
  <cp:category/>
  <cp:version/>
  <cp:contentType/>
  <cp:contentStatus/>
</cp:coreProperties>
</file>