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0.250\Public\Finance\ОТЧЕТЫ\KASE\Кварт отчет\2 кв 2022\"/>
    </mc:Choice>
  </mc:AlternateContent>
  <bookViews>
    <workbookView xWindow="0" yWindow="0" windowWidth="23040" windowHeight="10836" activeTab="3"/>
  </bookViews>
  <sheets>
    <sheet name="Ф1" sheetId="2" r:id="rId1"/>
    <sheet name="Ф2" sheetId="3" r:id="rId2"/>
    <sheet name="Ф3" sheetId="4" r:id="rId3"/>
    <sheet name="Ф4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3" l="1"/>
  <c r="C13" i="2" l="1"/>
  <c r="C11" i="3" l="1"/>
  <c r="C13" i="3" s="1"/>
  <c r="C30" i="4" l="1"/>
  <c r="C15" i="4"/>
  <c r="C34" i="4" l="1"/>
  <c r="C13" i="4"/>
  <c r="C14" i="4"/>
  <c r="C9" i="3" l="1"/>
  <c r="D9" i="3"/>
  <c r="D16" i="5" l="1"/>
  <c r="D10" i="5"/>
  <c r="E10" i="5" s="1"/>
  <c r="C18" i="5"/>
  <c r="E14" i="5"/>
  <c r="E7" i="5"/>
  <c r="E13" i="5"/>
  <c r="C12" i="5"/>
  <c r="E11" i="5"/>
  <c r="E9" i="5"/>
  <c r="E8" i="5"/>
  <c r="E6" i="5"/>
  <c r="D36" i="4"/>
  <c r="C36" i="4"/>
  <c r="C31" i="4"/>
  <c r="D31" i="4"/>
  <c r="D18" i="4"/>
  <c r="D26" i="4" s="1"/>
  <c r="D28" i="4" s="1"/>
  <c r="D11" i="3"/>
  <c r="C25" i="2"/>
  <c r="D25" i="2"/>
  <c r="D21" i="2"/>
  <c r="C21" i="2"/>
  <c r="D13" i="2"/>
  <c r="C26" i="2" l="1"/>
  <c r="D12" i="5"/>
  <c r="E12" i="5" s="1"/>
  <c r="C18" i="4"/>
  <c r="C26" i="4" s="1"/>
  <c r="C28" i="4" s="1"/>
  <c r="C38" i="4" s="1"/>
  <c r="C40" i="4" s="1"/>
  <c r="D38" i="4"/>
  <c r="D40" i="4" s="1"/>
  <c r="C15" i="3"/>
  <c r="D13" i="3"/>
  <c r="D15" i="3" s="1"/>
  <c r="D20" i="3" s="1"/>
  <c r="D22" i="3" s="1"/>
  <c r="D24" i="3" s="1"/>
  <c r="D26" i="2"/>
  <c r="C20" i="3" l="1"/>
  <c r="C22" i="3" s="1"/>
  <c r="C24" i="3" s="1"/>
  <c r="D18" i="5"/>
  <c r="E18" i="5" s="1"/>
  <c r="E16" i="5"/>
</calcChain>
</file>

<file path=xl/sharedStrings.xml><?xml version="1.0" encoding="utf-8"?>
<sst xmlns="http://schemas.openxmlformats.org/spreadsheetml/2006/main" count="132" uniqueCount="91">
  <si>
    <t>Денежные средства и их эквиваленты</t>
  </si>
  <si>
    <t xml:space="preserve">Займы выданные </t>
  </si>
  <si>
    <t>Прочая дебиторская задолженность</t>
  </si>
  <si>
    <t>Основные средства</t>
  </si>
  <si>
    <t>Прочие активы</t>
  </si>
  <si>
    <t>Отложенный налоговый актив</t>
  </si>
  <si>
    <t>Займы полученные</t>
  </si>
  <si>
    <t>Корпоративный подоходный налог к уплате</t>
  </si>
  <si>
    <t>Финансовые обязательства по аренде</t>
  </si>
  <si>
    <t>Кредиторская задолженность</t>
  </si>
  <si>
    <t>Налоги и прочие обязательные платежи в бюджет</t>
  </si>
  <si>
    <t>Прочие обязательства</t>
  </si>
  <si>
    <t>Итого обязательства:</t>
  </si>
  <si>
    <t>Уставный капитал</t>
  </si>
  <si>
    <t>Накопленный убыток</t>
  </si>
  <si>
    <t>Итого капитал:</t>
  </si>
  <si>
    <t>Процентные доходы</t>
  </si>
  <si>
    <t>Процентные расходы</t>
  </si>
  <si>
    <t>Чистый процентный доход</t>
  </si>
  <si>
    <t>Общие и административные расходы</t>
  </si>
  <si>
    <t>Доходы, за вычетом расходов, по курсовой разнице, нетто</t>
  </si>
  <si>
    <t>Прочие доходы</t>
  </si>
  <si>
    <t>Прочие расходы</t>
  </si>
  <si>
    <t>Прибыль / (убыток) до налогообложения</t>
  </si>
  <si>
    <t>Прибыль / (убыток) за отчетный период</t>
  </si>
  <si>
    <t>Прочий совокупный доход за отчетный период</t>
  </si>
  <si>
    <t>Итого совокупный доход / (убыток) за отчетный период, за вычетом налога на прибыль</t>
  </si>
  <si>
    <t>Денежные потоки от операционной деятельности</t>
  </si>
  <si>
    <t>Общие и административные расходы уплаченные</t>
  </si>
  <si>
    <t>Прочие доходы, полученные</t>
  </si>
  <si>
    <t>Прочие расходы, уплаченные</t>
  </si>
  <si>
    <t>Денежные потоки от операционной деятельности до изменений в операционных активах и обязательствах</t>
  </si>
  <si>
    <t>Чистое уменьшение / (увеличение) в операционных активах</t>
  </si>
  <si>
    <t>Выданные займы</t>
  </si>
  <si>
    <t>Чистые денежные потоки, израсходованные на деятельность, до налога на прибыль</t>
  </si>
  <si>
    <t>Денежные потоки от инвестиционной деятельности</t>
  </si>
  <si>
    <t>Приобретение основных средств</t>
  </si>
  <si>
    <t>Денежные потоки от финансовой деятельности</t>
  </si>
  <si>
    <t>Полученные займы</t>
  </si>
  <si>
    <t>Погашение займов</t>
  </si>
  <si>
    <t>Взнос в уставный капитал</t>
  </si>
  <si>
    <t>Влияние обменных курсов на денежные средства и их эквиваленты</t>
  </si>
  <si>
    <t>Чистое увеличение денежных средств и их эквивалентов</t>
  </si>
  <si>
    <t>Денежные средства и их эквиваленты на начало отчетного года</t>
  </si>
  <si>
    <t>Денежные средства и их эквиваленты на конец отчетного года</t>
  </si>
  <si>
    <t>Итого</t>
  </si>
  <si>
    <t>Прочий совокупный доход</t>
  </si>
  <si>
    <t>Итого совокупный доход за период</t>
  </si>
  <si>
    <t>На 1 января 2021г.</t>
  </si>
  <si>
    <t>Корректировка КПН за 2020</t>
  </si>
  <si>
    <t>На 1 января 2022г.</t>
  </si>
  <si>
    <t>Генеральный директор</t>
  </si>
  <si>
    <t>Дзауров Х.А.</t>
  </si>
  <si>
    <t>Главный бухгалтер</t>
  </si>
  <si>
    <t>Юнусова Н.М.</t>
  </si>
  <si>
    <t>В тысячах тенге</t>
  </si>
  <si>
    <t>2021 года</t>
  </si>
  <si>
    <t>31 декабря                    2021 года</t>
  </si>
  <si>
    <t>АКТИВЫ</t>
  </si>
  <si>
    <t>ИТОГО АКТИВЫ</t>
  </si>
  <si>
    <t>ТОО «МФО «Rangeld finance»</t>
  </si>
  <si>
    <t>Примечания</t>
  </si>
  <si>
    <t>ОБЯЗАТЕЛЬСТВА</t>
  </si>
  <si>
    <t>КАПИТАЛ</t>
  </si>
  <si>
    <t>Нераспределенная прибыль / (накопленный убыток)</t>
  </si>
  <si>
    <t>ИТОГО КАПИТАЛ  И ОБЯЗАТЕЛЬСТВА:</t>
  </si>
  <si>
    <t>ПРОМЕЖУТОЧНЫЙ СОКРАЩЕННЫЙ ОТЧЕТ О СОВОКУПНОМ ДОХОДЕ</t>
  </si>
  <si>
    <t xml:space="preserve">ПРОМЕЖУТОЧНЫЙ СОКРАЩЕННЫЙ ОТЧЕТ О ФИНАНСОВОМ ПОЛОЖЕНИИ </t>
  </si>
  <si>
    <t xml:space="preserve">Процентные расходы </t>
  </si>
  <si>
    <t>Расходы по ожидаемым кредитным убыткам</t>
  </si>
  <si>
    <t>Чистый процентный доход после расходов по ожидаемым кредитным убыткам</t>
  </si>
  <si>
    <t>(Расходы)/ экономия по налогу на прибыль</t>
  </si>
  <si>
    <t>ПРОМЕЖУТОЧНЫЙ СОКРАЩЕННЫЙ ОТЧЕТ  О ДВИЖЕНИИ ДЕНЕЖНЫХ СРЕДСТВ</t>
  </si>
  <si>
    <t>2022 года</t>
  </si>
  <si>
    <t>(неаудировано)</t>
  </si>
  <si>
    <t>Доходы по вознаграждениям полученные</t>
  </si>
  <si>
    <t>Расходы по вознаграждениям выплаченные</t>
  </si>
  <si>
    <t>Чистое увеличение / (уменьшение) операционных обязательств</t>
  </si>
  <si>
    <t>Уплаченный корпоративный подоходный налог</t>
  </si>
  <si>
    <t xml:space="preserve">Чистое расходование денежных средств на операционную деятельность: </t>
  </si>
  <si>
    <t xml:space="preserve">Чистое расходование денежных средств на инвестиционную деятельность: </t>
  </si>
  <si>
    <t xml:space="preserve">Чистое поступление денежных средств от финансовой деятельности </t>
  </si>
  <si>
    <t>Прибыль за период</t>
  </si>
  <si>
    <t>ПРОМЕЖУТОЧНЫЙ СОКРАЩЕННЫЙ ОТЧЕТ  ОБ ИЗМЕНЕНИЯХ В КАПИТАЛЕ</t>
  </si>
  <si>
    <t>По состоянию на 30 июня 2022 года</t>
  </si>
  <si>
    <t>30 июня</t>
  </si>
  <si>
    <t>За шесть месяцев, закончившиеся 30 июня 2022 года</t>
  </si>
  <si>
    <t>За шесть месяцев, закончившиеся</t>
  </si>
  <si>
    <t>На 30 июня 2021г.</t>
  </si>
  <si>
    <t>На 30 июня 2022г.</t>
  </si>
  <si>
    <t>30 июня                          2022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</si>
</sst>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88">
    <xf numFmtId="0" fontId="0" fillId="0" borderId="0" xfId="0"/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8" fillId="0" borderId="0" xfId="0" applyFont="1"/>
    <xf numFmtId="0" fontId="3" fillId="0" borderId="0" xfId="0" applyFont="1" applyAlignment="1"/>
    <xf numFmtId="165" fontId="4" fillId="0" borderId="1" xfId="1" applyNumberFormat="1" applyFont="1" applyBorder="1" applyAlignment="1"/>
    <xf numFmtId="165" fontId="3" fillId="0" borderId="1" xfId="1" applyNumberFormat="1" applyFont="1" applyBorder="1" applyAlignment="1"/>
    <xf numFmtId="165" fontId="4" fillId="0" borderId="1" xfId="1" applyNumberFormat="1" applyFont="1" applyFill="1" applyBorder="1" applyAlignment="1"/>
    <xf numFmtId="0" fontId="0" fillId="0" borderId="0" xfId="0" applyFont="1"/>
    <xf numFmtId="0" fontId="2" fillId="0" borderId="0" xfId="0" applyFont="1"/>
    <xf numFmtId="165" fontId="3" fillId="0" borderId="0" xfId="1" applyNumberFormat="1" applyFont="1" applyAlignment="1">
      <alignment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/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5" fontId="3" fillId="0" borderId="0" xfId="1" applyNumberFormat="1" applyFont="1" applyBorder="1" applyAlignment="1">
      <alignment wrapText="1"/>
    </xf>
    <xf numFmtId="3" fontId="6" fillId="0" borderId="0" xfId="2" applyNumberFormat="1" applyFont="1" applyBorder="1" applyAlignment="1">
      <alignment horizontal="right" vertical="center"/>
    </xf>
    <xf numFmtId="0" fontId="4" fillId="0" borderId="0" xfId="0" applyFont="1" applyBorder="1" applyAlignment="1">
      <alignment wrapText="1"/>
    </xf>
    <xf numFmtId="165" fontId="4" fillId="0" borderId="0" xfId="1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5" fontId="3" fillId="0" borderId="2" xfId="1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165" fontId="4" fillId="0" borderId="4" xfId="1" applyNumberFormat="1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5" fontId="4" fillId="0" borderId="0" xfId="1" applyNumberFormat="1" applyFont="1" applyFill="1" applyBorder="1" applyAlignment="1">
      <alignment wrapText="1"/>
    </xf>
    <xf numFmtId="165" fontId="3" fillId="0" borderId="0" xfId="1" applyNumberFormat="1" applyFont="1" applyFill="1" applyBorder="1" applyAlignment="1">
      <alignment wrapText="1"/>
    </xf>
    <xf numFmtId="165" fontId="4" fillId="0" borderId="3" xfId="1" applyNumberFormat="1" applyFont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17" fillId="0" borderId="3" xfId="0" applyFont="1" applyBorder="1" applyAlignment="1">
      <alignment horizontal="center" wrapText="1"/>
    </xf>
    <xf numFmtId="165" fontId="4" fillId="0" borderId="3" xfId="1" applyNumberFormat="1" applyFont="1" applyBorder="1" applyAlignment="1">
      <alignment wrapText="1"/>
    </xf>
    <xf numFmtId="165" fontId="4" fillId="0" borderId="3" xfId="1" applyNumberFormat="1" applyFont="1" applyFill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165" fontId="7" fillId="0" borderId="0" xfId="1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vertical="center" wrapText="1"/>
    </xf>
    <xf numFmtId="165" fontId="6" fillId="0" borderId="0" xfId="1" applyNumberFormat="1" applyFont="1" applyBorder="1" applyAlignment="1">
      <alignment vertical="center" wrapText="1"/>
    </xf>
    <xf numFmtId="165" fontId="7" fillId="0" borderId="0" xfId="1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5" fontId="10" fillId="2" borderId="0" xfId="1" applyNumberFormat="1" applyFont="1" applyFill="1" applyBorder="1" applyAlignment="1">
      <alignment vertical="center"/>
    </xf>
    <xf numFmtId="165" fontId="11" fillId="0" borderId="0" xfId="1" applyNumberFormat="1" applyFont="1" applyFill="1" applyBorder="1" applyAlignment="1">
      <alignment vertical="center"/>
    </xf>
    <xf numFmtId="165" fontId="11" fillId="2" borderId="0" xfId="1" applyNumberFormat="1" applyFont="1" applyFill="1" applyBorder="1" applyAlignment="1">
      <alignment vertical="center"/>
    </xf>
    <xf numFmtId="165" fontId="6" fillId="0" borderId="2" xfId="1" applyNumberFormat="1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165" fontId="10" fillId="0" borderId="3" xfId="1" applyNumberFormat="1" applyFont="1" applyFill="1" applyBorder="1" applyAlignment="1">
      <alignment vertical="center"/>
    </xf>
    <xf numFmtId="165" fontId="10" fillId="2" borderId="3" xfId="1" applyNumberFormat="1" applyFont="1" applyFill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165" fontId="10" fillId="0" borderId="4" xfId="1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99" zoomScaleNormal="99" workbookViewId="0">
      <selection activeCell="A17" sqref="A17"/>
    </sheetView>
  </sheetViews>
  <sheetFormatPr defaultRowHeight="14.4" x14ac:dyDescent="0.3"/>
  <cols>
    <col min="1" max="1" width="43.44140625" style="1" customWidth="1"/>
    <col min="2" max="2" width="13.33203125" style="1" customWidth="1"/>
    <col min="3" max="3" width="15.88671875" style="1" customWidth="1"/>
    <col min="4" max="4" width="14.21875" style="1" customWidth="1"/>
    <col min="5" max="8" width="8.88671875" style="1"/>
    <col min="9" max="9" width="8.88671875" style="4"/>
    <col min="10" max="20" width="8.88671875" style="5"/>
  </cols>
  <sheetData>
    <row r="1" spans="1:21" x14ac:dyDescent="0.3">
      <c r="A1" s="14" t="s">
        <v>60</v>
      </c>
      <c r="B1" s="74"/>
      <c r="C1" s="74"/>
      <c r="D1"/>
    </row>
    <row r="2" spans="1:21" x14ac:dyDescent="0.3">
      <c r="A2" s="13"/>
      <c r="B2"/>
      <c r="C2"/>
      <c r="D2"/>
      <c r="E2"/>
    </row>
    <row r="3" spans="1:21" x14ac:dyDescent="0.3">
      <c r="A3" s="14" t="s">
        <v>67</v>
      </c>
      <c r="B3"/>
      <c r="C3"/>
      <c r="D3"/>
      <c r="E3"/>
    </row>
    <row r="4" spans="1:21" x14ac:dyDescent="0.3">
      <c r="A4" s="15" t="s">
        <v>84</v>
      </c>
      <c r="B4" s="16"/>
      <c r="C4" s="16"/>
      <c r="D4" s="16"/>
      <c r="E4"/>
    </row>
    <row r="5" spans="1:21" ht="46.95" customHeight="1" x14ac:dyDescent="0.3">
      <c r="A5" s="37" t="s">
        <v>55</v>
      </c>
      <c r="B5" s="38" t="s">
        <v>61</v>
      </c>
      <c r="C5" s="24" t="s">
        <v>90</v>
      </c>
      <c r="D5" s="24" t="s">
        <v>57</v>
      </c>
      <c r="I5" s="1"/>
      <c r="J5" s="4"/>
      <c r="U5" s="5"/>
    </row>
    <row r="6" spans="1:21" x14ac:dyDescent="0.3">
      <c r="A6" s="28" t="s">
        <v>58</v>
      </c>
      <c r="B6" s="21"/>
      <c r="C6" s="19"/>
      <c r="D6" s="19"/>
      <c r="I6" s="1"/>
      <c r="J6" s="4"/>
      <c r="U6" s="5"/>
    </row>
    <row r="7" spans="1:21" x14ac:dyDescent="0.3">
      <c r="A7" s="18" t="s">
        <v>0</v>
      </c>
      <c r="B7" s="31">
        <v>5</v>
      </c>
      <c r="C7" s="19">
        <v>25080</v>
      </c>
      <c r="D7" s="19">
        <v>261160</v>
      </c>
      <c r="I7" s="1"/>
      <c r="J7" s="4"/>
      <c r="U7" s="5"/>
    </row>
    <row r="8" spans="1:21" x14ac:dyDescent="0.3">
      <c r="A8" s="18" t="s">
        <v>1</v>
      </c>
      <c r="B8" s="31">
        <v>6</v>
      </c>
      <c r="C8" s="20">
        <v>2426305</v>
      </c>
      <c r="D8" s="19">
        <v>2448662</v>
      </c>
      <c r="I8" s="1"/>
      <c r="J8" s="4"/>
      <c r="U8" s="5"/>
    </row>
    <row r="9" spans="1:21" x14ac:dyDescent="0.3">
      <c r="A9" s="18" t="s">
        <v>2</v>
      </c>
      <c r="B9" s="31"/>
      <c r="C9" s="19">
        <v>5635</v>
      </c>
      <c r="D9" s="19">
        <v>4633</v>
      </c>
      <c r="I9" s="1"/>
      <c r="J9" s="4"/>
      <c r="U9" s="5"/>
    </row>
    <row r="10" spans="1:21" x14ac:dyDescent="0.3">
      <c r="A10" s="18" t="s">
        <v>3</v>
      </c>
      <c r="B10" s="31">
        <v>7</v>
      </c>
      <c r="C10" s="19">
        <v>35976</v>
      </c>
      <c r="D10" s="19">
        <v>35933</v>
      </c>
      <c r="I10" s="1"/>
      <c r="J10" s="4"/>
      <c r="U10" s="5"/>
    </row>
    <row r="11" spans="1:21" x14ac:dyDescent="0.3">
      <c r="A11" s="18" t="s">
        <v>5</v>
      </c>
      <c r="B11" s="31">
        <v>17</v>
      </c>
      <c r="C11" s="19">
        <v>1014</v>
      </c>
      <c r="D11" s="19">
        <v>1014</v>
      </c>
      <c r="I11" s="1"/>
      <c r="J11" s="4"/>
      <c r="U11" s="5"/>
    </row>
    <row r="12" spans="1:21" x14ac:dyDescent="0.3">
      <c r="A12" s="17" t="s">
        <v>4</v>
      </c>
      <c r="B12" s="32"/>
      <c r="C12" s="25">
        <v>15361</v>
      </c>
      <c r="D12" s="25">
        <v>7341</v>
      </c>
      <c r="I12" s="1"/>
      <c r="J12" s="4"/>
      <c r="U12" s="5"/>
    </row>
    <row r="13" spans="1:21" ht="15" thickBot="1" x14ac:dyDescent="0.35">
      <c r="A13" s="29" t="s">
        <v>59</v>
      </c>
      <c r="B13" s="33"/>
      <c r="C13" s="27">
        <f>SUM(C7:C12)</f>
        <v>2509371</v>
      </c>
      <c r="D13" s="27">
        <f>SUM(D7:D12)</f>
        <v>2758743</v>
      </c>
      <c r="I13" s="1"/>
      <c r="J13" s="4"/>
      <c r="U13" s="5"/>
    </row>
    <row r="14" spans="1:21" x14ac:dyDescent="0.3">
      <c r="A14" s="21" t="s">
        <v>62</v>
      </c>
      <c r="B14" s="34"/>
      <c r="C14" s="19"/>
      <c r="D14" s="19"/>
      <c r="I14" s="1"/>
      <c r="J14" s="4"/>
      <c r="U14" s="5"/>
    </row>
    <row r="15" spans="1:21" x14ac:dyDescent="0.3">
      <c r="A15" s="18" t="s">
        <v>6</v>
      </c>
      <c r="B15" s="31">
        <v>8</v>
      </c>
      <c r="C15" s="19">
        <v>1798457</v>
      </c>
      <c r="D15" s="19">
        <v>2099045</v>
      </c>
      <c r="I15" s="1"/>
      <c r="J15" s="4"/>
      <c r="U15" s="5"/>
    </row>
    <row r="16" spans="1:21" x14ac:dyDescent="0.3">
      <c r="A16" s="18" t="s">
        <v>7</v>
      </c>
      <c r="B16" s="31"/>
      <c r="C16" s="19">
        <v>0</v>
      </c>
      <c r="D16" s="19">
        <v>55474</v>
      </c>
      <c r="I16" s="1"/>
      <c r="J16" s="4"/>
      <c r="U16" s="5"/>
    </row>
    <row r="17" spans="1:21" x14ac:dyDescent="0.3">
      <c r="A17" s="18" t="s">
        <v>8</v>
      </c>
      <c r="B17" s="31"/>
      <c r="C17" s="19">
        <v>4806</v>
      </c>
      <c r="D17" s="19">
        <v>6408</v>
      </c>
      <c r="I17" s="1"/>
      <c r="J17" s="4"/>
      <c r="U17" s="5"/>
    </row>
    <row r="18" spans="1:21" x14ac:dyDescent="0.3">
      <c r="A18" s="18" t="s">
        <v>9</v>
      </c>
      <c r="B18" s="31">
        <v>9</v>
      </c>
      <c r="C18" s="19">
        <v>6554</v>
      </c>
      <c r="D18" s="19">
        <v>3238</v>
      </c>
      <c r="I18" s="1"/>
      <c r="J18" s="4"/>
      <c r="U18" s="5"/>
    </row>
    <row r="19" spans="1:21" x14ac:dyDescent="0.3">
      <c r="A19" s="18" t="s">
        <v>10</v>
      </c>
      <c r="B19" s="31">
        <v>10</v>
      </c>
      <c r="C19" s="19">
        <v>7</v>
      </c>
      <c r="D19" s="19">
        <v>25</v>
      </c>
      <c r="I19" s="1"/>
      <c r="J19" s="4"/>
      <c r="U19" s="5"/>
    </row>
    <row r="20" spans="1:21" x14ac:dyDescent="0.3">
      <c r="A20" s="18" t="s">
        <v>11</v>
      </c>
      <c r="B20" s="31">
        <v>11</v>
      </c>
      <c r="C20" s="19">
        <v>52686</v>
      </c>
      <c r="D20" s="19">
        <v>23302</v>
      </c>
      <c r="I20" s="1"/>
      <c r="J20" s="4"/>
      <c r="U20" s="5"/>
    </row>
    <row r="21" spans="1:21" x14ac:dyDescent="0.3">
      <c r="A21" s="21" t="s">
        <v>12</v>
      </c>
      <c r="B21" s="23"/>
      <c r="C21" s="22">
        <f>SUM(C15:C20)</f>
        <v>1862510</v>
      </c>
      <c r="D21" s="22">
        <f>SUM(D15:D20)</f>
        <v>2187492</v>
      </c>
      <c r="I21" s="1"/>
      <c r="J21" s="4"/>
      <c r="U21" s="5"/>
    </row>
    <row r="22" spans="1:21" x14ac:dyDescent="0.3">
      <c r="A22" s="21" t="s">
        <v>63</v>
      </c>
      <c r="B22" s="23"/>
      <c r="C22" s="19"/>
      <c r="D22" s="19"/>
      <c r="I22" s="1"/>
      <c r="J22" s="4"/>
      <c r="U22" s="5"/>
    </row>
    <row r="23" spans="1:21" x14ac:dyDescent="0.3">
      <c r="A23" s="18" t="s">
        <v>13</v>
      </c>
      <c r="B23" s="31">
        <v>12</v>
      </c>
      <c r="C23" s="19">
        <v>348549</v>
      </c>
      <c r="D23" s="19">
        <v>348549</v>
      </c>
      <c r="I23" s="1"/>
      <c r="J23" s="4"/>
      <c r="U23" s="5"/>
    </row>
    <row r="24" spans="1:21" x14ac:dyDescent="0.3">
      <c r="A24" s="18" t="s">
        <v>64</v>
      </c>
      <c r="B24" s="30"/>
      <c r="C24" s="19">
        <v>298312</v>
      </c>
      <c r="D24" s="19">
        <v>222702</v>
      </c>
      <c r="I24" s="1"/>
      <c r="J24" s="4"/>
      <c r="U24" s="5"/>
    </row>
    <row r="25" spans="1:21" x14ac:dyDescent="0.3">
      <c r="A25" s="21" t="s">
        <v>15</v>
      </c>
      <c r="B25" s="23"/>
      <c r="C25" s="22">
        <f>SUM(C23:C24)</f>
        <v>646861</v>
      </c>
      <c r="D25" s="22">
        <f>SUM(D23:D24)</f>
        <v>571251</v>
      </c>
      <c r="I25" s="1"/>
      <c r="J25" s="4"/>
      <c r="U25" s="5"/>
    </row>
    <row r="26" spans="1:21" ht="15" thickBot="1" x14ac:dyDescent="0.35">
      <c r="A26" s="26" t="s">
        <v>65</v>
      </c>
      <c r="B26" s="26"/>
      <c r="C26" s="27">
        <f>C21+C25</f>
        <v>2509371</v>
      </c>
      <c r="D26" s="27">
        <f>D21+D25</f>
        <v>2758743</v>
      </c>
      <c r="I26" s="1"/>
      <c r="J26" s="4"/>
      <c r="U26" s="5"/>
    </row>
    <row r="28" spans="1:21" x14ac:dyDescent="0.3">
      <c r="A28" s="1" t="s">
        <v>51</v>
      </c>
      <c r="C28" s="1" t="s">
        <v>52</v>
      </c>
    </row>
    <row r="30" spans="1:21" x14ac:dyDescent="0.3">
      <c r="A30" s="1" t="s">
        <v>53</v>
      </c>
      <c r="C30" s="1" t="s">
        <v>54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zoomScale="96" zoomScaleNormal="96" workbookViewId="0">
      <selection activeCell="B24" sqref="B24"/>
    </sheetView>
  </sheetViews>
  <sheetFormatPr defaultRowHeight="14.4" x14ac:dyDescent="0.3"/>
  <cols>
    <col min="1" max="1" width="42.6640625" style="1" customWidth="1"/>
    <col min="2" max="2" width="15" style="1" customWidth="1"/>
    <col min="3" max="3" width="15.33203125" style="6" customWidth="1"/>
    <col min="4" max="4" width="14" style="6" customWidth="1"/>
    <col min="5" max="17" width="8.88671875" style="6"/>
  </cols>
  <sheetData>
    <row r="1" spans="1:4" x14ac:dyDescent="0.3">
      <c r="A1" s="14" t="s">
        <v>60</v>
      </c>
      <c r="B1" s="14"/>
    </row>
    <row r="2" spans="1:4" x14ac:dyDescent="0.3">
      <c r="A2" s="13"/>
      <c r="B2" s="13"/>
    </row>
    <row r="3" spans="1:4" x14ac:dyDescent="0.3">
      <c r="A3" s="14" t="s">
        <v>66</v>
      </c>
      <c r="B3" s="14"/>
    </row>
    <row r="4" spans="1:4" x14ac:dyDescent="0.3">
      <c r="A4" s="15" t="s">
        <v>86</v>
      </c>
      <c r="B4" s="15"/>
    </row>
    <row r="5" spans="1:4" ht="21" customHeight="1" x14ac:dyDescent="0.3">
      <c r="A5" s="76" t="s">
        <v>55</v>
      </c>
      <c r="B5" s="75" t="s">
        <v>61</v>
      </c>
      <c r="C5" s="75" t="s">
        <v>87</v>
      </c>
      <c r="D5" s="75"/>
    </row>
    <row r="6" spans="1:4" x14ac:dyDescent="0.3">
      <c r="A6" s="77"/>
      <c r="B6" s="79"/>
      <c r="C6" s="80" t="s">
        <v>85</v>
      </c>
      <c r="D6" s="80"/>
    </row>
    <row r="7" spans="1:4" x14ac:dyDescent="0.3">
      <c r="A7" s="77"/>
      <c r="B7" s="79"/>
      <c r="C7" s="35" t="s">
        <v>73</v>
      </c>
      <c r="D7" s="35" t="s">
        <v>56</v>
      </c>
    </row>
    <row r="8" spans="1:4" x14ac:dyDescent="0.3">
      <c r="A8" s="78"/>
      <c r="B8" s="80"/>
      <c r="C8" s="36" t="s">
        <v>74</v>
      </c>
      <c r="D8" s="36" t="s">
        <v>74</v>
      </c>
    </row>
    <row r="9" spans="1:4" x14ac:dyDescent="0.3">
      <c r="A9" s="2" t="s">
        <v>16</v>
      </c>
      <c r="B9" s="41"/>
      <c r="C9" s="7">
        <f>C10</f>
        <v>354365</v>
      </c>
      <c r="D9" s="7">
        <f>D10</f>
        <v>199639</v>
      </c>
    </row>
    <row r="10" spans="1:4" x14ac:dyDescent="0.3">
      <c r="A10" s="3" t="s">
        <v>16</v>
      </c>
      <c r="B10" s="42">
        <v>13</v>
      </c>
      <c r="C10" s="8">
        <v>354365</v>
      </c>
      <c r="D10" s="8">
        <v>199639</v>
      </c>
    </row>
    <row r="11" spans="1:4" x14ac:dyDescent="0.3">
      <c r="A11" s="2" t="s">
        <v>17</v>
      </c>
      <c r="B11" s="41"/>
      <c r="C11" s="7">
        <f>C12</f>
        <v>-132113</v>
      </c>
      <c r="D11" s="7">
        <f>D12</f>
        <v>-74478</v>
      </c>
    </row>
    <row r="12" spans="1:4" x14ac:dyDescent="0.3">
      <c r="A12" s="3" t="s">
        <v>68</v>
      </c>
      <c r="B12" s="42">
        <v>14</v>
      </c>
      <c r="C12" s="8">
        <v>-132113</v>
      </c>
      <c r="D12" s="8">
        <v>-74478</v>
      </c>
    </row>
    <row r="13" spans="1:4" x14ac:dyDescent="0.3">
      <c r="A13" s="2" t="s">
        <v>18</v>
      </c>
      <c r="B13" s="41"/>
      <c r="C13" s="9">
        <f>C9+C11</f>
        <v>222252</v>
      </c>
      <c r="D13" s="9">
        <f t="shared" ref="D13" si="0">D9+D11</f>
        <v>125161</v>
      </c>
    </row>
    <row r="14" spans="1:4" x14ac:dyDescent="0.3">
      <c r="A14" s="3" t="s">
        <v>69</v>
      </c>
      <c r="B14" s="42"/>
      <c r="C14" s="8">
        <v>-42993</v>
      </c>
      <c r="D14" s="8">
        <v>-43587</v>
      </c>
    </row>
    <row r="15" spans="1:4" ht="27" x14ac:dyDescent="0.3">
      <c r="A15" s="2" t="s">
        <v>70</v>
      </c>
      <c r="B15" s="41"/>
      <c r="C15" s="9">
        <f t="shared" ref="C15" si="1">SUM(C13:C14)</f>
        <v>179259</v>
      </c>
      <c r="D15" s="9">
        <f>SUM(D13:D14)</f>
        <v>81574</v>
      </c>
    </row>
    <row r="16" spans="1:4" x14ac:dyDescent="0.3">
      <c r="A16" s="3" t="s">
        <v>19</v>
      </c>
      <c r="B16" s="42">
        <v>15</v>
      </c>
      <c r="C16" s="8">
        <f>-115909</f>
        <v>-115909</v>
      </c>
      <c r="D16" s="8">
        <v>-93051</v>
      </c>
    </row>
    <row r="17" spans="1:4" ht="27" x14ac:dyDescent="0.3">
      <c r="A17" s="3" t="s">
        <v>20</v>
      </c>
      <c r="B17" s="42"/>
      <c r="C17" s="8">
        <v>566</v>
      </c>
      <c r="D17" s="8">
        <v>0</v>
      </c>
    </row>
    <row r="18" spans="1:4" x14ac:dyDescent="0.3">
      <c r="A18" s="3" t="s">
        <v>21</v>
      </c>
      <c r="B18" s="42">
        <v>16</v>
      </c>
      <c r="C18" s="8">
        <v>13515</v>
      </c>
      <c r="D18" s="8">
        <v>96769</v>
      </c>
    </row>
    <row r="19" spans="1:4" x14ac:dyDescent="0.3">
      <c r="A19" s="3" t="s">
        <v>22</v>
      </c>
      <c r="B19" s="42"/>
      <c r="C19" s="8">
        <v>-1821</v>
      </c>
      <c r="D19" s="8">
        <v>-378</v>
      </c>
    </row>
    <row r="20" spans="1:4" x14ac:dyDescent="0.3">
      <c r="A20" s="2" t="s">
        <v>23</v>
      </c>
      <c r="B20" s="41"/>
      <c r="C20" s="9">
        <f>SUM(C15:C19)</f>
        <v>75610</v>
      </c>
      <c r="D20" s="9">
        <f>SUM(D15:D19)</f>
        <v>84914</v>
      </c>
    </row>
    <row r="21" spans="1:4" x14ac:dyDescent="0.3">
      <c r="A21" s="3" t="s">
        <v>71</v>
      </c>
      <c r="B21" s="42">
        <v>17</v>
      </c>
      <c r="C21" s="8">
        <v>0</v>
      </c>
      <c r="D21" s="8">
        <v>936</v>
      </c>
    </row>
    <row r="22" spans="1:4" x14ac:dyDescent="0.3">
      <c r="A22" s="2" t="s">
        <v>24</v>
      </c>
      <c r="B22" s="41"/>
      <c r="C22" s="9">
        <f t="shared" ref="C22" si="2">SUM(C20:C21)</f>
        <v>75610</v>
      </c>
      <c r="D22" s="9">
        <f>SUM(D20:D21)</f>
        <v>85850</v>
      </c>
    </row>
    <row r="23" spans="1:4" x14ac:dyDescent="0.3">
      <c r="A23" s="3" t="s">
        <v>25</v>
      </c>
      <c r="B23" s="42"/>
      <c r="C23" s="8">
        <v>0</v>
      </c>
      <c r="D23" s="8">
        <v>0</v>
      </c>
    </row>
    <row r="24" spans="1:4" ht="40.200000000000003" x14ac:dyDescent="0.3">
      <c r="A24" s="2" t="s">
        <v>26</v>
      </c>
      <c r="B24" s="41"/>
      <c r="C24" s="9">
        <f t="shared" ref="C24" si="3">SUM(C22:C23)</f>
        <v>75610</v>
      </c>
      <c r="D24" s="9">
        <f>SUM(D22:D23)</f>
        <v>85850</v>
      </c>
    </row>
    <row r="27" spans="1:4" x14ac:dyDescent="0.3">
      <c r="A27" s="1" t="s">
        <v>51</v>
      </c>
      <c r="C27" s="1"/>
      <c r="D27" s="1" t="s">
        <v>52</v>
      </c>
    </row>
    <row r="28" spans="1:4" x14ac:dyDescent="0.3">
      <c r="C28" s="1"/>
      <c r="D28" s="1"/>
    </row>
    <row r="29" spans="1:4" x14ac:dyDescent="0.3">
      <c r="A29" s="1" t="s">
        <v>53</v>
      </c>
      <c r="C29" s="1"/>
      <c r="D29" s="1" t="s">
        <v>54</v>
      </c>
    </row>
  </sheetData>
  <mergeCells count="4">
    <mergeCell ref="C5:D5"/>
    <mergeCell ref="A5:A8"/>
    <mergeCell ref="B5:B8"/>
    <mergeCell ref="C6:D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4:D44"/>
  <sheetViews>
    <sheetView zoomScale="98" zoomScaleNormal="98" workbookViewId="0">
      <selection activeCell="A4" sqref="A4"/>
    </sheetView>
  </sheetViews>
  <sheetFormatPr defaultRowHeight="14.4" x14ac:dyDescent="0.3"/>
  <cols>
    <col min="1" max="1" width="40.33203125" customWidth="1"/>
    <col min="2" max="2" width="14.88671875" customWidth="1"/>
    <col min="3" max="3" width="16.21875" customWidth="1"/>
    <col min="4" max="4" width="15.5546875" customWidth="1"/>
  </cols>
  <sheetData>
    <row r="4" spans="1:4" x14ac:dyDescent="0.3">
      <c r="A4" s="14" t="s">
        <v>60</v>
      </c>
      <c r="B4" s="14"/>
    </row>
    <row r="5" spans="1:4" x14ac:dyDescent="0.3">
      <c r="A5" s="13"/>
      <c r="B5" s="13"/>
    </row>
    <row r="6" spans="1:4" x14ac:dyDescent="0.3">
      <c r="A6" s="14" t="s">
        <v>72</v>
      </c>
      <c r="B6" s="14"/>
    </row>
    <row r="7" spans="1:4" x14ac:dyDescent="0.3">
      <c r="A7" s="15" t="s">
        <v>86</v>
      </c>
      <c r="B7" s="15"/>
    </row>
    <row r="8" spans="1:4" ht="15" customHeight="1" x14ac:dyDescent="0.3">
      <c r="A8" s="81" t="s">
        <v>55</v>
      </c>
      <c r="B8" s="84" t="s">
        <v>61</v>
      </c>
      <c r="C8" s="75" t="s">
        <v>87</v>
      </c>
      <c r="D8" s="75"/>
    </row>
    <row r="9" spans="1:4" x14ac:dyDescent="0.3">
      <c r="A9" s="82"/>
      <c r="B9" s="85"/>
      <c r="C9" s="87" t="s">
        <v>85</v>
      </c>
      <c r="D9" s="87"/>
    </row>
    <row r="10" spans="1:4" x14ac:dyDescent="0.3">
      <c r="A10" s="82"/>
      <c r="B10" s="85"/>
      <c r="C10" s="39" t="s">
        <v>73</v>
      </c>
      <c r="D10" s="39" t="s">
        <v>56</v>
      </c>
    </row>
    <row r="11" spans="1:4" x14ac:dyDescent="0.3">
      <c r="A11" s="83"/>
      <c r="B11" s="86"/>
      <c r="C11" s="40" t="s">
        <v>74</v>
      </c>
      <c r="D11" s="40" t="s">
        <v>74</v>
      </c>
    </row>
    <row r="12" spans="1:4" ht="26.4" x14ac:dyDescent="0.3">
      <c r="A12" s="51" t="s">
        <v>27</v>
      </c>
      <c r="B12" s="52"/>
      <c r="C12" s="53"/>
      <c r="D12" s="53"/>
    </row>
    <row r="13" spans="1:4" s="10" customFormat="1" x14ac:dyDescent="0.3">
      <c r="A13" s="54" t="s">
        <v>75</v>
      </c>
      <c r="B13" s="55"/>
      <c r="C13" s="56">
        <f>365996+2429</f>
        <v>368425</v>
      </c>
      <c r="D13" s="57">
        <v>205958</v>
      </c>
    </row>
    <row r="14" spans="1:4" s="10" customFormat="1" x14ac:dyDescent="0.3">
      <c r="A14" s="54" t="s">
        <v>76</v>
      </c>
      <c r="B14" s="55">
        <v>8</v>
      </c>
      <c r="C14" s="56">
        <f>-133034</f>
        <v>-133034</v>
      </c>
      <c r="D14" s="57">
        <v>-47898</v>
      </c>
    </row>
    <row r="15" spans="1:4" s="10" customFormat="1" ht="27" x14ac:dyDescent="0.3">
      <c r="A15" s="18" t="s">
        <v>28</v>
      </c>
      <c r="B15" s="31"/>
      <c r="C15" s="56">
        <f>-79098</f>
        <v>-79098</v>
      </c>
      <c r="D15" s="57">
        <v>-44201</v>
      </c>
    </row>
    <row r="16" spans="1:4" s="10" customFormat="1" x14ac:dyDescent="0.3">
      <c r="A16" s="18" t="s">
        <v>29</v>
      </c>
      <c r="B16" s="31"/>
      <c r="C16" s="56">
        <v>36955</v>
      </c>
      <c r="D16" s="57">
        <v>77693</v>
      </c>
    </row>
    <row r="17" spans="1:4" s="10" customFormat="1" x14ac:dyDescent="0.3">
      <c r="A17" s="17" t="s">
        <v>30</v>
      </c>
      <c r="B17" s="32"/>
      <c r="C17" s="63">
        <v>-1334</v>
      </c>
      <c r="D17" s="64">
        <v>-780</v>
      </c>
    </row>
    <row r="18" spans="1:4" s="10" customFormat="1" ht="39.6" x14ac:dyDescent="0.3">
      <c r="A18" s="51" t="s">
        <v>31</v>
      </c>
      <c r="B18" s="52"/>
      <c r="C18" s="58">
        <f>SUM(C13:C17)</f>
        <v>191914</v>
      </c>
      <c r="D18" s="58">
        <f>SUM(D13:D17)</f>
        <v>190772</v>
      </c>
    </row>
    <row r="19" spans="1:4" s="10" customFormat="1" ht="26.4" x14ac:dyDescent="0.3">
      <c r="A19" s="59" t="s">
        <v>32</v>
      </c>
      <c r="B19" s="55"/>
      <c r="C19" s="56"/>
      <c r="D19" s="57"/>
    </row>
    <row r="20" spans="1:4" s="10" customFormat="1" x14ac:dyDescent="0.3">
      <c r="A20" s="54" t="s">
        <v>33</v>
      </c>
      <c r="B20" s="55"/>
      <c r="C20" s="56">
        <v>28885</v>
      </c>
      <c r="D20" s="57">
        <v>-1972626</v>
      </c>
    </row>
    <row r="21" spans="1:4" s="10" customFormat="1" x14ac:dyDescent="0.3">
      <c r="A21" s="54" t="s">
        <v>2</v>
      </c>
      <c r="B21" s="55"/>
      <c r="C21" s="56">
        <v>19074</v>
      </c>
      <c r="D21" s="57">
        <v>4594</v>
      </c>
    </row>
    <row r="22" spans="1:4" s="10" customFormat="1" x14ac:dyDescent="0.3">
      <c r="A22" s="54" t="s">
        <v>4</v>
      </c>
      <c r="B22" s="55"/>
      <c r="C22" s="56">
        <v>0</v>
      </c>
      <c r="D22" s="57">
        <v>0</v>
      </c>
    </row>
    <row r="23" spans="1:4" s="10" customFormat="1" ht="26.4" x14ac:dyDescent="0.3">
      <c r="A23" s="59" t="s">
        <v>77</v>
      </c>
      <c r="B23" s="55"/>
      <c r="C23" s="56"/>
      <c r="D23" s="57"/>
    </row>
    <row r="24" spans="1:4" s="10" customFormat="1" x14ac:dyDescent="0.3">
      <c r="A24" s="54" t="s">
        <v>9</v>
      </c>
      <c r="B24" s="55"/>
      <c r="C24" s="56">
        <v>-58133</v>
      </c>
      <c r="D24" s="57">
        <v>-31435</v>
      </c>
    </row>
    <row r="25" spans="1:4" s="10" customFormat="1" x14ac:dyDescent="0.3">
      <c r="A25" s="65" t="s">
        <v>11</v>
      </c>
      <c r="B25" s="66"/>
      <c r="C25" s="63">
        <v>0</v>
      </c>
      <c r="D25" s="64">
        <v>0</v>
      </c>
    </row>
    <row r="26" spans="1:4" s="10" customFormat="1" ht="26.4" x14ac:dyDescent="0.3">
      <c r="A26" s="51" t="s">
        <v>34</v>
      </c>
      <c r="B26" s="52"/>
      <c r="C26" s="58">
        <f>SUM(C18:C25)</f>
        <v>181740</v>
      </c>
      <c r="D26" s="58">
        <f t="shared" ref="D26" si="0">SUM(D18:D25)</f>
        <v>-1808695</v>
      </c>
    </row>
    <row r="27" spans="1:4" s="10" customFormat="1" x14ac:dyDescent="0.3">
      <c r="A27" s="54" t="s">
        <v>78</v>
      </c>
      <c r="B27" s="55"/>
      <c r="C27" s="56">
        <v>-55474</v>
      </c>
      <c r="D27" s="57">
        <v>0</v>
      </c>
    </row>
    <row r="28" spans="1:4" ht="26.4" x14ac:dyDescent="0.3">
      <c r="A28" s="67" t="s">
        <v>79</v>
      </c>
      <c r="B28" s="68"/>
      <c r="C28" s="69">
        <f t="shared" ref="C28" si="1">SUM(C26:C27)</f>
        <v>126266</v>
      </c>
      <c r="D28" s="70">
        <f>SUM(D26:D27)</f>
        <v>-1808695</v>
      </c>
    </row>
    <row r="29" spans="1:4" s="10" customFormat="1" ht="26.4" x14ac:dyDescent="0.3">
      <c r="A29" s="51" t="s">
        <v>35</v>
      </c>
      <c r="B29" s="52"/>
      <c r="C29" s="52"/>
      <c r="D29" s="52"/>
    </row>
    <row r="30" spans="1:4" s="10" customFormat="1" x14ac:dyDescent="0.3">
      <c r="A30" s="54" t="s">
        <v>36</v>
      </c>
      <c r="B30" s="55"/>
      <c r="C30" s="61">
        <f>-2267-5000</f>
        <v>-7267</v>
      </c>
      <c r="D30" s="62">
        <v>-5564</v>
      </c>
    </row>
    <row r="31" spans="1:4" s="11" customFormat="1" ht="26.4" x14ac:dyDescent="0.3">
      <c r="A31" s="67" t="s">
        <v>80</v>
      </c>
      <c r="B31" s="68"/>
      <c r="C31" s="69">
        <f t="shared" ref="C31" si="2">SUM(C29:C30)</f>
        <v>-7267</v>
      </c>
      <c r="D31" s="70">
        <f>SUM(D29:D30)</f>
        <v>-5564</v>
      </c>
    </row>
    <row r="32" spans="1:4" s="10" customFormat="1" ht="26.4" x14ac:dyDescent="0.3">
      <c r="A32" s="51" t="s">
        <v>37</v>
      </c>
      <c r="B32" s="52"/>
      <c r="C32" s="52"/>
      <c r="D32" s="52"/>
    </row>
    <row r="33" spans="1:4" s="10" customFormat="1" x14ac:dyDescent="0.3">
      <c r="A33" s="54" t="s">
        <v>38</v>
      </c>
      <c r="B33" s="55">
        <v>8</v>
      </c>
      <c r="C33" s="61">
        <v>0</v>
      </c>
      <c r="D33" s="61">
        <v>1800800</v>
      </c>
    </row>
    <row r="34" spans="1:4" s="10" customFormat="1" x14ac:dyDescent="0.3">
      <c r="A34" s="54" t="s">
        <v>39</v>
      </c>
      <c r="B34" s="55">
        <v>8</v>
      </c>
      <c r="C34" s="61">
        <f>-298066</f>
        <v>-298066</v>
      </c>
      <c r="D34" s="61">
        <v>-78041</v>
      </c>
    </row>
    <row r="35" spans="1:4" s="10" customFormat="1" x14ac:dyDescent="0.3">
      <c r="A35" s="54" t="s">
        <v>40</v>
      </c>
      <c r="B35" s="55"/>
      <c r="C35" s="61">
        <v>0</v>
      </c>
      <c r="D35" s="61">
        <v>0</v>
      </c>
    </row>
    <row r="36" spans="1:4" s="11" customFormat="1" ht="26.4" x14ac:dyDescent="0.3">
      <c r="A36" s="67" t="s">
        <v>81</v>
      </c>
      <c r="B36" s="68"/>
      <c r="C36" s="69">
        <f>SUM(C32:C35)</f>
        <v>-298066</v>
      </c>
      <c r="D36" s="69">
        <f>SUM(D32:D35)</f>
        <v>1722759</v>
      </c>
    </row>
    <row r="37" spans="1:4" s="11" customFormat="1" ht="26.4" x14ac:dyDescent="0.3">
      <c r="A37" s="51" t="s">
        <v>41</v>
      </c>
      <c r="B37" s="52"/>
      <c r="C37" s="60">
        <v>-57013</v>
      </c>
      <c r="D37" s="60">
        <v>0</v>
      </c>
    </row>
    <row r="38" spans="1:4" s="11" customFormat="1" ht="26.4" x14ac:dyDescent="0.3">
      <c r="A38" s="67" t="s">
        <v>42</v>
      </c>
      <c r="B38" s="68"/>
      <c r="C38" s="69">
        <f>C28+C31+C36+C37</f>
        <v>-236080</v>
      </c>
      <c r="D38" s="69">
        <f>D28+D31+D36+D37</f>
        <v>-91500</v>
      </c>
    </row>
    <row r="39" spans="1:4" s="11" customFormat="1" ht="26.4" x14ac:dyDescent="0.3">
      <c r="A39" s="51" t="s">
        <v>43</v>
      </c>
      <c r="B39" s="52"/>
      <c r="C39" s="60">
        <v>261160</v>
      </c>
      <c r="D39" s="60">
        <v>117253</v>
      </c>
    </row>
    <row r="40" spans="1:4" s="11" customFormat="1" ht="27" thickBot="1" x14ac:dyDescent="0.35">
      <c r="A40" s="71" t="s">
        <v>44</v>
      </c>
      <c r="B40" s="72"/>
      <c r="C40" s="73">
        <f>SUM(C38:C39)</f>
        <v>25080</v>
      </c>
      <c r="D40" s="73">
        <f>SUM(D38:D39)</f>
        <v>25753</v>
      </c>
    </row>
    <row r="42" spans="1:4" x14ac:dyDescent="0.3">
      <c r="A42" s="1" t="s">
        <v>51</v>
      </c>
      <c r="B42" s="1"/>
      <c r="C42" s="1"/>
      <c r="D42" s="1" t="s">
        <v>52</v>
      </c>
    </row>
    <row r="43" spans="1:4" x14ac:dyDescent="0.3">
      <c r="A43" s="1"/>
      <c r="B43" s="1"/>
      <c r="C43" s="1"/>
      <c r="D43" s="1"/>
    </row>
    <row r="44" spans="1:4" x14ac:dyDescent="0.3">
      <c r="A44" s="1" t="s">
        <v>53</v>
      </c>
      <c r="B44" s="1"/>
      <c r="C44" s="1"/>
      <c r="D44" s="1" t="s">
        <v>54</v>
      </c>
    </row>
  </sheetData>
  <mergeCells count="4">
    <mergeCell ref="A8:A11"/>
    <mergeCell ref="B8:B11"/>
    <mergeCell ref="C8:D8"/>
    <mergeCell ref="C9:D9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23"/>
  <sheetViews>
    <sheetView tabSelected="1" zoomScale="94" zoomScaleNormal="94" workbookViewId="0">
      <selection activeCell="E28" sqref="E28"/>
    </sheetView>
  </sheetViews>
  <sheetFormatPr defaultRowHeight="14.4" x14ac:dyDescent="0.3"/>
  <cols>
    <col min="1" max="1" width="33.33203125" style="1" customWidth="1"/>
    <col min="2" max="2" width="12.6640625" style="1" customWidth="1"/>
    <col min="3" max="3" width="15.33203125" style="12" customWidth="1"/>
    <col min="4" max="4" width="14.44140625" style="12" customWidth="1"/>
    <col min="5" max="5" width="11.44140625" style="12" customWidth="1"/>
    <col min="6" max="12" width="8.88671875" style="12"/>
    <col min="13" max="32" width="8.88671875" style="1"/>
  </cols>
  <sheetData>
    <row r="1" spans="1:32" x14ac:dyDescent="0.3">
      <c r="A1" s="14" t="s">
        <v>60</v>
      </c>
      <c r="B1" s="14"/>
    </row>
    <row r="2" spans="1:32" x14ac:dyDescent="0.3">
      <c r="A2" s="13"/>
      <c r="B2" s="13"/>
    </row>
    <row r="3" spans="1:32" x14ac:dyDescent="0.3">
      <c r="A3" s="14" t="s">
        <v>83</v>
      </c>
      <c r="B3" s="14"/>
    </row>
    <row r="4" spans="1:32" x14ac:dyDescent="0.3">
      <c r="A4" s="15" t="s">
        <v>86</v>
      </c>
      <c r="B4" s="15"/>
    </row>
    <row r="5" spans="1:32" s="12" customFormat="1" ht="34.950000000000003" customHeight="1" x14ac:dyDescent="0.25">
      <c r="A5" s="37" t="s">
        <v>55</v>
      </c>
      <c r="B5" s="38" t="s">
        <v>61</v>
      </c>
      <c r="C5" s="45" t="s">
        <v>13</v>
      </c>
      <c r="D5" s="45" t="s">
        <v>14</v>
      </c>
      <c r="E5" s="45" t="s">
        <v>45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12" customFormat="1" ht="13.8" x14ac:dyDescent="0.3">
      <c r="A6" s="21" t="s">
        <v>48</v>
      </c>
      <c r="B6" s="34"/>
      <c r="C6" s="22">
        <v>348549</v>
      </c>
      <c r="D6" s="22">
        <v>-8619</v>
      </c>
      <c r="E6" s="22">
        <f>C6+D6</f>
        <v>339930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12" customFormat="1" ht="13.2" x14ac:dyDescent="0.25">
      <c r="A7" s="18" t="s">
        <v>49</v>
      </c>
      <c r="B7" s="31"/>
      <c r="C7" s="19">
        <v>0</v>
      </c>
      <c r="D7" s="19">
        <v>-457</v>
      </c>
      <c r="E7" s="19">
        <f>C7+D7</f>
        <v>-457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12" customFormat="1" ht="13.2" x14ac:dyDescent="0.25">
      <c r="A8" s="18" t="s">
        <v>82</v>
      </c>
      <c r="B8" s="31"/>
      <c r="C8" s="19">
        <v>0</v>
      </c>
      <c r="D8" s="19">
        <v>85850</v>
      </c>
      <c r="E8" s="19">
        <f>C8+D8</f>
        <v>85850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12" customFormat="1" ht="13.2" x14ac:dyDescent="0.25">
      <c r="A9" s="17" t="s">
        <v>46</v>
      </c>
      <c r="B9" s="32"/>
      <c r="C9" s="25">
        <v>0</v>
      </c>
      <c r="D9" s="25">
        <v>0</v>
      </c>
      <c r="E9" s="25">
        <f t="shared" ref="E9:E12" si="0">C9+D9</f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12" customFormat="1" ht="13.8" x14ac:dyDescent="0.3">
      <c r="A10" s="21" t="s">
        <v>47</v>
      </c>
      <c r="B10" s="34"/>
      <c r="C10" s="22">
        <v>0</v>
      </c>
      <c r="D10" s="22">
        <f>SUM(D7:D9)</f>
        <v>85393</v>
      </c>
      <c r="E10" s="19">
        <f>C10+D10</f>
        <v>85393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12" customFormat="1" ht="13.2" x14ac:dyDescent="0.25">
      <c r="A11" s="18" t="s">
        <v>40</v>
      </c>
      <c r="B11" s="31">
        <v>12</v>
      </c>
      <c r="C11" s="19">
        <v>0</v>
      </c>
      <c r="D11" s="19">
        <v>0</v>
      </c>
      <c r="E11" s="19">
        <f t="shared" si="0"/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12" customFormat="1" ht="13.8" x14ac:dyDescent="0.3">
      <c r="A12" s="47" t="s">
        <v>88</v>
      </c>
      <c r="B12" s="48"/>
      <c r="C12" s="49">
        <f>SUM(C6:C11)</f>
        <v>348549</v>
      </c>
      <c r="D12" s="50">
        <f>D6+D10</f>
        <v>76774</v>
      </c>
      <c r="E12" s="50">
        <f t="shared" si="0"/>
        <v>425323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12" customFormat="1" ht="13.8" x14ac:dyDescent="0.3">
      <c r="A13" s="21" t="s">
        <v>50</v>
      </c>
      <c r="B13" s="34"/>
      <c r="C13" s="22">
        <v>348549</v>
      </c>
      <c r="D13" s="43">
        <v>222702</v>
      </c>
      <c r="E13" s="43">
        <f>C13+D13</f>
        <v>571251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12" customFormat="1" ht="13.2" x14ac:dyDescent="0.25">
      <c r="A14" s="18" t="s">
        <v>82</v>
      </c>
      <c r="B14" s="31"/>
      <c r="C14" s="19">
        <v>0</v>
      </c>
      <c r="D14" s="44">
        <v>75610</v>
      </c>
      <c r="E14" s="44">
        <f>C14+D14</f>
        <v>75610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12" customFormat="1" ht="13.2" x14ac:dyDescent="0.25">
      <c r="A15" s="17" t="s">
        <v>46</v>
      </c>
      <c r="B15" s="32"/>
      <c r="C15" s="25">
        <v>0</v>
      </c>
      <c r="D15" s="46">
        <v>0</v>
      </c>
      <c r="E15" s="46"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12" customFormat="1" ht="13.2" x14ac:dyDescent="0.25">
      <c r="A16" s="18" t="s">
        <v>47</v>
      </c>
      <c r="B16" s="31"/>
      <c r="C16" s="19">
        <v>0</v>
      </c>
      <c r="D16" s="44">
        <f>SUM(D14:D15)</f>
        <v>75610</v>
      </c>
      <c r="E16" s="44">
        <f>C16+D16</f>
        <v>75610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12" customFormat="1" ht="13.2" x14ac:dyDescent="0.25">
      <c r="A17" s="18" t="s">
        <v>40</v>
      </c>
      <c r="B17" s="31"/>
      <c r="C17" s="19">
        <v>0</v>
      </c>
      <c r="D17" s="19">
        <v>0</v>
      </c>
      <c r="E17" s="19"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12" customFormat="1" thickBot="1" x14ac:dyDescent="0.35">
      <c r="A18" s="26" t="s">
        <v>89</v>
      </c>
      <c r="B18" s="33"/>
      <c r="C18" s="27">
        <f>SUM(C13:C17)</f>
        <v>348549</v>
      </c>
      <c r="D18" s="27">
        <f>D13+D16</f>
        <v>298312</v>
      </c>
      <c r="E18" s="27">
        <f>C18+D18</f>
        <v>646861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21" spans="1:32" x14ac:dyDescent="0.3">
      <c r="A21" s="1" t="s">
        <v>51</v>
      </c>
      <c r="C21" s="1"/>
      <c r="D21" s="1" t="s">
        <v>52</v>
      </c>
    </row>
    <row r="22" spans="1:32" x14ac:dyDescent="0.3">
      <c r="C22" s="1"/>
      <c r="D22" s="1"/>
    </row>
    <row r="23" spans="1:32" x14ac:dyDescent="0.3">
      <c r="A23" s="1" t="s">
        <v>53</v>
      </c>
      <c r="C23" s="1"/>
      <c r="D23" s="1" t="s">
        <v>54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Нигора Юнусова</dc:creator>
  <cp:lastModifiedBy>Нигора Юнусова</cp:lastModifiedBy>
  <cp:lastPrinted>2022-07-20T09:18:54Z</cp:lastPrinted>
  <dcterms:created xsi:type="dcterms:W3CDTF">2022-05-12T06:05:42Z</dcterms:created>
  <dcterms:modified xsi:type="dcterms:W3CDTF">2022-07-20T09:21:05Z</dcterms:modified>
</cp:coreProperties>
</file>