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1"/>
  </bookViews>
  <sheets>
    <sheet name="Б-с ф.1 на 01.07.2014" sheetId="1" r:id="rId1"/>
    <sheet name="ОПУ ф.2 на 01.07.2014" sheetId="2" r:id="rId2"/>
  </sheets>
  <definedNames/>
  <calcPr fullCalcOnLoad="1"/>
</workbook>
</file>

<file path=xl/sharedStrings.xml><?xml version="1.0" encoding="utf-8"?>
<sst xmlns="http://schemas.openxmlformats.org/spreadsheetml/2006/main" count="106" uniqueCount="93">
  <si>
    <t>(в тысячах  тенге)</t>
  </si>
  <si>
    <t>Наименование</t>
  </si>
  <si>
    <t xml:space="preserve">Доход в виде вознаграждения </t>
  </si>
  <si>
    <t xml:space="preserve">Расходы по вознаграждению </t>
  </si>
  <si>
    <t xml:space="preserve">Чистый доход в виде вознаграждения </t>
  </si>
  <si>
    <t xml:space="preserve">Чистые комиссионные доходы </t>
  </si>
  <si>
    <t xml:space="preserve">Прочие доходы, не связанные с вознаграждением </t>
  </si>
  <si>
    <t xml:space="preserve">Прочие расходы, не связанные с вознаграждением </t>
  </si>
  <si>
    <t>Форма 2</t>
  </si>
  <si>
    <t>неаудированный отчет</t>
  </si>
  <si>
    <t>форма 1</t>
  </si>
  <si>
    <t>(наименование банка)</t>
  </si>
  <si>
    <t>АКТИВЫ</t>
  </si>
  <si>
    <t>Денежные средства и их эквиваленты</t>
  </si>
  <si>
    <t>Инвестиции в дочерние организации</t>
  </si>
  <si>
    <t>Прочие активы</t>
  </si>
  <si>
    <t>из них (справочно):</t>
  </si>
  <si>
    <t>аффинированные драгоценные металлы</t>
  </si>
  <si>
    <t>Дебиторская задолженность (нетто)</t>
  </si>
  <si>
    <t>Производные финансовые инструменты</t>
  </si>
  <si>
    <t xml:space="preserve"> ИТОГО АКТИВЫ</t>
  </si>
  <si>
    <t>ОБЯЗАТЕЛЬСТВА</t>
  </si>
  <si>
    <t>Средства правительства и НБ РК</t>
  </si>
  <si>
    <t>Выпущенные долговые ценные бумаги</t>
  </si>
  <si>
    <t>Прочие обязательства</t>
  </si>
  <si>
    <t xml:space="preserve">Кредиторская задолженность </t>
  </si>
  <si>
    <t xml:space="preserve"> ИТОГО ОБЯЗАТЕЛЬСТВА</t>
  </si>
  <si>
    <t>СОБСТВЕННЫЙ КАПИТАЛ</t>
  </si>
  <si>
    <t>в том числе:</t>
  </si>
  <si>
    <t>Объявленный уставный капитал - простые акции</t>
  </si>
  <si>
    <t xml:space="preserve">Собственные выкупленные акции </t>
  </si>
  <si>
    <t xml:space="preserve"> ИТОГО СОБСТВЕННЫЙ КАПИТАЛ</t>
  </si>
  <si>
    <t xml:space="preserve"> ИТОГО ОБЯЗАТЕЛЬСТВ И СОБСТВЕННОГО КАПИТАЛА</t>
  </si>
  <si>
    <t xml:space="preserve">Займы клиентам </t>
  </si>
  <si>
    <t xml:space="preserve">Ценные бумаги </t>
  </si>
  <si>
    <t xml:space="preserve">Средства в кредитных учреждениях </t>
  </si>
  <si>
    <t xml:space="preserve">Средства клиентов  </t>
  </si>
  <si>
    <t xml:space="preserve">Средства кредитных учреждений </t>
  </si>
  <si>
    <t xml:space="preserve">Выпущенные долговые ценные бумаги </t>
  </si>
  <si>
    <t xml:space="preserve">Субординированный долг </t>
  </si>
  <si>
    <t xml:space="preserve">Комиссионные доходы </t>
  </si>
  <si>
    <t xml:space="preserve">Комиссионные расходы </t>
  </si>
  <si>
    <r>
      <t>(</t>
    </r>
    <r>
      <rPr>
        <sz val="10"/>
        <color indexed="8"/>
        <rFont val="Times New Roman"/>
        <family val="1"/>
      </rPr>
      <t>наименование банка</t>
    </r>
    <r>
      <rPr>
        <b/>
        <sz val="10"/>
        <color indexed="8"/>
        <rFont val="Times New Roman"/>
        <family val="1"/>
      </rPr>
      <t>)</t>
    </r>
  </si>
  <si>
    <t>ГЛАВНЫЙ  БУХГАЛТЕР</t>
  </si>
  <si>
    <t xml:space="preserve">Финансовые инструменты, оцениваемые по справедливой стоимости, изменения которой отражается в составе прибыли или убытка за период </t>
  </si>
  <si>
    <t>Основные средства и нематериальные активы (за вычетом амортизации и износа)</t>
  </si>
  <si>
    <t>Кредиты, выданные клиентам (за вычетом резервов на возможные потери)</t>
  </si>
  <si>
    <t>Акционерный капитал</t>
  </si>
  <si>
    <t>АО 'АТФБанк' (по требованиям МСФО)</t>
  </si>
  <si>
    <t>Чистая прибыль от операций с иностранной валютой</t>
  </si>
  <si>
    <t xml:space="preserve"> НЕКОНСОЛИДИРОВАННЫЙ ОТЧЕТ О ФИНАНСОВОМ ПОЛОЖЕНИИ </t>
  </si>
  <si>
    <t>(бухгалтерский баланс) АО 'АТФБанк' (по требованиям МСФО)</t>
  </si>
  <si>
    <t>Резерв по переоценке активов, имеющихся в наличии для продажи:</t>
  </si>
  <si>
    <t xml:space="preserve">- Чистое изменение справедливой стоимости </t>
  </si>
  <si>
    <t>- Чистое изменение справедливой стоимости, перенесенное в состав прибыли или убытка</t>
  </si>
  <si>
    <t>НЕКОНСОЛИДИРОВАННЫЙ ОТЧЕТ О ПРИБЫЛЯХ И УБЫТКАХ И СОВОКУПНОМ ДОХОДЕ</t>
  </si>
  <si>
    <t>Кредиты и авансы, выданные банкам</t>
  </si>
  <si>
    <t>Финансовые активы, имеющиеся в наличии для продажи (за вычетом резервов на возможные потери)</t>
  </si>
  <si>
    <t>Текущий налоговый актив</t>
  </si>
  <si>
    <t>Отложенный налоговый актив</t>
  </si>
  <si>
    <t>Депозиты и счета банков</t>
  </si>
  <si>
    <t>Текущие счета и депозиты клиентов</t>
  </si>
  <si>
    <t>Прочие привлеченные средства</t>
  </si>
  <si>
    <t>Субординированные займы</t>
  </si>
  <si>
    <t>Накопленные убытки</t>
  </si>
  <si>
    <t>Операционный доход</t>
  </si>
  <si>
    <t>Затраты на персонал</t>
  </si>
  <si>
    <t xml:space="preserve">Прочие общие и административные расходы </t>
  </si>
  <si>
    <t>на 01.01.2014г</t>
  </si>
  <si>
    <t>резервы</t>
  </si>
  <si>
    <t>Общий резерв</t>
  </si>
  <si>
    <t>Резерв по переоценке финансовых активов, имеющихся в наличии для продажи</t>
  </si>
  <si>
    <t>Изъятое имущество</t>
  </si>
  <si>
    <t>Чистый (убыток)/прибыль 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</si>
  <si>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Прочие доходы</t>
  </si>
  <si>
    <t>Дополнительно оплаченный капитал</t>
  </si>
  <si>
    <t>Чистый убыток от операций с прочими финансовыми инструментами,  оцениваемыми по справедливой стоимости, изменения которой отражаются в составе прибыли или убытка за период</t>
  </si>
  <si>
    <t>Убыток от выкупленных собственных долговых инструментов</t>
  </si>
  <si>
    <t>Восстановление резервов от обесценения /Убытки от обесценения</t>
  </si>
  <si>
    <t>Прибыль/(убыток) до налогообложения</t>
  </si>
  <si>
    <t>Прибыль/(убыток) за период</t>
  </si>
  <si>
    <t>Прочий совокупный доход/(убыток)</t>
  </si>
  <si>
    <t>Итого сокупного дохода/(убытка) за период</t>
  </si>
  <si>
    <t>Чистая прибыль/(убыток) от выбытия основных средств и нематериальных активов</t>
  </si>
  <si>
    <t>КАСЕНОВА М.Н.</t>
  </si>
  <si>
    <t xml:space="preserve">Расходы по подоходному налогу </t>
  </si>
  <si>
    <t>Прочий совокупный (убыток)/доход</t>
  </si>
  <si>
    <t xml:space="preserve"> по состоянию на 01/ 07/ 2014 года </t>
  </si>
  <si>
    <t>на 01.07.2014г</t>
  </si>
  <si>
    <t>ПРЕДСЕДАТЕЛЬ ПРАВЛЕНИЯ</t>
  </si>
  <si>
    <t>ЭНТОНИ ЭСПИНА</t>
  </si>
  <si>
    <t xml:space="preserve">за период с 01 01 по 30 06 2014г  </t>
  </si>
  <si>
    <t xml:space="preserve">за период с 01 01 по 30 06 2013г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</si>
</sst>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&quot;  &quot;;\-#,##0&quot;  &quot;"/>
    <numFmt numFmtId="181" formatCode="#,##0&quot;  &quot;;[Red]\-#,##0&quot;  &quot;"/>
    <numFmt numFmtId="182" formatCode="#,##0.00&quot;  &quot;;\-#,##0.00&quot;  &quot;"/>
    <numFmt numFmtId="183" formatCode="#,##0.00&quot;  &quot;;[Red]\-#,##0.00&quot;  &quot;"/>
    <numFmt numFmtId="184" formatCode="_-* #,##0&quot;  &quot;_-;\-* #,##0&quot;  &quot;_-;_-* &quot;-&quot;&quot;  &quot;_-;_-@_-"/>
    <numFmt numFmtId="185" formatCode="_-* #,##0_ _ _-;\-* #,##0_ _ _-;_-* &quot;-&quot;_ _ _-;_-@_-"/>
    <numFmt numFmtId="186" formatCode="_-* #,##0.00&quot;  &quot;_-;\-* #,##0.00&quot;  &quot;_-;_-* &quot;-&quot;??&quot;  &quot;_-;_-@_-"/>
    <numFmt numFmtId="187" formatCode="_-* #,##0.00_ _ _-;\-* #,##0.00_ _ _-;_-* &quot;-&quot;??_ _ _-;_-@_-"/>
    <numFmt numFmtId="188" formatCode="_-* #,##0.0_ _ _-;\-* #,##0.0_ _ _-;_-* &quot;-&quot;??_ _ _-;_-@_-"/>
    <numFmt numFmtId="189" formatCode="_-* #,##0_ _ _-;\-* #,##0_ _ _-;_-* &quot;-&quot;??_ _ _-;_-@_-"/>
  </numFmts>
  <fonts count="61">
    <font>
      <sz val="10"/>
      <name val="Arial Cyr"/>
      <family val="0"/>
    </font>
    <font>
      <sz val="10"/>
      <color indexed="63"/>
      <name val="Helv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i/>
      <sz val="9"/>
      <color indexed="8"/>
      <name val="Arial Cyr"/>
      <family val="2"/>
    </font>
    <font>
      <b/>
      <sz val="10"/>
      <color indexed="10"/>
      <name val="Arial Cyr"/>
      <family val="0"/>
    </font>
    <font>
      <i/>
      <sz val="9"/>
      <name val="Arial Cyr"/>
      <family val="0"/>
    </font>
    <font>
      <i/>
      <sz val="10"/>
      <color indexed="63"/>
      <name val="Helv"/>
      <family val="0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Times New Roman"/>
      <family val="1"/>
    </font>
    <font>
      <sz val="9"/>
      <name val="Arial Cyr"/>
      <family val="0"/>
    </font>
    <font>
      <sz val="9"/>
      <color indexed="63"/>
      <name val="Helv"/>
      <family val="0"/>
    </font>
    <font>
      <i/>
      <sz val="9"/>
      <color indexed="63"/>
      <name val="Helv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" fillId="0" borderId="0">
      <alignment/>
      <protection/>
    </xf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3" fontId="6" fillId="0" borderId="0" xfId="60" applyNumberFormat="1" applyFont="1" applyBorder="1" applyAlignment="1">
      <alignment horizontal="center" vertical="center"/>
      <protection/>
    </xf>
    <xf numFmtId="0" fontId="5" fillId="0" borderId="0" xfId="60" applyFont="1" applyBorder="1" applyAlignment="1">
      <alignment vertical="center" wrapText="1"/>
      <protection/>
    </xf>
    <xf numFmtId="3" fontId="6" fillId="0" borderId="0" xfId="53" applyNumberFormat="1" applyFont="1" applyBorder="1" applyAlignment="1">
      <alignment horizontal="center" vertical="center"/>
      <protection/>
    </xf>
    <xf numFmtId="0" fontId="18" fillId="0" borderId="0" xfId="60" applyFont="1" applyAlignment="1">
      <alignment vertical="center"/>
      <protection/>
    </xf>
    <xf numFmtId="0" fontId="18" fillId="0" borderId="0" xfId="60" applyFont="1" applyBorder="1" applyAlignment="1">
      <alignment vertical="center"/>
      <protection/>
    </xf>
    <xf numFmtId="3" fontId="18" fillId="0" borderId="0" xfId="60" applyNumberFormat="1" applyFont="1" applyBorder="1" applyAlignment="1">
      <alignment horizontal="center" vertical="center"/>
      <protection/>
    </xf>
    <xf numFmtId="0" fontId="19" fillId="0" borderId="0" xfId="60" applyFont="1" applyAlignment="1">
      <alignment vertical="center"/>
      <protection/>
    </xf>
    <xf numFmtId="0" fontId="21" fillId="0" borderId="0" xfId="60" applyFont="1" applyFill="1" applyAlignment="1">
      <alignment vertical="center" wrapText="1"/>
      <protection/>
    </xf>
    <xf numFmtId="3" fontId="21" fillId="0" borderId="0" xfId="60" applyNumberFormat="1" applyFont="1" applyFill="1" applyAlignment="1">
      <alignment horizontal="center" vertical="center" wrapText="1"/>
      <protection/>
    </xf>
    <xf numFmtId="0" fontId="20" fillId="0" borderId="0" xfId="60" applyFont="1" applyFill="1" applyAlignment="1">
      <alignment vertical="center" wrapText="1"/>
      <protection/>
    </xf>
    <xf numFmtId="3" fontId="20" fillId="0" borderId="0" xfId="60" applyNumberFormat="1" applyFont="1" applyFill="1" applyAlignment="1">
      <alignment horizontal="center" vertical="center" wrapText="1"/>
      <protection/>
    </xf>
    <xf numFmtId="0" fontId="19" fillId="0" borderId="0" xfId="60" applyFont="1" applyBorder="1" applyAlignment="1">
      <alignment vertical="center"/>
      <protection/>
    </xf>
    <xf numFmtId="3" fontId="19" fillId="0" borderId="0" xfId="60" applyNumberFormat="1" applyFont="1" applyBorder="1" applyAlignment="1">
      <alignment horizontal="center" vertical="center"/>
      <protection/>
    </xf>
    <xf numFmtId="0" fontId="19" fillId="0" borderId="0" xfId="60" applyFont="1" applyBorder="1" applyAlignment="1">
      <alignment horizontal="center" vertical="center"/>
      <protection/>
    </xf>
    <xf numFmtId="0" fontId="19" fillId="0" borderId="0" xfId="60" applyFont="1" applyFill="1" applyBorder="1" applyAlignment="1">
      <alignment vertical="center"/>
      <protection/>
    </xf>
    <xf numFmtId="3" fontId="18" fillId="0" borderId="0" xfId="60" applyNumberFormat="1" applyFont="1" applyAlignment="1">
      <alignment horizontal="center" vertical="center"/>
      <protection/>
    </xf>
    <xf numFmtId="0" fontId="5" fillId="0" borderId="0" xfId="0" applyFont="1" applyAlignment="1">
      <alignment/>
    </xf>
    <xf numFmtId="0" fontId="22" fillId="0" borderId="0" xfId="60" applyFont="1" applyAlignment="1">
      <alignment vertical="center"/>
      <protection/>
    </xf>
    <xf numFmtId="3" fontId="22" fillId="0" borderId="0" xfId="60" applyNumberFormat="1" applyFont="1" applyAlignment="1">
      <alignment horizontal="center" vertical="center"/>
      <protection/>
    </xf>
    <xf numFmtId="3" fontId="7" fillId="0" borderId="0" xfId="60" applyNumberFormat="1" applyFont="1" applyBorder="1" applyAlignment="1">
      <alignment horizontal="center" vertical="center" wrapText="1"/>
      <protection/>
    </xf>
    <xf numFmtId="3" fontId="5" fillId="0" borderId="0" xfId="0" applyNumberFormat="1" applyFont="1" applyAlignment="1">
      <alignment horizontal="center" vertical="center"/>
    </xf>
    <xf numFmtId="3" fontId="18" fillId="0" borderId="0" xfId="60" applyNumberFormat="1" applyFont="1" applyAlignment="1">
      <alignment vertical="center"/>
      <protection/>
    </xf>
    <xf numFmtId="189" fontId="18" fillId="0" borderId="0" xfId="62" applyNumberFormat="1" applyFont="1" applyAlignment="1">
      <alignment vertical="center"/>
    </xf>
    <xf numFmtId="3" fontId="5" fillId="0" borderId="0" xfId="60" applyNumberFormat="1" applyFont="1" applyBorder="1" applyAlignment="1">
      <alignment horizontal="center" vertical="center" wrapText="1"/>
      <protection/>
    </xf>
    <xf numFmtId="3" fontId="5" fillId="0" borderId="0" xfId="53" applyNumberFormat="1" applyFont="1" applyAlignment="1">
      <alignment horizontal="center" vertical="center" wrapText="1"/>
      <protection/>
    </xf>
    <xf numFmtId="3" fontId="12" fillId="0" borderId="0" xfId="64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center" vertical="center" wrapText="1"/>
      <protection/>
    </xf>
    <xf numFmtId="3" fontId="6" fillId="33" borderId="11" xfId="53" applyNumberFormat="1" applyFont="1" applyFill="1" applyBorder="1" applyAlignment="1">
      <alignment horizontal="center" vertical="center" wrapText="1"/>
      <protection/>
    </xf>
    <xf numFmtId="3" fontId="13" fillId="0" borderId="12" xfId="64" applyNumberFormat="1" applyFont="1" applyFill="1" applyBorder="1" applyAlignment="1">
      <alignment horizontal="center" vertical="center" wrapText="1"/>
    </xf>
    <xf numFmtId="3" fontId="2" fillId="0" borderId="12" xfId="53" applyNumberFormat="1" applyFont="1" applyFill="1" applyBorder="1" applyAlignment="1">
      <alignment horizontal="center" vertical="center" wrapText="1"/>
      <protection/>
    </xf>
    <xf numFmtId="3" fontId="26" fillId="0" borderId="12" xfId="53" applyNumberFormat="1" applyFont="1" applyFill="1" applyBorder="1" applyAlignment="1">
      <alignment horizontal="center" vertical="center" wrapText="1"/>
      <protection/>
    </xf>
    <xf numFmtId="3" fontId="14" fillId="0" borderId="12" xfId="64" applyNumberFormat="1" applyFont="1" applyFill="1" applyBorder="1" applyAlignment="1">
      <alignment horizontal="center" vertical="center" wrapText="1"/>
    </xf>
    <xf numFmtId="3" fontId="13" fillId="0" borderId="12" xfId="53" applyNumberFormat="1" applyFont="1" applyBorder="1" applyAlignment="1">
      <alignment horizontal="center" vertical="center"/>
      <protection/>
    </xf>
    <xf numFmtId="3" fontId="19" fillId="34" borderId="12" xfId="62" applyNumberFormat="1" applyFont="1" applyFill="1" applyBorder="1" applyAlignment="1">
      <alignment horizontal="center" vertical="center" wrapText="1"/>
    </xf>
    <xf numFmtId="3" fontId="12" fillId="0" borderId="12" xfId="64" applyNumberFormat="1" applyFont="1" applyFill="1" applyBorder="1" applyAlignment="1">
      <alignment horizontal="center" vertical="center" wrapText="1"/>
    </xf>
    <xf numFmtId="3" fontId="6" fillId="34" borderId="12" xfId="62" applyNumberFormat="1" applyFont="1" applyFill="1" applyBorder="1" applyAlignment="1">
      <alignment horizontal="center" vertical="center" wrapText="1"/>
    </xf>
    <xf numFmtId="3" fontId="12" fillId="0" borderId="12" xfId="53" applyNumberFormat="1" applyFont="1" applyBorder="1" applyAlignment="1">
      <alignment horizontal="center" vertical="center" wrapText="1"/>
      <protection/>
    </xf>
    <xf numFmtId="3" fontId="2" fillId="0" borderId="12" xfId="60" applyNumberFormat="1" applyFont="1" applyFill="1" applyBorder="1" applyAlignment="1">
      <alignment horizontal="center" vertical="center"/>
      <protection/>
    </xf>
    <xf numFmtId="3" fontId="6" fillId="34" borderId="12" xfId="60" applyNumberFormat="1" applyFont="1" applyFill="1" applyBorder="1" applyAlignment="1">
      <alignment horizontal="center" vertical="center" wrapText="1"/>
      <protection/>
    </xf>
    <xf numFmtId="3" fontId="12" fillId="0" borderId="13" xfId="53" applyNumberFormat="1" applyFont="1" applyBorder="1" applyAlignment="1">
      <alignment horizontal="center" vertical="center" wrapText="1"/>
      <protection/>
    </xf>
    <xf numFmtId="3" fontId="13" fillId="0" borderId="14" xfId="64" applyNumberFormat="1" applyFont="1" applyFill="1" applyBorder="1" applyAlignment="1">
      <alignment horizontal="center" vertical="center" wrapText="1"/>
    </xf>
    <xf numFmtId="3" fontId="2" fillId="0" borderId="14" xfId="53" applyNumberFormat="1" applyFont="1" applyFill="1" applyBorder="1" applyAlignment="1">
      <alignment horizontal="center" vertical="center" wrapText="1"/>
      <protection/>
    </xf>
    <xf numFmtId="3" fontId="26" fillId="0" borderId="14" xfId="53" applyNumberFormat="1" applyFont="1" applyFill="1" applyBorder="1" applyAlignment="1">
      <alignment horizontal="center" vertical="center" wrapText="1"/>
      <protection/>
    </xf>
    <xf numFmtId="3" fontId="14" fillId="0" borderId="14" xfId="64" applyNumberFormat="1" applyFont="1" applyFill="1" applyBorder="1" applyAlignment="1">
      <alignment horizontal="center" vertical="center" wrapText="1"/>
    </xf>
    <xf numFmtId="3" fontId="13" fillId="0" borderId="14" xfId="53" applyNumberFormat="1" applyFont="1" applyBorder="1" applyAlignment="1">
      <alignment horizontal="center" vertical="center"/>
      <protection/>
    </xf>
    <xf numFmtId="3" fontId="19" fillId="34" borderId="14" xfId="62" applyNumberFormat="1" applyFont="1" applyFill="1" applyBorder="1" applyAlignment="1">
      <alignment horizontal="center" vertical="center" wrapText="1"/>
    </xf>
    <xf numFmtId="3" fontId="12" fillId="0" borderId="14" xfId="64" applyNumberFormat="1" applyFont="1" applyFill="1" applyBorder="1" applyAlignment="1">
      <alignment horizontal="center" vertical="center" wrapText="1"/>
    </xf>
    <xf numFmtId="3" fontId="12" fillId="0" borderId="14" xfId="53" applyNumberFormat="1" applyFont="1" applyBorder="1" applyAlignment="1">
      <alignment horizontal="center" vertical="center" wrapText="1"/>
      <protection/>
    </xf>
    <xf numFmtId="3" fontId="6" fillId="34" borderId="15" xfId="60" applyNumberFormat="1" applyFont="1" applyFill="1" applyBorder="1" applyAlignment="1">
      <alignment horizontal="center" vertical="center" wrapText="1"/>
      <protection/>
    </xf>
    <xf numFmtId="0" fontId="19" fillId="33" borderId="10" xfId="53" applyFont="1" applyFill="1" applyBorder="1" applyAlignment="1">
      <alignment horizontal="center" vertical="center" wrapText="1"/>
      <protection/>
    </xf>
    <xf numFmtId="3" fontId="19" fillId="33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53" applyFont="1" applyAlignment="1">
      <alignment horizontal="center" vertical="center" wrapText="1"/>
      <protection/>
    </xf>
    <xf numFmtId="0" fontId="1" fillId="0" borderId="0" xfId="53" applyAlignment="1">
      <alignment horizontal="center" vertical="center"/>
      <protection/>
    </xf>
    <xf numFmtId="3" fontId="12" fillId="0" borderId="16" xfId="53" applyNumberFormat="1" applyFont="1" applyBorder="1" applyAlignment="1">
      <alignment horizontal="center" vertical="center" wrapText="1"/>
      <protection/>
    </xf>
    <xf numFmtId="0" fontId="24" fillId="0" borderId="0" xfId="53" applyFont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3" fontId="1" fillId="0" borderId="0" xfId="53" applyNumberFormat="1" applyAlignment="1">
      <alignment horizontal="center" vertical="center"/>
      <protection/>
    </xf>
    <xf numFmtId="0" fontId="1" fillId="0" borderId="0" xfId="53" applyBorder="1" applyAlignment="1">
      <alignment horizontal="center" vertical="center"/>
      <protection/>
    </xf>
    <xf numFmtId="0" fontId="17" fillId="0" borderId="0" xfId="53" applyFont="1" applyBorder="1" applyAlignment="1">
      <alignment horizontal="center" vertical="center"/>
      <protection/>
    </xf>
    <xf numFmtId="0" fontId="17" fillId="0" borderId="0" xfId="53" applyFont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25" fillId="0" borderId="0" xfId="53" applyFont="1" applyBorder="1" applyAlignment="1">
      <alignment horizontal="center" vertical="center"/>
      <protection/>
    </xf>
    <xf numFmtId="0" fontId="25" fillId="0" borderId="0" xfId="53" applyFont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" fillId="0" borderId="0" xfId="53" applyFill="1" applyAlignment="1">
      <alignment horizontal="center" vertical="center"/>
      <protection/>
    </xf>
    <xf numFmtId="0" fontId="15" fillId="0" borderId="0" xfId="53" applyFont="1" applyFill="1" applyBorder="1" applyAlignment="1">
      <alignment horizontal="center" vertical="center"/>
      <protection/>
    </xf>
    <xf numFmtId="3" fontId="1" fillId="0" borderId="0" xfId="53" applyNumberFormat="1" applyBorder="1" applyAlignment="1">
      <alignment horizontal="center" vertical="center"/>
      <protection/>
    </xf>
    <xf numFmtId="0" fontId="1" fillId="0" borderId="0" xfId="53" applyFill="1" applyBorder="1" applyAlignment="1">
      <alignment horizontal="center" vertical="center"/>
      <protection/>
    </xf>
    <xf numFmtId="1" fontId="12" fillId="0" borderId="0" xfId="64" applyNumberFormat="1" applyFont="1" applyFill="1" applyBorder="1" applyAlignment="1">
      <alignment horizontal="center" vertical="center" wrapText="1"/>
    </xf>
    <xf numFmtId="0" fontId="6" fillId="0" borderId="0" xfId="60" applyFont="1" applyFill="1" applyBorder="1" applyAlignment="1">
      <alignment horizontal="center" vertical="center"/>
      <protection/>
    </xf>
    <xf numFmtId="0" fontId="12" fillId="0" borderId="17" xfId="53" applyFont="1" applyBorder="1" applyAlignment="1">
      <alignment horizontal="left" vertical="center" wrapText="1"/>
      <protection/>
    </xf>
    <xf numFmtId="1" fontId="13" fillId="0" borderId="18" xfId="64" applyNumberFormat="1" applyFont="1" applyFill="1" applyBorder="1" applyAlignment="1">
      <alignment horizontal="left" vertical="center" wrapText="1"/>
    </xf>
    <xf numFmtId="0" fontId="26" fillId="0" borderId="18" xfId="53" applyFont="1" applyFill="1" applyBorder="1" applyAlignment="1">
      <alignment horizontal="left" vertical="center" wrapText="1"/>
      <protection/>
    </xf>
    <xf numFmtId="1" fontId="14" fillId="0" borderId="18" xfId="64" applyNumberFormat="1" applyFont="1" applyFill="1" applyBorder="1" applyAlignment="1">
      <alignment horizontal="left" vertical="center" wrapText="1"/>
    </xf>
    <xf numFmtId="0" fontId="2" fillId="0" borderId="18" xfId="53" applyFont="1" applyFill="1" applyBorder="1" applyAlignment="1">
      <alignment horizontal="left" vertical="center" wrapText="1"/>
      <protection/>
    </xf>
    <xf numFmtId="0" fontId="13" fillId="0" borderId="18" xfId="53" applyFont="1" applyBorder="1" applyAlignment="1">
      <alignment horizontal="left" vertical="center"/>
      <protection/>
    </xf>
    <xf numFmtId="1" fontId="12" fillId="34" borderId="18" xfId="64" applyNumberFormat="1" applyFont="1" applyFill="1" applyBorder="1" applyAlignment="1">
      <alignment horizontal="left" vertical="center" wrapText="1"/>
    </xf>
    <xf numFmtId="1" fontId="12" fillId="0" borderId="18" xfId="64" applyNumberFormat="1" applyFont="1" applyFill="1" applyBorder="1" applyAlignment="1">
      <alignment horizontal="left" vertical="center" wrapText="1"/>
    </xf>
    <xf numFmtId="0" fontId="12" fillId="0" borderId="18" xfId="53" applyFont="1" applyBorder="1" applyAlignment="1">
      <alignment horizontal="left" vertical="center" wrapText="1"/>
      <protection/>
    </xf>
    <xf numFmtId="1" fontId="13" fillId="0" borderId="19" xfId="64" applyNumberFormat="1" applyFont="1" applyFill="1" applyBorder="1" applyAlignment="1">
      <alignment horizontal="left" vertical="center" wrapText="1"/>
    </xf>
    <xf numFmtId="1" fontId="12" fillId="34" borderId="20" xfId="64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0" xfId="60" applyFont="1" applyBorder="1" applyAlignment="1">
      <alignment horizontal="left" vertical="center"/>
      <protection/>
    </xf>
    <xf numFmtId="3" fontId="21" fillId="0" borderId="21" xfId="60" applyNumberFormat="1" applyFont="1" applyFill="1" applyBorder="1" applyAlignment="1">
      <alignment horizontal="center" vertical="center" wrapText="1"/>
      <protection/>
    </xf>
    <xf numFmtId="3" fontId="18" fillId="0" borderId="21" xfId="60" applyNumberFormat="1" applyFont="1" applyFill="1" applyBorder="1" applyAlignment="1">
      <alignment horizontal="center" vertical="center"/>
      <protection/>
    </xf>
    <xf numFmtId="3" fontId="19" fillId="0" borderId="21" xfId="60" applyNumberFormat="1" applyFont="1" applyFill="1" applyBorder="1" applyAlignment="1">
      <alignment horizontal="center" vertical="center"/>
      <protection/>
    </xf>
    <xf numFmtId="3" fontId="2" fillId="0" borderId="21" xfId="60" applyNumberFormat="1" applyFont="1" applyFill="1" applyBorder="1" applyAlignment="1">
      <alignment horizontal="center" vertical="center" wrapText="1"/>
      <protection/>
    </xf>
    <xf numFmtId="3" fontId="20" fillId="0" borderId="21" xfId="60" applyNumberFormat="1" applyFont="1" applyFill="1" applyBorder="1" applyAlignment="1">
      <alignment horizontal="center" vertical="center" wrapText="1"/>
      <protection/>
    </xf>
    <xf numFmtId="0" fontId="20" fillId="0" borderId="22" xfId="60" applyFont="1" applyFill="1" applyBorder="1" applyAlignment="1">
      <alignment vertical="center" wrapText="1"/>
      <protection/>
    </xf>
    <xf numFmtId="3" fontId="20" fillId="0" borderId="23" xfId="60" applyNumberFormat="1" applyFont="1" applyFill="1" applyBorder="1" applyAlignment="1">
      <alignment horizontal="center" vertical="center" wrapText="1"/>
      <protection/>
    </xf>
    <xf numFmtId="3" fontId="20" fillId="0" borderId="24" xfId="60" applyNumberFormat="1" applyFont="1" applyFill="1" applyBorder="1" applyAlignment="1">
      <alignment horizontal="center" vertical="center" wrapText="1"/>
      <protection/>
    </xf>
    <xf numFmtId="0" fontId="21" fillId="0" borderId="19" xfId="60" applyFont="1" applyFill="1" applyBorder="1" applyAlignment="1">
      <alignment vertical="center" wrapText="1"/>
      <protection/>
    </xf>
    <xf numFmtId="3" fontId="20" fillId="0" borderId="25" xfId="60" applyNumberFormat="1" applyFont="1" applyFill="1" applyBorder="1" applyAlignment="1">
      <alignment horizontal="center" vertical="center" wrapText="1"/>
      <protection/>
    </xf>
    <xf numFmtId="0" fontId="21" fillId="0" borderId="19" xfId="60" applyFont="1" applyFill="1" applyBorder="1" applyAlignment="1" quotePrefix="1">
      <alignment vertical="center" wrapText="1"/>
      <protection/>
    </xf>
    <xf numFmtId="3" fontId="21" fillId="0" borderId="25" xfId="60" applyNumberFormat="1" applyFont="1" applyFill="1" applyBorder="1" applyAlignment="1">
      <alignment horizontal="center" vertical="center" wrapText="1"/>
      <protection/>
    </xf>
    <xf numFmtId="0" fontId="20" fillId="0" borderId="19" xfId="60" applyFont="1" applyFill="1" applyBorder="1" applyAlignment="1">
      <alignment vertical="center" wrapText="1"/>
      <protection/>
    </xf>
    <xf numFmtId="0" fontId="19" fillId="35" borderId="26" xfId="60" applyFont="1" applyFill="1" applyBorder="1" applyAlignment="1">
      <alignment vertical="center" wrapText="1"/>
      <protection/>
    </xf>
    <xf numFmtId="3" fontId="20" fillId="35" borderId="27" xfId="60" applyNumberFormat="1" applyFont="1" applyFill="1" applyBorder="1" applyAlignment="1">
      <alignment horizontal="center" vertical="center" wrapText="1"/>
      <protection/>
    </xf>
    <xf numFmtId="3" fontId="20" fillId="35" borderId="28" xfId="60" applyNumberFormat="1" applyFont="1" applyFill="1" applyBorder="1" applyAlignment="1">
      <alignment horizontal="center" vertical="center" wrapText="1"/>
      <protection/>
    </xf>
    <xf numFmtId="0" fontId="19" fillId="0" borderId="22" xfId="53" applyFont="1" applyFill="1" applyBorder="1" applyAlignment="1">
      <alignment horizontal="center" vertical="center" wrapText="1"/>
      <protection/>
    </xf>
    <xf numFmtId="3" fontId="19" fillId="0" borderId="23" xfId="53" applyNumberFormat="1" applyFont="1" applyFill="1" applyBorder="1" applyAlignment="1">
      <alignment horizontal="center" vertical="center" wrapText="1"/>
      <protection/>
    </xf>
    <xf numFmtId="3" fontId="19" fillId="0" borderId="24" xfId="53" applyNumberFormat="1" applyFont="1" applyFill="1" applyBorder="1" applyAlignment="1">
      <alignment horizontal="center" vertical="center" wrapText="1"/>
      <protection/>
    </xf>
    <xf numFmtId="3" fontId="19" fillId="0" borderId="25" xfId="60" applyNumberFormat="1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vertical="center" wrapText="1"/>
      <protection/>
    </xf>
    <xf numFmtId="3" fontId="2" fillId="0" borderId="25" xfId="60" applyNumberFormat="1" applyFont="1" applyFill="1" applyBorder="1" applyAlignment="1">
      <alignment horizontal="center" vertical="center" wrapText="1"/>
      <protection/>
    </xf>
    <xf numFmtId="0" fontId="20" fillId="0" borderId="26" xfId="60" applyFont="1" applyFill="1" applyBorder="1" applyAlignment="1">
      <alignment vertical="center" wrapText="1"/>
      <protection/>
    </xf>
    <xf numFmtId="3" fontId="19" fillId="0" borderId="27" xfId="60" applyNumberFormat="1" applyFont="1" applyFill="1" applyBorder="1" applyAlignment="1">
      <alignment horizontal="center" vertical="center"/>
      <protection/>
    </xf>
    <xf numFmtId="3" fontId="19" fillId="0" borderId="28" xfId="60" applyNumberFormat="1" applyFont="1" applyFill="1" applyBorder="1" applyAlignment="1">
      <alignment horizontal="center" vertical="center"/>
      <protection/>
    </xf>
    <xf numFmtId="0" fontId="16" fillId="0" borderId="29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0" fontId="2" fillId="0" borderId="19" xfId="60" applyFont="1" applyFill="1" applyBorder="1" applyAlignment="1">
      <alignment vertical="center" wrapText="1"/>
      <protection/>
    </xf>
    <xf numFmtId="3" fontId="2" fillId="0" borderId="21" xfId="60" applyNumberFormat="1" applyFont="1" applyFill="1" applyBorder="1" applyAlignment="1">
      <alignment horizontal="center" vertical="center" wrapText="1"/>
      <protection/>
    </xf>
    <xf numFmtId="0" fontId="7" fillId="0" borderId="0" xfId="53" applyNumberFormat="1" applyFont="1" applyAlignment="1">
      <alignment horizontal="center" vertical="center" wrapText="1"/>
      <protection/>
    </xf>
    <xf numFmtId="0" fontId="8" fillId="0" borderId="0" xfId="53" applyFont="1" applyAlignment="1">
      <alignment horizontal="center" vertical="center" wrapText="1"/>
      <protection/>
    </xf>
    <xf numFmtId="0" fontId="9" fillId="0" borderId="0" xfId="53" applyFont="1" applyAlignment="1">
      <alignment horizontal="center" vertical="center" wrapText="1"/>
      <protection/>
    </xf>
    <xf numFmtId="0" fontId="8" fillId="0" borderId="31" xfId="53" applyFont="1" applyBorder="1" applyAlignment="1">
      <alignment horizontal="center" vertical="center" wrapText="1"/>
      <protection/>
    </xf>
    <xf numFmtId="0" fontId="7" fillId="0" borderId="0" xfId="60" applyNumberFormat="1" applyFont="1" applyAlignment="1">
      <alignment horizontal="center" vertical="center" wrapText="1"/>
      <protection/>
    </xf>
    <xf numFmtId="0" fontId="8" fillId="0" borderId="0" xfId="60" applyFont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_Лист1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8"/>
  <sheetViews>
    <sheetView zoomScalePageLayoutView="0" workbookViewId="0" topLeftCell="A1">
      <selection activeCell="B1" sqref="B1:C16384"/>
    </sheetView>
  </sheetViews>
  <sheetFormatPr defaultColWidth="9.00390625" defaultRowHeight="12.75"/>
  <cols>
    <col min="1" max="1" width="53.375" style="54" customWidth="1"/>
    <col min="2" max="3" width="24.25390625" style="55" customWidth="1"/>
    <col min="4" max="32" width="16.75390625" style="54" customWidth="1"/>
    <col min="33" max="16384" width="9.125" style="54" customWidth="1"/>
  </cols>
  <sheetData>
    <row r="1" ht="12.75">
      <c r="A1" s="86" t="s">
        <v>9</v>
      </c>
    </row>
    <row r="3" spans="1:17" ht="12.75">
      <c r="A3" s="56"/>
      <c r="B3" s="27"/>
      <c r="C3" s="5" t="s">
        <v>10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2.75" customHeight="1">
      <c r="A4" s="118" t="s">
        <v>50</v>
      </c>
      <c r="B4" s="118"/>
      <c r="C4" s="118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12.75">
      <c r="A5" s="119" t="s">
        <v>51</v>
      </c>
      <c r="B5" s="119"/>
      <c r="C5" s="11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ht="12.75">
      <c r="A6" s="120" t="s">
        <v>11</v>
      </c>
      <c r="B6" s="120"/>
      <c r="C6" s="120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>
      <c r="A7" s="119" t="s">
        <v>87</v>
      </c>
      <c r="B7" s="119"/>
      <c r="C7" s="119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ht="13.5" thickBot="1">
      <c r="A8" s="121" t="s">
        <v>0</v>
      </c>
      <c r="B8" s="121"/>
      <c r="C8" s="12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ht="21" customHeight="1" thickBot="1">
      <c r="A9" s="29" t="s">
        <v>1</v>
      </c>
      <c r="B9" s="30" t="s">
        <v>88</v>
      </c>
      <c r="C9" s="30" t="s">
        <v>68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17" ht="12.75">
      <c r="A10" s="75" t="s">
        <v>12</v>
      </c>
      <c r="B10" s="42"/>
      <c r="C10" s="58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7" ht="12.75">
      <c r="A11" s="76" t="s">
        <v>13</v>
      </c>
      <c r="B11" s="43">
        <f>161870984+18539354</f>
        <v>180410338</v>
      </c>
      <c r="C11" s="31">
        <f>169252395+18429752</f>
        <v>187682147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17" ht="51">
      <c r="A12" s="76" t="s">
        <v>44</v>
      </c>
      <c r="B12" s="43">
        <v>0</v>
      </c>
      <c r="C12" s="31">
        <v>8246.98360038735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1:17" s="60" customFormat="1" ht="12">
      <c r="A13" s="77" t="s">
        <v>16</v>
      </c>
      <c r="B13" s="45"/>
      <c r="C13" s="33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s="60" customFormat="1" ht="12">
      <c r="A14" s="78" t="s">
        <v>19</v>
      </c>
      <c r="B14" s="46">
        <v>0</v>
      </c>
      <c r="C14" s="34">
        <v>7570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38.25">
      <c r="A15" s="76" t="s">
        <v>57</v>
      </c>
      <c r="B15" s="43">
        <v>94061</v>
      </c>
      <c r="C15" s="31">
        <v>94062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ht="12.75">
      <c r="A16" s="79" t="s">
        <v>56</v>
      </c>
      <c r="B16" s="44">
        <v>17455353</v>
      </c>
      <c r="C16" s="32">
        <v>9763429.71001</v>
      </c>
      <c r="D16" s="61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25.5">
      <c r="A17" s="76" t="s">
        <v>46</v>
      </c>
      <c r="B17" s="43">
        <v>569972553</v>
      </c>
      <c r="C17" s="31">
        <v>527587022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12.75">
      <c r="A18" s="80" t="s">
        <v>58</v>
      </c>
      <c r="B18" s="47">
        <v>1127870</v>
      </c>
      <c r="C18" s="35">
        <v>1127870</v>
      </c>
      <c r="D18" s="62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2.75">
      <c r="A19" s="76" t="s">
        <v>14</v>
      </c>
      <c r="B19" s="43">
        <v>3728192</v>
      </c>
      <c r="C19" s="31">
        <v>3632941</v>
      </c>
      <c r="D19" s="62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25.5">
      <c r="A20" s="76" t="s">
        <v>45</v>
      </c>
      <c r="B20" s="43">
        <v>17988293</v>
      </c>
      <c r="C20" s="31">
        <v>18275321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2.75">
      <c r="A21" s="80" t="s">
        <v>59</v>
      </c>
      <c r="B21" s="47">
        <v>5164736</v>
      </c>
      <c r="C21" s="35">
        <v>5164736</v>
      </c>
      <c r="D21" s="62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17" ht="12.75">
      <c r="A22" s="76" t="s">
        <v>15</v>
      </c>
      <c r="B22" s="43">
        <f>8286543+1313</f>
        <v>8287856</v>
      </c>
      <c r="C22" s="31">
        <f>4941021+(21554855-3169956)+1313</f>
        <v>23327233</v>
      </c>
      <c r="D22" s="62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ht="12.75">
      <c r="A23" s="78" t="s">
        <v>16</v>
      </c>
      <c r="B23" s="46"/>
      <c r="C23" s="34"/>
      <c r="D23" s="62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1:17" s="65" customFormat="1" ht="12.75">
      <c r="A24" s="78" t="s">
        <v>17</v>
      </c>
      <c r="B24" s="46">
        <v>4664</v>
      </c>
      <c r="C24" s="34">
        <v>3569</v>
      </c>
      <c r="D24" s="6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s="65" customFormat="1" ht="12.75">
      <c r="A25" s="78" t="s">
        <v>18</v>
      </c>
      <c r="B25" s="46">
        <v>1212624</v>
      </c>
      <c r="C25" s="34">
        <v>3206638</v>
      </c>
      <c r="D25" s="6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s="65" customFormat="1" ht="12.75">
      <c r="A26" s="78" t="s">
        <v>72</v>
      </c>
      <c r="B26" s="46">
        <v>2865048</v>
      </c>
      <c r="C26" s="34">
        <f>21554855-3169956</f>
        <v>18384899</v>
      </c>
      <c r="D26" s="63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ht="12.75">
      <c r="A27" s="81" t="s">
        <v>20</v>
      </c>
      <c r="B27" s="48">
        <f>SUM(B11:B25)-B24-B25-B23-B14</f>
        <v>804229252</v>
      </c>
      <c r="C27" s="36">
        <f>SUM(C11:C25)-C24-C25-C23-C14</f>
        <v>776663008.6936104</v>
      </c>
      <c r="D27" s="62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2.75">
      <c r="A28" s="82" t="s">
        <v>21</v>
      </c>
      <c r="B28" s="49"/>
      <c r="C28" s="37"/>
      <c r="D28" s="62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39.75" customHeight="1">
      <c r="A29" s="76" t="s">
        <v>44</v>
      </c>
      <c r="B29" s="43">
        <v>2300</v>
      </c>
      <c r="C29" s="31">
        <v>15660</v>
      </c>
      <c r="D29" s="62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s="68" customFormat="1" ht="12">
      <c r="A30" s="78" t="s">
        <v>16</v>
      </c>
      <c r="B30" s="46"/>
      <c r="C30" s="34"/>
      <c r="D30" s="66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</row>
    <row r="31" spans="1:17" s="68" customFormat="1" ht="12">
      <c r="A31" s="78" t="s">
        <v>19</v>
      </c>
      <c r="B31" s="46">
        <v>2300</v>
      </c>
      <c r="C31" s="34">
        <v>15660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7" ht="12.75" hidden="1">
      <c r="A32" s="76" t="s">
        <v>22</v>
      </c>
      <c r="B32" s="43"/>
      <c r="C32" s="31">
        <v>0</v>
      </c>
      <c r="D32" s="62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ht="12.75">
      <c r="A33" s="76" t="s">
        <v>60</v>
      </c>
      <c r="B33" s="43">
        <f>8926467</f>
        <v>8926467</v>
      </c>
      <c r="C33" s="31">
        <v>8296491</v>
      </c>
      <c r="D33" s="62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ht="12.75">
      <c r="A34" s="76" t="s">
        <v>61</v>
      </c>
      <c r="B34" s="43">
        <f>641638496</f>
        <v>641638496</v>
      </c>
      <c r="C34" s="31">
        <v>572030478</v>
      </c>
      <c r="D34" s="62"/>
      <c r="E34" s="61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12.75">
      <c r="A35" s="76" t="s">
        <v>63</v>
      </c>
      <c r="B35" s="43">
        <f>23052470</f>
        <v>23052470</v>
      </c>
      <c r="C35" s="31">
        <v>31131142</v>
      </c>
      <c r="D35" s="69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12.75">
      <c r="A36" s="76" t="s">
        <v>23</v>
      </c>
      <c r="B36" s="43">
        <f>38371564</f>
        <v>38371564</v>
      </c>
      <c r="C36" s="31">
        <v>79313244</v>
      </c>
      <c r="D36" s="70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2.75">
      <c r="A37" s="76" t="s">
        <v>62</v>
      </c>
      <c r="B37" s="43">
        <f>18204052</f>
        <v>18204052</v>
      </c>
      <c r="C37" s="31">
        <v>13628402</v>
      </c>
      <c r="D37" s="70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2.75">
      <c r="A38" s="76" t="s">
        <v>24</v>
      </c>
      <c r="B38" s="43">
        <f>439465+3455623</f>
        <v>3895088</v>
      </c>
      <c r="C38" s="31">
        <f>3132078+441215</f>
        <v>3573293</v>
      </c>
      <c r="D38" s="69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s="60" customFormat="1" ht="12">
      <c r="A39" s="78" t="s">
        <v>16</v>
      </c>
      <c r="B39" s="46"/>
      <c r="C39" s="34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</row>
    <row r="40" spans="1:17" s="68" customFormat="1" ht="12">
      <c r="A40" s="113" t="s">
        <v>69</v>
      </c>
      <c r="B40" s="114">
        <v>439465</v>
      </c>
      <c r="C40" s="115">
        <f>441215</f>
        <v>441215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</row>
    <row r="41" spans="1:17" s="68" customFormat="1" ht="12">
      <c r="A41" s="78" t="s">
        <v>25</v>
      </c>
      <c r="B41" s="46">
        <v>2313255</v>
      </c>
      <c r="C41" s="34">
        <v>2085607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</row>
    <row r="42" spans="1:17" ht="12.75">
      <c r="A42" s="81" t="s">
        <v>26</v>
      </c>
      <c r="B42" s="38">
        <f>SUM(B29:B41)-B39-B41-B31-B40</f>
        <v>734090437</v>
      </c>
      <c r="C42" s="38">
        <f>SUM(C29:C41)-C39-C41-C31-C40</f>
        <v>707988710</v>
      </c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2.75">
      <c r="A43" s="83" t="s">
        <v>27</v>
      </c>
      <c r="B43" s="50"/>
      <c r="C43" s="39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4" spans="1:17" ht="12.75">
      <c r="A44" s="76" t="s">
        <v>47</v>
      </c>
      <c r="B44" s="40">
        <f>SUM(B46:B46)</f>
        <v>168170444</v>
      </c>
      <c r="C44" s="40">
        <f>SUM(C46:C46)</f>
        <v>168170444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12.75">
      <c r="A45" s="76" t="s">
        <v>28</v>
      </c>
      <c r="B45" s="43"/>
      <c r="C45" s="31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</row>
    <row r="46" spans="1:17" ht="12.75">
      <c r="A46" s="78" t="s">
        <v>29</v>
      </c>
      <c r="B46" s="46">
        <v>168170444</v>
      </c>
      <c r="C46" s="34">
        <v>168170444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12.75">
      <c r="A47" s="76" t="s">
        <v>75</v>
      </c>
      <c r="B47" s="43">
        <v>359002</v>
      </c>
      <c r="C47" s="31">
        <v>359002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12.75">
      <c r="A48" s="76" t="s">
        <v>30</v>
      </c>
      <c r="B48" s="43">
        <v>-291974</v>
      </c>
      <c r="C48" s="31">
        <v>-291974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2.75">
      <c r="A49" s="76" t="s">
        <v>70</v>
      </c>
      <c r="B49" s="43">
        <v>15181181</v>
      </c>
      <c r="C49" s="31">
        <v>15181181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1:17" ht="25.5">
      <c r="A50" s="84" t="s">
        <v>71</v>
      </c>
      <c r="B50" s="43">
        <v>-1</v>
      </c>
      <c r="C50" s="31">
        <v>0</v>
      </c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ht="12.75">
      <c r="A51" s="76" t="s">
        <v>64</v>
      </c>
      <c r="B51" s="43">
        <f>-1761850-111517987</f>
        <v>-113279837</v>
      </c>
      <c r="C51" s="31">
        <f>-112982504-1761850</f>
        <v>-114744354</v>
      </c>
      <c r="D51" s="71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1:17" ht="12.75">
      <c r="A52" s="81" t="s">
        <v>31</v>
      </c>
      <c r="B52" s="41">
        <f>B44+B47+B48+B49+B51+B50</f>
        <v>70138815</v>
      </c>
      <c r="C52" s="41">
        <f>C44+C47+C48+C49+C51+C50</f>
        <v>68674299</v>
      </c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1:17" ht="26.25" thickBot="1">
      <c r="A53" s="85" t="s">
        <v>32</v>
      </c>
      <c r="B53" s="51">
        <f>B52+B42</f>
        <v>804229252</v>
      </c>
      <c r="C53" s="51">
        <f>C52+C42</f>
        <v>776663009</v>
      </c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72"/>
      <c r="Q53" s="72"/>
    </row>
    <row r="54" spans="1:17" ht="12.75">
      <c r="A54" s="73"/>
      <c r="B54" s="28"/>
      <c r="C54" s="28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72"/>
      <c r="Q54" s="72"/>
    </row>
    <row r="55" spans="1:17" ht="12.75">
      <c r="A55" s="73"/>
      <c r="B55" s="28"/>
      <c r="C55" s="28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72"/>
      <c r="Q55" s="72"/>
    </row>
    <row r="56" spans="1:32" ht="21.75" customHeight="1">
      <c r="A56" s="87" t="s">
        <v>89</v>
      </c>
      <c r="B56" s="3"/>
      <c r="C56" s="3" t="s">
        <v>90</v>
      </c>
      <c r="D56" s="2"/>
      <c r="E56" s="2"/>
      <c r="F56" s="2"/>
      <c r="G56" s="2"/>
      <c r="H56" s="2"/>
      <c r="I56" s="2"/>
      <c r="J56" s="2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2"/>
      <c r="AA56" s="2"/>
      <c r="AB56" s="2"/>
      <c r="AC56" s="2"/>
      <c r="AD56" s="2"/>
      <c r="AE56" s="2"/>
      <c r="AF56" s="2"/>
    </row>
    <row r="57" spans="1:32" ht="21.75" customHeight="1">
      <c r="A57" s="87"/>
      <c r="B57" s="3"/>
      <c r="C57" s="3"/>
      <c r="D57" s="2"/>
      <c r="E57" s="2"/>
      <c r="F57" s="2"/>
      <c r="G57" s="2"/>
      <c r="H57" s="2"/>
      <c r="I57" s="2"/>
      <c r="J57" s="2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2"/>
      <c r="AA57" s="2"/>
      <c r="AB57" s="2"/>
      <c r="AC57" s="2"/>
      <c r="AD57" s="2"/>
      <c r="AE57" s="2"/>
      <c r="AF57" s="2"/>
    </row>
    <row r="58" spans="1:32" ht="27" customHeight="1">
      <c r="A58" s="87" t="s">
        <v>43</v>
      </c>
      <c r="B58" s="3"/>
      <c r="C58" s="3" t="s">
        <v>84</v>
      </c>
      <c r="D58" s="2"/>
      <c r="E58" s="2"/>
      <c r="F58" s="2"/>
      <c r="G58" s="2"/>
      <c r="H58" s="2"/>
      <c r="I58" s="2"/>
      <c r="J58" s="2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2"/>
      <c r="AA58" s="2"/>
      <c r="AB58" s="2"/>
      <c r="AC58" s="2"/>
      <c r="AD58" s="2"/>
      <c r="AE58" s="2"/>
      <c r="AF58" s="2"/>
    </row>
  </sheetData>
  <sheetProtection/>
  <mergeCells count="5">
    <mergeCell ref="A4:C4"/>
    <mergeCell ref="A5:C5"/>
    <mergeCell ref="A6:C6"/>
    <mergeCell ref="A7:C7"/>
    <mergeCell ref="A8:C8"/>
  </mergeCells>
  <printOptions/>
  <pageMargins left="0.9448818897637796" right="0.35433070866141736" top="0.7874015748031497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PageLayoutView="0" workbookViewId="0" topLeftCell="A1">
      <selection activeCell="B52" sqref="B52"/>
    </sheetView>
  </sheetViews>
  <sheetFormatPr defaultColWidth="9.00390625" defaultRowHeight="12.75"/>
  <cols>
    <col min="1" max="1" width="47.125" style="6" customWidth="1"/>
    <col min="2" max="2" width="21.875" style="18" customWidth="1"/>
    <col min="3" max="3" width="19.00390625" style="18" customWidth="1"/>
    <col min="4" max="4" width="9.125" style="6" customWidth="1"/>
    <col min="5" max="5" width="0" style="6" hidden="1" customWidth="1"/>
    <col min="6" max="6" width="14.125" style="6" bestFit="1" customWidth="1"/>
    <col min="7" max="7" width="13.125" style="6" customWidth="1"/>
    <col min="8" max="16384" width="9.125" style="6" customWidth="1"/>
  </cols>
  <sheetData>
    <row r="1" spans="1:3" ht="12.75">
      <c r="A1" s="19" t="s">
        <v>9</v>
      </c>
      <c r="B1" s="23"/>
      <c r="C1" s="23"/>
    </row>
    <row r="2" spans="1:3" ht="12.75">
      <c r="A2" s="20"/>
      <c r="B2" s="21"/>
      <c r="C2" s="21"/>
    </row>
    <row r="3" spans="1:3" ht="12.75">
      <c r="A3" s="4"/>
      <c r="B3" s="26"/>
      <c r="C3" s="22" t="s">
        <v>8</v>
      </c>
    </row>
    <row r="4" spans="1:3" ht="12.75">
      <c r="A4" s="122" t="s">
        <v>55</v>
      </c>
      <c r="B4" s="122"/>
      <c r="C4" s="122"/>
    </row>
    <row r="5" spans="1:3" ht="12.75">
      <c r="A5" s="123" t="s">
        <v>48</v>
      </c>
      <c r="B5" s="123"/>
      <c r="C5" s="123"/>
    </row>
    <row r="6" spans="1:3" ht="12.75">
      <c r="A6" s="123" t="s">
        <v>42</v>
      </c>
      <c r="B6" s="123"/>
      <c r="C6" s="123"/>
    </row>
    <row r="7" spans="1:3" ht="12.75">
      <c r="A7" s="123" t="s">
        <v>91</v>
      </c>
      <c r="B7" s="123"/>
      <c r="C7" s="123"/>
    </row>
    <row r="8" spans="1:3" ht="12.75">
      <c r="A8" s="124" t="s">
        <v>0</v>
      </c>
      <c r="B8" s="124"/>
      <c r="C8" s="124"/>
    </row>
    <row r="9" spans="1:3" ht="13.5" thickBot="1">
      <c r="A9" s="7"/>
      <c r="B9" s="8"/>
      <c r="C9" s="8"/>
    </row>
    <row r="10" spans="1:3" ht="26.25" thickBot="1">
      <c r="A10" s="52" t="s">
        <v>1</v>
      </c>
      <c r="B10" s="53" t="s">
        <v>91</v>
      </c>
      <c r="C10" s="53" t="s">
        <v>92</v>
      </c>
    </row>
    <row r="11" spans="1:3" ht="12.75">
      <c r="A11" s="104"/>
      <c r="B11" s="105"/>
      <c r="C11" s="106"/>
    </row>
    <row r="12" spans="1:3" s="9" customFormat="1" ht="12.75">
      <c r="A12" s="100" t="s">
        <v>2</v>
      </c>
      <c r="B12" s="90">
        <f>SUM(B13:B15)</f>
        <v>27303573</v>
      </c>
      <c r="C12" s="107">
        <f>SUM(C13:C15)</f>
        <v>27267155</v>
      </c>
    </row>
    <row r="13" spans="1:3" ht="12.75">
      <c r="A13" s="96" t="s">
        <v>33</v>
      </c>
      <c r="B13" s="88">
        <v>27206134</v>
      </c>
      <c r="C13" s="88">
        <v>27109095</v>
      </c>
    </row>
    <row r="14" spans="1:3" ht="12.75">
      <c r="A14" s="96" t="s">
        <v>34</v>
      </c>
      <c r="B14" s="88">
        <v>7</v>
      </c>
      <c r="C14" s="88">
        <v>6183</v>
      </c>
    </row>
    <row r="15" spans="1:3" ht="12.75">
      <c r="A15" s="96" t="s">
        <v>35</v>
      </c>
      <c r="B15" s="88">
        <v>97432</v>
      </c>
      <c r="C15" s="88">
        <v>151877</v>
      </c>
    </row>
    <row r="16" spans="1:3" s="9" customFormat="1" ht="12.75">
      <c r="A16" s="100" t="s">
        <v>3</v>
      </c>
      <c r="B16" s="90">
        <f>SUM(B17:B20)</f>
        <v>-19525600</v>
      </c>
      <c r="C16" s="107">
        <f>SUM(C17:C20)</f>
        <v>-19086338</v>
      </c>
    </row>
    <row r="17" spans="1:3" ht="12.75">
      <c r="A17" s="96" t="s">
        <v>36</v>
      </c>
      <c r="B17" s="88">
        <f>-13902036</f>
        <v>-13902036</v>
      </c>
      <c r="C17" s="88">
        <v>-10617042</v>
      </c>
    </row>
    <row r="18" spans="1:3" ht="12.75">
      <c r="A18" s="96" t="s">
        <v>37</v>
      </c>
      <c r="B18" s="88">
        <v>-2086209</v>
      </c>
      <c r="C18" s="88">
        <v>-1478289</v>
      </c>
    </row>
    <row r="19" spans="1:3" ht="12.75">
      <c r="A19" s="96" t="s">
        <v>38</v>
      </c>
      <c r="B19" s="88">
        <v>-2320252</v>
      </c>
      <c r="C19" s="88">
        <f>-4523275</f>
        <v>-4523275</v>
      </c>
    </row>
    <row r="20" spans="1:3" ht="12.75">
      <c r="A20" s="96" t="s">
        <v>39</v>
      </c>
      <c r="B20" s="88">
        <v>-1217103</v>
      </c>
      <c r="C20" s="88">
        <v>-2467732</v>
      </c>
    </row>
    <row r="21" spans="1:3" s="9" customFormat="1" ht="31.5" customHeight="1">
      <c r="A21" s="100" t="s">
        <v>4</v>
      </c>
      <c r="B21" s="90">
        <f>B12+B16</f>
        <v>7777973</v>
      </c>
      <c r="C21" s="107">
        <f>C12+C16</f>
        <v>8180817</v>
      </c>
    </row>
    <row r="22" spans="1:3" ht="12.75">
      <c r="A22" s="108" t="s">
        <v>40</v>
      </c>
      <c r="B22" s="91">
        <v>5538290</v>
      </c>
      <c r="C22" s="117">
        <v>5069910</v>
      </c>
    </row>
    <row r="23" spans="1:7" ht="12.75">
      <c r="A23" s="108" t="s">
        <v>41</v>
      </c>
      <c r="B23" s="91">
        <v>-3108352</v>
      </c>
      <c r="C23" s="117">
        <v>-4734686</v>
      </c>
      <c r="G23" s="24"/>
    </row>
    <row r="24" spans="1:3" s="9" customFormat="1" ht="12.75">
      <c r="A24" s="100" t="s">
        <v>5</v>
      </c>
      <c r="B24" s="90">
        <f>SUM(B22:B23)</f>
        <v>2429938</v>
      </c>
      <c r="C24" s="107">
        <f>SUM(C22:C23)</f>
        <v>335224</v>
      </c>
    </row>
    <row r="25" spans="1:6" ht="69.75" customHeight="1">
      <c r="A25" s="96" t="s">
        <v>73</v>
      </c>
      <c r="B25" s="88">
        <v>-5</v>
      </c>
      <c r="C25" s="88">
        <f>-1321+4541</f>
        <v>3220</v>
      </c>
      <c r="F25" s="24"/>
    </row>
    <row r="26" spans="1:7" ht="63.75">
      <c r="A26" s="96" t="s">
        <v>76</v>
      </c>
      <c r="B26" s="88">
        <v>-2415022</v>
      </c>
      <c r="C26" s="88">
        <v>-25911</v>
      </c>
      <c r="G26" s="24"/>
    </row>
    <row r="27" spans="1:7" ht="30" customHeight="1">
      <c r="A27" s="96" t="s">
        <v>49</v>
      </c>
      <c r="B27" s="89">
        <f>1389090+405424</f>
        <v>1794514</v>
      </c>
      <c r="C27" s="89">
        <f>1174252-50823</f>
        <v>1123429</v>
      </c>
      <c r="F27" s="25"/>
      <c r="G27" s="24"/>
    </row>
    <row r="28" spans="1:3" ht="25.5">
      <c r="A28" s="96" t="s">
        <v>83</v>
      </c>
      <c r="B28" s="88">
        <v>1105598</v>
      </c>
      <c r="C28" s="88">
        <v>-157986</v>
      </c>
    </row>
    <row r="29" spans="1:3" ht="25.5">
      <c r="A29" s="96" t="s">
        <v>77</v>
      </c>
      <c r="B29" s="88">
        <v>-50631</v>
      </c>
      <c r="C29" s="18">
        <v>-691164</v>
      </c>
    </row>
    <row r="30" spans="1:3" ht="12.75">
      <c r="A30" s="116" t="s">
        <v>74</v>
      </c>
      <c r="B30" s="91">
        <v>1325524</v>
      </c>
      <c r="C30" s="117">
        <v>1170016</v>
      </c>
    </row>
    <row r="31" spans="1:3" s="9" customFormat="1" ht="36.75" customHeight="1">
      <c r="A31" s="100" t="s">
        <v>6</v>
      </c>
      <c r="B31" s="90">
        <f>SUM(B25:B30)</f>
        <v>1759978</v>
      </c>
      <c r="C31" s="107">
        <f>SUM(C25:C30)</f>
        <v>1421604</v>
      </c>
    </row>
    <row r="32" spans="1:3" s="9" customFormat="1" ht="36.75" customHeight="1">
      <c r="A32" s="100" t="s">
        <v>65</v>
      </c>
      <c r="B32" s="90">
        <f>B21+B24+B31</f>
        <v>11967889</v>
      </c>
      <c r="C32" s="107">
        <f>C21+C24+C31</f>
        <v>9937645</v>
      </c>
    </row>
    <row r="33" spans="1:3" ht="25.5">
      <c r="A33" s="96" t="s">
        <v>78</v>
      </c>
      <c r="B33" s="88">
        <f>-2353011+546711</f>
        <v>-1806300</v>
      </c>
      <c r="C33" s="99">
        <f>-4858169+58478</f>
        <v>-4799691</v>
      </c>
    </row>
    <row r="34" spans="1:3" ht="27" customHeight="1">
      <c r="A34" s="96" t="s">
        <v>66</v>
      </c>
      <c r="B34" s="88">
        <v>-3834939</v>
      </c>
      <c r="C34" s="99">
        <f>-3624787</f>
        <v>-3624787</v>
      </c>
    </row>
    <row r="35" spans="1:3" ht="15" customHeight="1">
      <c r="A35" s="96" t="s">
        <v>67</v>
      </c>
      <c r="B35" s="91">
        <f>-(850932+3416699+594502)</f>
        <v>-4862133</v>
      </c>
      <c r="C35" s="109">
        <f>-864702-3015368-414821</f>
        <v>-4294891</v>
      </c>
    </row>
    <row r="36" spans="1:3" s="9" customFormat="1" ht="31.5" customHeight="1">
      <c r="A36" s="100" t="s">
        <v>7</v>
      </c>
      <c r="B36" s="90">
        <f>SUM(B33:B35)</f>
        <v>-10503372</v>
      </c>
      <c r="C36" s="107">
        <f>SUM(C33:C35)</f>
        <v>-12719369</v>
      </c>
    </row>
    <row r="37" spans="1:3" s="9" customFormat="1" ht="30.75" customHeight="1">
      <c r="A37" s="100" t="s">
        <v>79</v>
      </c>
      <c r="B37" s="90">
        <f>B32+B36</f>
        <v>1464517</v>
      </c>
      <c r="C37" s="107">
        <f>C32+C36</f>
        <v>-2781724</v>
      </c>
    </row>
    <row r="38" spans="1:4" ht="12.75">
      <c r="A38" s="96" t="s">
        <v>85</v>
      </c>
      <c r="B38" s="88">
        <v>0</v>
      </c>
      <c r="C38" s="88">
        <v>-1374960</v>
      </c>
      <c r="D38" s="24"/>
    </row>
    <row r="39" spans="1:3" s="9" customFormat="1" ht="13.5" thickBot="1">
      <c r="A39" s="110" t="s">
        <v>80</v>
      </c>
      <c r="B39" s="111">
        <f>B37+B38</f>
        <v>1464517</v>
      </c>
      <c r="C39" s="112">
        <f>C37+C38</f>
        <v>-4156684</v>
      </c>
    </row>
    <row r="40" spans="1:3" ht="24.75" customHeight="1" thickBot="1">
      <c r="A40" s="10"/>
      <c r="B40" s="11"/>
      <c r="C40" s="11"/>
    </row>
    <row r="41" spans="1:3" ht="27.75" customHeight="1">
      <c r="A41" s="93" t="s">
        <v>81</v>
      </c>
      <c r="B41" s="94"/>
      <c r="C41" s="95"/>
    </row>
    <row r="42" spans="1:3" ht="27.75" customHeight="1">
      <c r="A42" s="96" t="s">
        <v>52</v>
      </c>
      <c r="B42" s="92"/>
      <c r="C42" s="97"/>
    </row>
    <row r="43" spans="1:3" ht="27.75" customHeight="1">
      <c r="A43" s="98" t="s">
        <v>53</v>
      </c>
      <c r="B43" s="88">
        <v>-1</v>
      </c>
      <c r="C43" s="88">
        <v>22459</v>
      </c>
    </row>
    <row r="44" spans="1:3" ht="27.75" customHeight="1">
      <c r="A44" s="98" t="s">
        <v>54</v>
      </c>
      <c r="B44" s="88">
        <v>0</v>
      </c>
      <c r="C44" s="88">
        <v>0</v>
      </c>
    </row>
    <row r="45" spans="1:3" ht="27.75" customHeight="1">
      <c r="A45" s="100" t="s">
        <v>86</v>
      </c>
      <c r="B45" s="92">
        <f>SUM(B43:B44)</f>
        <v>-1</v>
      </c>
      <c r="C45" s="97">
        <f>SUM(C43:C44)</f>
        <v>22459</v>
      </c>
    </row>
    <row r="46" spans="1:3" ht="27.75" customHeight="1" thickBot="1">
      <c r="A46" s="101" t="s">
        <v>82</v>
      </c>
      <c r="B46" s="102">
        <f>B39+B45</f>
        <v>1464516</v>
      </c>
      <c r="C46" s="103">
        <f>C39+C45</f>
        <v>-4134225</v>
      </c>
    </row>
    <row r="47" spans="1:3" ht="27.75" customHeight="1">
      <c r="A47" s="12"/>
      <c r="B47" s="13"/>
      <c r="C47" s="13"/>
    </row>
    <row r="48" spans="1:26" ht="20.25" customHeight="1">
      <c r="A48" s="87" t="s">
        <v>89</v>
      </c>
      <c r="B48" s="3"/>
      <c r="C48" s="3" t="s">
        <v>90</v>
      </c>
      <c r="D48" s="16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4"/>
      <c r="S48" s="14"/>
      <c r="T48" s="14"/>
      <c r="U48" s="14"/>
      <c r="V48" s="14"/>
      <c r="W48" s="14"/>
      <c r="X48" s="14"/>
      <c r="Y48" s="14"/>
      <c r="Z48" s="15"/>
    </row>
    <row r="49" spans="1:26" ht="20.25" customHeight="1">
      <c r="A49" s="87"/>
      <c r="B49" s="3"/>
      <c r="C49" s="3"/>
      <c r="D49" s="16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  <c r="S49" s="14"/>
      <c r="T49" s="14"/>
      <c r="U49" s="14"/>
      <c r="V49" s="14"/>
      <c r="W49" s="14"/>
      <c r="X49" s="14"/>
      <c r="Y49" s="14"/>
      <c r="Z49" s="15"/>
    </row>
    <row r="50" spans="1:26" ht="26.25" customHeight="1">
      <c r="A50" s="87" t="s">
        <v>43</v>
      </c>
      <c r="B50" s="3"/>
      <c r="C50" s="3" t="s">
        <v>84</v>
      </c>
      <c r="D50" s="16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4"/>
      <c r="S50" s="14"/>
      <c r="T50" s="14"/>
      <c r="U50" s="14"/>
      <c r="V50" s="14"/>
      <c r="W50" s="14"/>
      <c r="X50" s="14"/>
      <c r="Y50" s="14"/>
      <c r="Z50" s="15"/>
    </row>
    <row r="51" spans="1:26" ht="12.75">
      <c r="A51" s="1"/>
      <c r="B51" s="3"/>
      <c r="C51" s="3"/>
      <c r="D51" s="16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4"/>
      <c r="S51" s="14"/>
      <c r="T51" s="14"/>
      <c r="U51" s="14"/>
      <c r="V51" s="14"/>
      <c r="W51" s="14"/>
      <c r="X51" s="14"/>
      <c r="Y51" s="14"/>
      <c r="Z51" s="15"/>
    </row>
    <row r="52" spans="1:3" ht="12.75">
      <c r="A52" s="1"/>
      <c r="B52" s="3"/>
      <c r="C52" s="3"/>
    </row>
  </sheetData>
  <sheetProtection/>
  <mergeCells count="5">
    <mergeCell ref="A4:C4"/>
    <mergeCell ref="A5:C5"/>
    <mergeCell ref="A6:C6"/>
    <mergeCell ref="A7:C7"/>
    <mergeCell ref="A8:C8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АТФ 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Улыбаева Л.</dc:creator>
  <cp:keywords/>
  <dc:description/>
  <cp:lastModifiedBy>Aida-Zh</cp:lastModifiedBy>
  <cp:lastPrinted>2014-07-14T11:37:04Z</cp:lastPrinted>
  <dcterms:created xsi:type="dcterms:W3CDTF">2007-04-23T08:44:03Z</dcterms:created>
  <dcterms:modified xsi:type="dcterms:W3CDTF">2014-07-14T11:39:32Z</dcterms:modified>
  <cp:category/>
  <cp:version/>
  <cp:contentType/>
  <cp:contentStatus/>
</cp:coreProperties>
</file>