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1\Desktop\КАСЕ\2023 год\"/>
    </mc:Choice>
  </mc:AlternateContent>
  <xr:revisionPtr revIDLastSave="0" documentId="13_ncr:1_{79316466-7321-488E-9F0B-2BF1B821BF2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5" l="1"/>
  <c r="C51" i="1"/>
  <c r="C24" i="1"/>
  <c r="C23" i="1"/>
  <c r="C58" i="1"/>
  <c r="D48" i="5"/>
  <c r="E16" i="4" l="1"/>
  <c r="E17" i="4"/>
  <c r="E14" i="4"/>
  <c r="D21" i="5"/>
  <c r="C21" i="5"/>
  <c r="D57" i="5" l="1"/>
  <c r="C57" i="5"/>
  <c r="D31" i="5"/>
  <c r="D35" i="5" s="1"/>
  <c r="C48" i="5"/>
  <c r="D9" i="2"/>
  <c r="D17" i="2" s="1"/>
  <c r="C9" i="2"/>
  <c r="C17" i="2" s="1"/>
  <c r="D33" i="1"/>
  <c r="C33" i="1"/>
  <c r="D59" i="1"/>
  <c r="C59" i="1"/>
  <c r="D48" i="1"/>
  <c r="C48" i="1"/>
  <c r="C20" i="1"/>
  <c r="D20" i="1"/>
  <c r="D59" i="5" l="1"/>
  <c r="D62" i="5" s="1"/>
  <c r="D10" i="4"/>
  <c r="D13" i="4" s="1"/>
  <c r="D18" i="4" s="1"/>
  <c r="C10" i="4"/>
  <c r="C20" i="4"/>
  <c r="D20" i="4"/>
  <c r="C31" i="5"/>
  <c r="C35" i="5" s="1"/>
  <c r="E22" i="4"/>
  <c r="E19" i="4"/>
  <c r="E20" i="4" s="1"/>
  <c r="E8" i="4"/>
  <c r="E12" i="4"/>
  <c r="E9" i="4"/>
  <c r="E10" i="4" s="1"/>
  <c r="C39" i="1"/>
  <c r="C64" i="1" s="1"/>
  <c r="D39" i="1"/>
  <c r="D34" i="1"/>
  <c r="D21" i="2"/>
  <c r="D23" i="2" s="1"/>
  <c r="D25" i="2" s="1"/>
  <c r="D27" i="2" s="1"/>
  <c r="C18" i="4" l="1"/>
  <c r="C13" i="4"/>
  <c r="D25" i="4"/>
  <c r="E15" i="4"/>
  <c r="E13" i="4"/>
  <c r="D60" i="1"/>
  <c r="D61" i="1" s="1"/>
  <c r="C60" i="1"/>
  <c r="C61" i="1" s="1"/>
  <c r="C21" i="2"/>
  <c r="C23" i="2" s="1"/>
  <c r="C25" i="2" s="1"/>
  <c r="C27" i="2" s="1"/>
  <c r="C59" i="5"/>
  <c r="C62" i="5" s="1"/>
  <c r="C34" i="1"/>
  <c r="C25" i="4" l="1"/>
  <c r="E18" i="4"/>
  <c r="E25" i="4" s="1"/>
  <c r="C66" i="1"/>
</calcChain>
</file>

<file path=xl/sharedStrings.xml><?xml version="1.0" encoding="utf-8"?>
<sst xmlns="http://schemas.openxmlformats.org/spreadsheetml/2006/main" count="187" uniqueCount="148">
  <si>
    <t>В тысячах тенге</t>
  </si>
  <si>
    <t xml:space="preserve">Активы </t>
  </si>
  <si>
    <t>Долгосрочные активы</t>
  </si>
  <si>
    <t>Нематериальные активы</t>
  </si>
  <si>
    <t>Текущие активы</t>
  </si>
  <si>
    <t>Денежные средства и их эквиваленты</t>
  </si>
  <si>
    <t>ВСЕГО АКТИВОВ</t>
  </si>
  <si>
    <t>Капитал</t>
  </si>
  <si>
    <t>Итого капитал</t>
  </si>
  <si>
    <t>Долгосрочные обязательства</t>
  </si>
  <si>
    <t>Текущие обязательства</t>
  </si>
  <si>
    <t>Корпоративный подоходный налог к оплате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</si>
  <si>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</si>
  <si>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</si>
  <si>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</si>
  <si>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</si>
  <si>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</si>
  <si>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</si>
  <si>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</si>
  <si>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</si>
  <si>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</si>
  <si>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</si>
  <si>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</si>
  <si>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</si>
  <si>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</si>
  <si>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</si>
  <si>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</si>
  <si>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</si>
  <si>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</si>
  <si>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</si>
  <si>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</si>
  <si>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</si>
  <si>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</si>
  <si>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</si>
  <si>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</si>
  <si>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</si>
  <si>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</si>
  <si>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</si>
  <si>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</si>
  <si>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</si>
  <si>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</si>
  <si>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</si>
  <si>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</si>
  <si>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</si>
  <si>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</si>
  <si>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</si>
  <si>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</si>
  <si>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</si>
  <si>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</si>
  <si>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</si>
  <si>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</si>
  <si>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</si>
  <si>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</si>
  <si>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ПРОМЕЖУТОЧНЫЙ ОТЧЕТ О ФИНАНСОВОМ ПОЛОЖЕНИИ</t>
  </si>
  <si>
    <t>Основные средства</t>
  </si>
  <si>
    <t>Прочие долгосрочные активы</t>
  </si>
  <si>
    <t>Нераспределенная прибыль</t>
  </si>
  <si>
    <t>Отложенные налоговые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</si>
  <si>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</si>
  <si>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</si>
  <si>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</si>
  <si>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</si>
  <si>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</si>
  <si>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</si>
  <si>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</si>
  <si>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</si>
  <si>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</si>
  <si>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</si>
  <si>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</si>
  <si>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</si>
  <si>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</si>
  <si>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Выплаченные  проценты</t>
  </si>
  <si>
    <t>Доход от выбытия активов</t>
  </si>
  <si>
    <t>Прочие доходы</t>
  </si>
  <si>
    <t>Прочие расходы</t>
  </si>
  <si>
    <t>Краснянская Л.Н.</t>
  </si>
  <si>
    <t>Горнорудные активы</t>
  </si>
  <si>
    <t>Расходы будущих периодов</t>
  </si>
  <si>
    <t>Прочие финансовые активы, ограниченные в использовании</t>
  </si>
  <si>
    <t>Переплата по НДС</t>
  </si>
  <si>
    <t>Задолженность сотрудников</t>
  </si>
  <si>
    <t xml:space="preserve">Авансы выданные </t>
  </si>
  <si>
    <t>Прочие оборотные активы</t>
  </si>
  <si>
    <t>Займы выданные</t>
  </si>
  <si>
    <t>Обязательство по ликвидации активов</t>
  </si>
  <si>
    <t>Обязательства по вознаграждениям работникам</t>
  </si>
  <si>
    <t>Задолженность перед сотрудниками</t>
  </si>
  <si>
    <t>Прочие краткосрочные обязательства</t>
  </si>
  <si>
    <t>Итого совокупный доход/убыток за год</t>
  </si>
  <si>
    <t>Прибыль от выбытия активов</t>
  </si>
  <si>
    <t>Изменение прочих краткосрочных активах</t>
  </si>
  <si>
    <t>Изменения в торговой и прочей кредиторской задолженности</t>
  </si>
  <si>
    <t>Изменение в налогах и уплате помимо подоходного налога</t>
  </si>
  <si>
    <t>Изменения в предоплате налогов</t>
  </si>
  <si>
    <t>Авансы выплаченные за внеоборотные активы</t>
  </si>
  <si>
    <t>Прочие финансовые активы</t>
  </si>
  <si>
    <t>Займы полученные</t>
  </si>
  <si>
    <t>Облигации</t>
  </si>
  <si>
    <t>Торговая и прочая кредиторская задолженность</t>
  </si>
  <si>
    <t>Акционерный капитал</t>
  </si>
  <si>
    <t>Налоги к уплате, кроме подоходного налога</t>
  </si>
  <si>
    <t>Запасы</t>
  </si>
  <si>
    <t>Торговая и прочая дебиторская задолженность</t>
  </si>
  <si>
    <t>Предоплата по подоходному налогу</t>
  </si>
  <si>
    <t>Инвестиционная недвижимость</t>
  </si>
  <si>
    <t>Долгосрочная дебиторская задолженность</t>
  </si>
  <si>
    <t>Денежные средства и их эквиваленты на 1 января</t>
  </si>
  <si>
    <t>Финансовые расходы</t>
  </si>
  <si>
    <t>Финансовые доходы</t>
  </si>
  <si>
    <t>Нереализованные курсовые разницы</t>
  </si>
  <si>
    <t>Изменения в расходах будущих периодов</t>
  </si>
  <si>
    <t>Изменения в обязательствах по договору</t>
  </si>
  <si>
    <t>Изменения в прочих краткосрочных обязательствах</t>
  </si>
  <si>
    <t>Изменения в авансах выданных и расходах будущих периодов</t>
  </si>
  <si>
    <t>Выдача займов сотрудникам</t>
  </si>
  <si>
    <t>Погашение займов, выданных сотрудникам</t>
  </si>
  <si>
    <t>Погашение займов, выданных связанным сторонам</t>
  </si>
  <si>
    <t>Поступления от займов</t>
  </si>
  <si>
    <t>Выплата купонного вознаграждения</t>
  </si>
  <si>
    <t>Проценты уплаченные</t>
  </si>
  <si>
    <t>Чистое изменение в денежных средствах и их эквивалентов</t>
  </si>
  <si>
    <t>Эффект изменения курсов обмена валют на денежные средства и их эквиваленты</t>
  </si>
  <si>
    <t>Начисление/Восстановление оценочного резерва под ожидаемые кредитные убытки</t>
  </si>
  <si>
    <t>Резерв ОКУ</t>
  </si>
  <si>
    <t>Выплаты займов</t>
  </si>
  <si>
    <t>Низамов И.С.</t>
  </si>
  <si>
    <t>Обязательства по договору</t>
  </si>
  <si>
    <t>Задолжнность по облигациям</t>
  </si>
  <si>
    <t>Обесценение гудвилла</t>
  </si>
  <si>
    <t>Резерв по устаревшим и неликвидным запасам</t>
  </si>
  <si>
    <t>Начисление оценочного резерва под ожидаемые кредитные убытки</t>
  </si>
  <si>
    <t>Изменения в обязательствах по вознаграждению работникам</t>
  </si>
  <si>
    <t>Приобретение дочерних организаций, за вычетом полученных денежных средств</t>
  </si>
  <si>
    <t>Изменение во вклады</t>
  </si>
  <si>
    <t>Поступления от выпущенных облигаций</t>
  </si>
  <si>
    <t>На 1 января 2022 года</t>
  </si>
  <si>
    <t>На 31 декабря 2022 года</t>
  </si>
  <si>
    <t>Займы выданные связанным сторонам</t>
  </si>
  <si>
    <t>За 6 месяцев , закончивщийся 30 июня  2023 года</t>
  </si>
  <si>
    <t>30 июня 2023 г</t>
  </si>
  <si>
    <t>30 июня 2022 г</t>
  </si>
  <si>
    <t>За 6 месяцев, закончивщийся 30 июня  2023 года</t>
  </si>
  <si>
    <t>30 июня 2023 г.</t>
  </si>
  <si>
    <t>31 декабря 2022 г</t>
  </si>
  <si>
    <t>Гудвилл</t>
  </si>
  <si>
    <t>За 6 месяцев , закончивщийся 30 июня 2023 года</t>
  </si>
  <si>
    <t xml:space="preserve">Дисконтирование займов полукченных от акционеров, за вычетом подоходного налога </t>
  </si>
  <si>
    <t>На 30 июня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</si>
</sst>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8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  <numFmt numFmtId="359" formatCode="_(* #,##0.00_);_(* \(#,##0.00\);_(* \-_);_(@_)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101">
    <xf numFmtId="0" fontId="0" fillId="0" borderId="0" xfId="0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0" fontId="253" fillId="5" borderId="0" xfId="0" applyFont="1" applyFill="1"/>
    <xf numFmtId="14" fontId="38" fillId="5" borderId="5" xfId="0" applyNumberFormat="1" applyFont="1" applyFill="1" applyBorder="1"/>
    <xf numFmtId="14" fontId="249" fillId="5" borderId="5" xfId="0" applyNumberFormat="1" applyFont="1" applyFill="1" applyBorder="1"/>
    <xf numFmtId="0" fontId="250" fillId="5" borderId="51" xfId="0" applyFont="1" applyFill="1" applyBorder="1" applyAlignment="1">
      <alignment horizontal="center" vertical="center"/>
    </xf>
    <xf numFmtId="0" fontId="250" fillId="5" borderId="0" xfId="0" applyFont="1" applyFill="1"/>
    <xf numFmtId="0" fontId="250" fillId="5" borderId="51" xfId="0" applyFont="1" applyFill="1" applyBorder="1" applyAlignment="1">
      <alignment horizontal="center" vertical="center" wrapText="1"/>
    </xf>
    <xf numFmtId="0" fontId="255" fillId="5" borderId="0" xfId="0" applyFont="1" applyFill="1"/>
    <xf numFmtId="14" fontId="250" fillId="5" borderId="51" xfId="0" applyNumberFormat="1" applyFont="1" applyFill="1" applyBorder="1" applyAlignment="1">
      <alignment horizontal="center" vertical="center" wrapText="1"/>
    </xf>
    <xf numFmtId="14" fontId="250" fillId="5" borderId="0" xfId="0" applyNumberFormat="1" applyFont="1" applyFill="1"/>
    <xf numFmtId="14" fontId="250" fillId="0" borderId="51" xfId="0" applyNumberFormat="1" applyFont="1" applyBorder="1" applyAlignment="1">
      <alignment horizontal="center" vertical="center" wrapText="1"/>
    </xf>
    <xf numFmtId="0" fontId="38" fillId="5" borderId="5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251" fillId="5" borderId="0" xfId="0" applyFont="1" applyFill="1" applyAlignment="1">
      <alignment vertical="center" wrapText="1"/>
    </xf>
    <xf numFmtId="0" fontId="38" fillId="5" borderId="0" xfId="0" applyFont="1" applyFill="1" applyAlignment="1">
      <alignment horizontal="center" vertical="center" wrapText="1"/>
    </xf>
    <xf numFmtId="282" fontId="38" fillId="5" borderId="0" xfId="0" applyNumberFormat="1" applyFont="1" applyFill="1" applyAlignment="1">
      <alignment vertical="center" wrapText="1"/>
    </xf>
    <xf numFmtId="0" fontId="38" fillId="5" borderId="0" xfId="0" applyFont="1" applyFill="1" applyAlignment="1">
      <alignment horizontal="left" vertical="center" wrapText="1"/>
    </xf>
    <xf numFmtId="175" fontId="38" fillId="5" borderId="0" xfId="0" applyNumberFormat="1" applyFont="1" applyFill="1" applyAlignment="1">
      <alignment vertical="center" wrapText="1"/>
    </xf>
    <xf numFmtId="175" fontId="38" fillId="0" borderId="0" xfId="0" applyNumberFormat="1" applyFont="1" applyAlignment="1">
      <alignment vertical="center" wrapText="1"/>
    </xf>
    <xf numFmtId="175" fontId="3" fillId="5" borderId="0" xfId="0" applyNumberFormat="1" applyFont="1" applyFill="1" applyAlignment="1">
      <alignment vertical="center"/>
    </xf>
    <xf numFmtId="0" fontId="250" fillId="5" borderId="52" xfId="0" applyFont="1" applyFill="1" applyBorder="1" applyAlignment="1">
      <alignment vertical="center" wrapText="1"/>
    </xf>
    <xf numFmtId="0" fontId="38" fillId="5" borderId="52" xfId="0" applyFont="1" applyFill="1" applyBorder="1" applyAlignment="1">
      <alignment horizontal="center" vertical="center" wrapText="1"/>
    </xf>
    <xf numFmtId="175" fontId="38" fillId="5" borderId="52" xfId="0" applyNumberFormat="1" applyFont="1" applyFill="1" applyBorder="1" applyAlignment="1">
      <alignment vertical="center" wrapText="1"/>
    </xf>
    <xf numFmtId="175" fontId="38" fillId="0" borderId="52" xfId="0" applyNumberFormat="1" applyFont="1" applyBorder="1" applyAlignment="1">
      <alignment vertical="center" wrapText="1"/>
    </xf>
    <xf numFmtId="0" fontId="250" fillId="5" borderId="0" xfId="0" applyFont="1" applyFill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5" borderId="52" xfId="0" applyFont="1" applyFill="1" applyBorder="1" applyAlignment="1">
      <alignment vertical="center" wrapText="1"/>
    </xf>
    <xf numFmtId="0" fontId="250" fillId="5" borderId="52" xfId="0" applyFont="1" applyFill="1" applyBorder="1" applyAlignment="1">
      <alignment horizontal="center" vertical="center" wrapText="1"/>
    </xf>
    <xf numFmtId="175" fontId="250" fillId="5" borderId="52" xfId="0" applyNumberFormat="1" applyFont="1" applyFill="1" applyBorder="1" applyAlignment="1">
      <alignment vertical="center" wrapText="1"/>
    </xf>
    <xf numFmtId="175" fontId="250" fillId="0" borderId="52" xfId="0" applyNumberFormat="1" applyFont="1" applyBorder="1" applyAlignment="1">
      <alignment vertical="center" wrapText="1"/>
    </xf>
    <xf numFmtId="0" fontId="38" fillId="5" borderId="0" xfId="0" applyFont="1" applyFill="1" applyAlignment="1">
      <alignment vertical="center" wrapText="1"/>
    </xf>
    <xf numFmtId="0" fontId="251" fillId="5" borderId="52" xfId="0" applyFont="1" applyFill="1" applyBorder="1" applyAlignment="1">
      <alignment vertical="center" wrapText="1"/>
    </xf>
    <xf numFmtId="0" fontId="250" fillId="5" borderId="0" xfId="0" applyFont="1" applyFill="1" applyAlignment="1">
      <alignment horizontal="center" vertical="center" wrapText="1"/>
    </xf>
    <xf numFmtId="175" fontId="250" fillId="5" borderId="0" xfId="0" applyNumberFormat="1" applyFont="1" applyFill="1" applyAlignment="1">
      <alignment vertical="center" wrapText="1"/>
    </xf>
    <xf numFmtId="175" fontId="250" fillId="0" borderId="0" xfId="0" applyNumberFormat="1" applyFont="1" applyAlignment="1">
      <alignment vertical="center" wrapText="1"/>
    </xf>
    <xf numFmtId="0" fontId="252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vertical="center"/>
    </xf>
    <xf numFmtId="175" fontId="38" fillId="5" borderId="0" xfId="0" applyNumberFormat="1" applyFont="1" applyFill="1" applyAlignment="1">
      <alignment vertical="center"/>
    </xf>
    <xf numFmtId="0" fontId="38" fillId="5" borderId="53" xfId="0" applyFont="1" applyFill="1" applyBorder="1" applyAlignment="1">
      <alignment horizontal="left" vertical="center"/>
    </xf>
    <xf numFmtId="0" fontId="38" fillId="5" borderId="53" xfId="0" applyFont="1" applyFill="1" applyBorder="1" applyAlignment="1">
      <alignment horizontal="center" vertical="center"/>
    </xf>
    <xf numFmtId="175" fontId="38" fillId="5" borderId="53" xfId="0" applyNumberFormat="1" applyFont="1" applyFill="1" applyBorder="1" applyAlignment="1">
      <alignment vertical="center" wrapText="1"/>
    </xf>
    <xf numFmtId="0" fontId="250" fillId="5" borderId="51" xfId="0" applyFont="1" applyFill="1" applyBorder="1" applyAlignment="1">
      <alignment vertical="center"/>
    </xf>
    <xf numFmtId="0" fontId="255" fillId="5" borderId="0" xfId="0" applyFont="1" applyFill="1" applyAlignment="1">
      <alignment vertical="center"/>
    </xf>
    <xf numFmtId="0" fontId="250" fillId="5" borderId="0" xfId="0" applyFont="1" applyFill="1" applyAlignment="1">
      <alignment vertical="center"/>
    </xf>
    <xf numFmtId="14" fontId="250" fillId="5" borderId="0" xfId="0" applyNumberFormat="1" applyFont="1" applyFill="1" applyAlignment="1">
      <alignment vertical="center"/>
    </xf>
    <xf numFmtId="14" fontId="249" fillId="5" borderId="0" xfId="0" applyNumberFormat="1" applyFont="1" applyFill="1" applyAlignment="1">
      <alignment vertical="center"/>
    </xf>
    <xf numFmtId="0" fontId="249" fillId="5" borderId="5" xfId="0" applyFont="1" applyFill="1" applyBorder="1" applyAlignment="1">
      <alignment vertical="center"/>
    </xf>
    <xf numFmtId="0" fontId="38" fillId="5" borderId="5" xfId="0" applyFont="1" applyFill="1" applyBorder="1" applyAlignment="1">
      <alignment vertical="center"/>
    </xf>
    <xf numFmtId="0" fontId="249" fillId="5" borderId="0" xfId="0" applyFont="1" applyFill="1" applyAlignment="1">
      <alignment vertical="center"/>
    </xf>
    <xf numFmtId="175" fontId="38" fillId="5" borderId="0" xfId="0" applyNumberFormat="1" applyFont="1" applyFill="1" applyAlignment="1">
      <alignment horizontal="right" vertical="center" wrapText="1"/>
    </xf>
    <xf numFmtId="0" fontId="38" fillId="5" borderId="51" xfId="0" applyFont="1" applyFill="1" applyBorder="1" applyAlignment="1">
      <alignment horizontal="left" vertical="center" wrapText="1"/>
    </xf>
    <xf numFmtId="0" fontId="38" fillId="5" borderId="51" xfId="0" applyFont="1" applyFill="1" applyBorder="1" applyAlignment="1">
      <alignment horizontal="center" vertical="center" wrapText="1"/>
    </xf>
    <xf numFmtId="175" fontId="38" fillId="5" borderId="51" xfId="0" applyNumberFormat="1" applyFont="1" applyFill="1" applyBorder="1" applyAlignment="1">
      <alignment horizontal="right" vertical="center" wrapText="1"/>
    </xf>
    <xf numFmtId="175" fontId="250" fillId="5" borderId="0" xfId="0" applyNumberFormat="1" applyFont="1" applyFill="1" applyAlignment="1">
      <alignment horizontal="right" vertical="center" wrapText="1"/>
    </xf>
    <xf numFmtId="37" fontId="38" fillId="5" borderId="51" xfId="5178" applyNumberFormat="1" applyFont="1" applyFill="1" applyBorder="1" applyAlignment="1">
      <alignment horizontal="left" vertical="center"/>
    </xf>
    <xf numFmtId="175" fontId="250" fillId="5" borderId="52" xfId="0" applyNumberFormat="1" applyFont="1" applyFill="1" applyBorder="1" applyAlignment="1">
      <alignment horizontal="right" vertical="center" wrapText="1"/>
    </xf>
    <xf numFmtId="175" fontId="250" fillId="5" borderId="52" xfId="0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left" vertical="center"/>
    </xf>
    <xf numFmtId="0" fontId="250" fillId="5" borderId="52" xfId="0" applyFont="1" applyFill="1" applyBorder="1" applyAlignment="1">
      <alignment vertical="center"/>
    </xf>
    <xf numFmtId="359" fontId="250" fillId="5" borderId="52" xfId="0" applyNumberFormat="1" applyFont="1" applyFill="1" applyBorder="1" applyAlignment="1">
      <alignment vertical="center"/>
    </xf>
    <xf numFmtId="0" fontId="253" fillId="5" borderId="0" xfId="0" applyFont="1" applyFill="1" applyAlignment="1">
      <alignment vertical="center"/>
    </xf>
    <xf numFmtId="164" fontId="38" fillId="5" borderId="0" xfId="0" applyNumberFormat="1" applyFont="1" applyFill="1" applyAlignment="1">
      <alignment vertical="center"/>
    </xf>
    <xf numFmtId="14" fontId="253" fillId="5" borderId="0" xfId="0" applyNumberFormat="1" applyFont="1" applyFill="1" applyAlignment="1">
      <alignment vertical="center"/>
    </xf>
    <xf numFmtId="0" fontId="253" fillId="5" borderId="5" xfId="0" applyFont="1" applyFill="1" applyBorder="1" applyAlignment="1">
      <alignment vertical="center"/>
    </xf>
    <xf numFmtId="14" fontId="249" fillId="5" borderId="0" xfId="0" applyNumberFormat="1" applyFont="1" applyFill="1" applyAlignment="1">
      <alignment horizontal="left" vertical="center"/>
    </xf>
    <xf numFmtId="0" fontId="253" fillId="5" borderId="0" xfId="0" applyFont="1" applyFill="1" applyAlignment="1">
      <alignment vertical="center" wrapText="1"/>
    </xf>
    <xf numFmtId="0" fontId="250" fillId="5" borderId="0" xfId="0" applyFont="1" applyFill="1" applyAlignment="1">
      <alignment horizontal="center" vertical="center"/>
    </xf>
    <xf numFmtId="175" fontId="250" fillId="5" borderId="52" xfId="0" applyNumberFormat="1" applyFont="1" applyFill="1" applyBorder="1" applyAlignment="1">
      <alignment vertical="center"/>
    </xf>
    <xf numFmtId="0" fontId="38" fillId="5" borderId="53" xfId="0" applyFont="1" applyFill="1" applyBorder="1" applyAlignment="1">
      <alignment vertical="center" wrapText="1"/>
    </xf>
    <xf numFmtId="0" fontId="38" fillId="5" borderId="53" xfId="0" applyFont="1" applyFill="1" applyBorder="1" applyAlignment="1">
      <alignment horizontal="center" vertical="center" wrapText="1"/>
    </xf>
    <xf numFmtId="175" fontId="38" fillId="5" borderId="53" xfId="0" applyNumberFormat="1" applyFont="1" applyFill="1" applyBorder="1" applyAlignment="1">
      <alignment vertical="center"/>
    </xf>
    <xf numFmtId="175" fontId="38" fillId="5" borderId="51" xfId="0" applyNumberFormat="1" applyFont="1" applyFill="1" applyBorder="1" applyAlignment="1">
      <alignment vertical="center"/>
    </xf>
    <xf numFmtId="175" fontId="250" fillId="5" borderId="0" xfId="0" applyNumberFormat="1" applyFont="1" applyFill="1" applyAlignment="1">
      <alignment vertical="center"/>
    </xf>
    <xf numFmtId="173" fontId="38" fillId="5" borderId="0" xfId="0" applyNumberFormat="1" applyFont="1" applyFill="1" applyAlignment="1">
      <alignment vertical="center"/>
    </xf>
    <xf numFmtId="0" fontId="254" fillId="5" borderId="0" xfId="0" applyFont="1" applyFill="1" applyAlignment="1">
      <alignment vertical="center"/>
    </xf>
    <xf numFmtId="37" fontId="38" fillId="0" borderId="0" xfId="5178" applyNumberFormat="1" applyFont="1" applyAlignment="1">
      <alignment vertical="center"/>
    </xf>
    <xf numFmtId="37" fontId="248" fillId="5" borderId="0" xfId="5178" applyNumberFormat="1" applyFont="1" applyFill="1" applyAlignment="1">
      <alignment vertical="center"/>
    </xf>
    <xf numFmtId="14" fontId="253" fillId="0" borderId="0" xfId="0" applyNumberFormat="1" applyFont="1" applyAlignment="1">
      <alignment vertical="center"/>
    </xf>
    <xf numFmtId="0" fontId="38" fillId="0" borderId="5" xfId="0" applyFont="1" applyBorder="1" applyAlignment="1">
      <alignment vertical="center"/>
    </xf>
    <xf numFmtId="37" fontId="38" fillId="5" borderId="0" xfId="5178" applyNumberFormat="1" applyFont="1" applyFill="1" applyAlignment="1">
      <alignment vertical="center"/>
    </xf>
    <xf numFmtId="175" fontId="250" fillId="0" borderId="0" xfId="0" applyNumberFormat="1" applyFont="1" applyAlignment="1">
      <alignment horizontal="right" vertical="center" wrapText="1"/>
    </xf>
    <xf numFmtId="0" fontId="250" fillId="5" borderId="53" xfId="0" applyFont="1" applyFill="1" applyBorder="1" applyAlignment="1">
      <alignment vertical="center" wrapText="1"/>
    </xf>
    <xf numFmtId="0" fontId="250" fillId="5" borderId="53" xfId="0" applyFont="1" applyFill="1" applyBorder="1" applyAlignment="1">
      <alignment horizontal="center" vertical="center" wrapText="1"/>
    </xf>
    <xf numFmtId="175" fontId="250" fillId="0" borderId="53" xfId="0" applyNumberFormat="1" applyFont="1" applyBorder="1" applyAlignment="1">
      <alignment vertical="center" wrapText="1"/>
    </xf>
    <xf numFmtId="175" fontId="250" fillId="5" borderId="53" xfId="0" applyNumberFormat="1" applyFont="1" applyFill="1" applyBorder="1" applyAlignment="1">
      <alignment vertical="center" wrapText="1"/>
    </xf>
    <xf numFmtId="0" fontId="251" fillId="5" borderId="52" xfId="0" applyFont="1" applyFill="1" applyBorder="1" applyAlignment="1">
      <alignment horizontal="center" vertical="center" wrapText="1"/>
    </xf>
    <xf numFmtId="0" fontId="252" fillId="5" borderId="0" xfId="0" applyFont="1" applyFill="1" applyAlignment="1">
      <alignment horizontal="center" vertical="center" wrapText="1"/>
    </xf>
    <xf numFmtId="175" fontId="255" fillId="0" borderId="0" xfId="0" applyNumberFormat="1" applyFont="1" applyAlignment="1">
      <alignment vertical="center" wrapText="1"/>
    </xf>
    <xf numFmtId="175" fontId="38" fillId="0" borderId="0" xfId="0" applyNumberFormat="1" applyFont="1" applyAlignment="1">
      <alignment horizontal="center" vertical="center" wrapText="1"/>
    </xf>
    <xf numFmtId="175" fontId="38" fillId="5" borderId="0" xfId="0" applyNumberFormat="1" applyFont="1" applyFill="1" applyAlignment="1">
      <alignment horizontal="center" vertical="center" wrapText="1"/>
    </xf>
    <xf numFmtId="0" fontId="251" fillId="5" borderId="0" xfId="0" applyFont="1" applyFill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55" fillId="0" borderId="0" xfId="0" applyFont="1" applyAlignment="1">
      <alignment vertical="center"/>
    </xf>
    <xf numFmtId="0" fontId="251" fillId="5" borderId="52" xfId="0" applyFont="1" applyFill="1" applyBorder="1" applyAlignment="1">
      <alignment horizontal="left" vertical="center" wrapText="1"/>
    </xf>
    <xf numFmtId="175" fontId="250" fillId="5" borderId="51" xfId="0" applyNumberFormat="1" applyFont="1" applyFill="1" applyBorder="1" applyAlignment="1">
      <alignment vertical="center" wrapText="1"/>
    </xf>
    <xf numFmtId="0" fontId="252" fillId="5" borderId="0" xfId="0" applyFont="1" applyFill="1" applyAlignment="1">
      <alignment vertical="top" wrapText="1"/>
    </xf>
    <xf numFmtId="175" fontId="38" fillId="0" borderId="0" xfId="0" applyNumberFormat="1" applyFont="1" applyFill="1" applyAlignment="1">
      <alignment vertical="center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  <sheetName val="Payroll Summary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X-rates"/>
      <sheetName val="Annual_St"/>
      <sheetName val="Early_Gene"/>
      <sheetName val="Tax_&amp;_Dep"/>
      <sheetName val="Repay_Profiles"/>
      <sheetName val="CFADS_vs_DS"/>
      <sheetName val="DSCR_vs_PA_DSCR"/>
      <sheetName val="KCC"/>
      <sheetName val="Annual_St1"/>
      <sheetName val="Early_Gene1"/>
      <sheetName val="Tax_&amp;_Dep1"/>
      <sheetName val="Repay_Profiles1"/>
      <sheetName val="CFADS_vs_DS1"/>
      <sheetName val="DSCR_vs_PA_DSCR1"/>
      <sheetName val="Payroll_Summary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ао"/>
      <sheetName val="VAT 2004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36"/>
  <sheetViews>
    <sheetView showGridLines="0" topLeftCell="A5" zoomScaleNormal="100" workbookViewId="0">
      <selection activeCell="B27" sqref="B27"/>
    </sheetView>
  </sheetViews>
  <sheetFormatPr defaultColWidth="9.140625" defaultRowHeight="12.75"/>
  <cols>
    <col min="1" max="1" width="57.7109375" style="46" customWidth="1"/>
    <col min="2" max="2" width="7.7109375" style="46" customWidth="1"/>
    <col min="3" max="4" width="12.7109375" style="46" customWidth="1"/>
    <col min="5" max="16384" width="9.140625" style="15"/>
  </cols>
  <sheetData>
    <row r="1" spans="1:4">
      <c r="A1" s="47" t="s">
        <v>43</v>
      </c>
      <c r="B1" s="40"/>
      <c r="C1" s="40"/>
      <c r="D1" s="40"/>
    </row>
    <row r="2" spans="1:4">
      <c r="A2" s="47" t="s">
        <v>44</v>
      </c>
      <c r="B2" s="40"/>
      <c r="C2" s="40"/>
      <c r="D2" s="40"/>
    </row>
    <row r="3" spans="1:4">
      <c r="A3" s="48" t="s">
        <v>138</v>
      </c>
      <c r="B3" s="49"/>
      <c r="C3" s="49"/>
      <c r="D3" s="49"/>
    </row>
    <row r="4" spans="1:4" ht="13.5" thickBot="1">
      <c r="A4" s="50"/>
      <c r="B4" s="51"/>
      <c r="C4" s="51"/>
      <c r="D4" s="51"/>
    </row>
    <row r="5" spans="1:4">
      <c r="A5" s="52"/>
      <c r="B5" s="40"/>
      <c r="C5" s="40"/>
      <c r="D5" s="40"/>
    </row>
    <row r="6" spans="1:4">
      <c r="A6" s="14" t="s">
        <v>0</v>
      </c>
      <c r="B6" s="9" t="s">
        <v>32</v>
      </c>
      <c r="C6" s="11" t="s">
        <v>139</v>
      </c>
      <c r="D6" s="13" t="s">
        <v>140</v>
      </c>
    </row>
    <row r="7" spans="1:4" ht="14.1" customHeight="1">
      <c r="A7" s="19" t="s">
        <v>39</v>
      </c>
      <c r="B7" s="17">
        <v>12</v>
      </c>
      <c r="C7" s="53">
        <v>29300256</v>
      </c>
      <c r="D7" s="53">
        <v>25757701</v>
      </c>
    </row>
    <row r="8" spans="1:4" ht="14.1" customHeight="1">
      <c r="A8" s="54" t="s">
        <v>45</v>
      </c>
      <c r="B8" s="55">
        <v>13</v>
      </c>
      <c r="C8" s="56">
        <v>-16314028</v>
      </c>
      <c r="D8" s="56">
        <v>-17535361</v>
      </c>
    </row>
    <row r="9" spans="1:4" ht="14.1" customHeight="1">
      <c r="A9" s="16" t="s">
        <v>46</v>
      </c>
      <c r="B9" s="36"/>
      <c r="C9" s="57">
        <f>SUM(C7:C8)</f>
        <v>12986228</v>
      </c>
      <c r="D9" s="57">
        <f>SUM(D7:D8)</f>
        <v>8222340</v>
      </c>
    </row>
    <row r="10" spans="1:4" ht="14.1" customHeight="1">
      <c r="A10" s="19" t="s">
        <v>47</v>
      </c>
      <c r="B10" s="17">
        <v>14</v>
      </c>
      <c r="C10" s="53">
        <v>-1266552</v>
      </c>
      <c r="D10" s="53">
        <v>-1194072</v>
      </c>
    </row>
    <row r="11" spans="1:4" ht="14.1" customHeight="1">
      <c r="A11" s="19" t="s">
        <v>18</v>
      </c>
      <c r="B11" s="17">
        <v>15</v>
      </c>
      <c r="C11" s="53">
        <v>-849714</v>
      </c>
      <c r="D11" s="53">
        <v>-1375005</v>
      </c>
    </row>
    <row r="12" spans="1:4" ht="33" customHeight="1">
      <c r="A12" s="19" t="s">
        <v>122</v>
      </c>
      <c r="B12" s="17"/>
      <c r="C12" s="53"/>
      <c r="D12" s="53"/>
    </row>
    <row r="13" spans="1:4" ht="18" customHeight="1">
      <c r="A13" s="19" t="s">
        <v>128</v>
      </c>
      <c r="B13" s="17"/>
      <c r="C13" s="53"/>
      <c r="D13" s="53"/>
    </row>
    <row r="14" spans="1:4" ht="14.1" customHeight="1">
      <c r="A14" s="19" t="s">
        <v>72</v>
      </c>
      <c r="B14" s="17"/>
      <c r="C14" s="53">
        <v>2139</v>
      </c>
      <c r="D14" s="53">
        <v>432</v>
      </c>
    </row>
    <row r="15" spans="1:4" ht="14.1" customHeight="1">
      <c r="A15" s="19" t="s">
        <v>73</v>
      </c>
      <c r="B15" s="17">
        <v>16</v>
      </c>
      <c r="C15" s="53">
        <v>3153662</v>
      </c>
      <c r="D15" s="53">
        <v>2145898</v>
      </c>
    </row>
    <row r="16" spans="1:4" ht="14.1" customHeight="1">
      <c r="A16" s="54" t="s">
        <v>74</v>
      </c>
      <c r="B16" s="55">
        <v>16</v>
      </c>
      <c r="C16" s="56">
        <v>-3031095</v>
      </c>
      <c r="D16" s="56">
        <v>-2226901</v>
      </c>
    </row>
    <row r="17" spans="1:4" ht="14.1" customHeight="1">
      <c r="A17" s="16" t="s">
        <v>48</v>
      </c>
      <c r="B17" s="17"/>
      <c r="C17" s="57">
        <f>C9+C10+C11+C14+C15+C16+C12</f>
        <v>10994668</v>
      </c>
      <c r="D17" s="57">
        <f>D9+D10+D11+D14+D15+D16+D12+D13</f>
        <v>5572692</v>
      </c>
    </row>
    <row r="18" spans="1:4" ht="14.1" customHeight="1">
      <c r="A18" s="19" t="s">
        <v>35</v>
      </c>
      <c r="B18" s="17">
        <v>17</v>
      </c>
      <c r="C18" s="53">
        <v>455138</v>
      </c>
      <c r="D18" s="53">
        <v>289170</v>
      </c>
    </row>
    <row r="19" spans="1:4" ht="14.1" customHeight="1">
      <c r="A19" s="19" t="s">
        <v>36</v>
      </c>
      <c r="B19" s="17">
        <v>18</v>
      </c>
      <c r="C19" s="53">
        <v>-1976888</v>
      </c>
      <c r="D19" s="53">
        <v>-1654179</v>
      </c>
    </row>
    <row r="20" spans="1:4" ht="14.1" customHeight="1">
      <c r="A20" s="58" t="s">
        <v>19</v>
      </c>
      <c r="B20" s="9"/>
      <c r="C20" s="56">
        <v>-219900</v>
      </c>
      <c r="D20" s="56">
        <v>1177925</v>
      </c>
    </row>
    <row r="21" spans="1:4" ht="14.1" customHeight="1">
      <c r="A21" s="16" t="s">
        <v>49</v>
      </c>
      <c r="B21" s="36"/>
      <c r="C21" s="57">
        <f>C17+C18+C19+C20</f>
        <v>9253018</v>
      </c>
      <c r="D21" s="57">
        <f>D17+D18+D19+D20</f>
        <v>5385608</v>
      </c>
    </row>
    <row r="22" spans="1:4" ht="14.1" customHeight="1">
      <c r="A22" s="19" t="s">
        <v>34</v>
      </c>
      <c r="B22" s="17"/>
      <c r="C22" s="53">
        <v>-1829880</v>
      </c>
      <c r="D22" s="53">
        <v>-1245504</v>
      </c>
    </row>
    <row r="23" spans="1:4" ht="14.1" customHeight="1">
      <c r="A23" s="35" t="s">
        <v>50</v>
      </c>
      <c r="B23" s="31"/>
      <c r="C23" s="59">
        <f>C21+C22</f>
        <v>7423138</v>
      </c>
      <c r="D23" s="59">
        <f>D21+D22</f>
        <v>4140104</v>
      </c>
    </row>
    <row r="24" spans="1:4" ht="14.1" customHeight="1">
      <c r="A24" s="39" t="s">
        <v>51</v>
      </c>
      <c r="B24" s="17"/>
      <c r="C24" s="53">
        <v>0</v>
      </c>
      <c r="D24" s="53">
        <v>0</v>
      </c>
    </row>
    <row r="25" spans="1:4" ht="14.1" customHeight="1">
      <c r="A25" s="35" t="s">
        <v>52</v>
      </c>
      <c r="B25" s="31"/>
      <c r="C25" s="60">
        <f>C23</f>
        <v>7423138</v>
      </c>
      <c r="D25" s="60">
        <f>D23</f>
        <v>4140104</v>
      </c>
    </row>
    <row r="26" spans="1:4" ht="14.1" customHeight="1">
      <c r="A26" s="61"/>
      <c r="B26" s="40"/>
      <c r="C26" s="41"/>
      <c r="D26" s="41"/>
    </row>
    <row r="27" spans="1:4" ht="14.1" customHeight="1">
      <c r="A27" s="62" t="s">
        <v>40</v>
      </c>
      <c r="B27" s="62"/>
      <c r="C27" s="63">
        <f>C25/1000</f>
        <v>7423.1379999999999</v>
      </c>
      <c r="D27" s="63">
        <f>D25/1000</f>
        <v>4140.1040000000003</v>
      </c>
    </row>
    <row r="28" spans="1:4" ht="14.1" customHeight="1">
      <c r="A28" s="40"/>
      <c r="B28" s="40"/>
      <c r="C28" s="40"/>
      <c r="D28" s="40"/>
    </row>
    <row r="29" spans="1:4" ht="14.1" customHeight="1">
      <c r="A29" s="64" t="s">
        <v>20</v>
      </c>
      <c r="B29" s="40"/>
      <c r="C29" s="40"/>
      <c r="D29" s="40"/>
    </row>
    <row r="30" spans="1:4" ht="14.1" customHeight="1">
      <c r="A30" s="64"/>
      <c r="B30" s="40"/>
      <c r="C30" s="65"/>
      <c r="D30" s="40"/>
    </row>
    <row r="31" spans="1:4" ht="14.1" customHeight="1">
      <c r="A31" s="40" t="s">
        <v>16</v>
      </c>
      <c r="B31" s="40"/>
      <c r="C31" s="40" t="s">
        <v>75</v>
      </c>
      <c r="D31" s="40"/>
    </row>
    <row r="32" spans="1:4" ht="14.1" customHeight="1">
      <c r="A32" s="40"/>
      <c r="B32" s="40"/>
      <c r="C32" s="40"/>
      <c r="D32" s="40"/>
    </row>
    <row r="33" spans="1:4" ht="14.1" customHeight="1">
      <c r="A33" s="40"/>
      <c r="B33" s="40"/>
      <c r="C33" s="40"/>
      <c r="D33" s="40"/>
    </row>
    <row r="34" spans="1:4" ht="14.1" customHeight="1">
      <c r="A34" s="40" t="s">
        <v>17</v>
      </c>
      <c r="B34" s="40"/>
      <c r="C34" s="40" t="s">
        <v>125</v>
      </c>
      <c r="D34" s="40"/>
    </row>
    <row r="35" spans="1:4" ht="15" customHeight="1"/>
    <row r="36" spans="1: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67"/>
  <sheetViews>
    <sheetView showGridLines="0" tabSelected="1" topLeftCell="A16" zoomScaleNormal="100" workbookViewId="0">
      <selection activeCell="G59" sqref="G59"/>
    </sheetView>
  </sheetViews>
  <sheetFormatPr defaultColWidth="9.140625" defaultRowHeight="12.75"/>
  <cols>
    <col min="1" max="1" width="44.140625" style="10" customWidth="1"/>
    <col min="2" max="2" width="7.7109375" style="10" customWidth="1"/>
    <col min="3" max="3" width="11.7109375" style="10" customWidth="1"/>
    <col min="4" max="4" width="12.42578125" style="10" customWidth="1"/>
    <col min="5" max="16384" width="9.140625" style="1"/>
  </cols>
  <sheetData>
    <row r="1" spans="1:7">
      <c r="A1" s="8" t="s">
        <v>43</v>
      </c>
      <c r="B1" s="2"/>
      <c r="C1" s="2"/>
      <c r="D1" s="2"/>
    </row>
    <row r="2" spans="1:7">
      <c r="A2" s="8" t="s">
        <v>53</v>
      </c>
      <c r="B2" s="2"/>
      <c r="C2" s="2"/>
      <c r="D2" s="2"/>
    </row>
    <row r="3" spans="1:7">
      <c r="A3" s="12" t="s">
        <v>141</v>
      </c>
      <c r="B3" s="3"/>
      <c r="C3" s="3"/>
      <c r="D3" s="3"/>
    </row>
    <row r="4" spans="1:7" ht="13.5" customHeight="1" thickBot="1">
      <c r="A4" s="5"/>
      <c r="B4" s="6"/>
      <c r="C4" s="6"/>
      <c r="D4" s="6"/>
    </row>
    <row r="5" spans="1:7">
      <c r="A5" s="4"/>
      <c r="B5" s="2"/>
      <c r="C5" s="2"/>
      <c r="D5" s="2"/>
    </row>
    <row r="6" spans="1:7" ht="25.5">
      <c r="A6" s="14" t="s">
        <v>0</v>
      </c>
      <c r="B6" s="9" t="s">
        <v>32</v>
      </c>
      <c r="C6" s="11" t="s">
        <v>142</v>
      </c>
      <c r="D6" s="13" t="s">
        <v>143</v>
      </c>
      <c r="E6" s="15"/>
      <c r="F6" s="15"/>
      <c r="G6" s="15"/>
    </row>
    <row r="7" spans="1:7" ht="14.1" customHeight="1">
      <c r="A7" s="16" t="s">
        <v>1</v>
      </c>
      <c r="B7" s="17"/>
      <c r="C7" s="18"/>
      <c r="D7" s="18"/>
      <c r="E7" s="15"/>
      <c r="F7" s="15"/>
      <c r="G7" s="15"/>
    </row>
    <row r="8" spans="1:7" ht="14.1" customHeight="1">
      <c r="A8" s="16" t="s">
        <v>2</v>
      </c>
      <c r="B8" s="17"/>
      <c r="C8" s="18"/>
      <c r="D8" s="18"/>
      <c r="E8" s="15"/>
      <c r="F8" s="15"/>
      <c r="G8" s="15"/>
    </row>
    <row r="9" spans="1:7" ht="14.1" customHeight="1">
      <c r="A9" s="19" t="s">
        <v>54</v>
      </c>
      <c r="B9" s="17">
        <v>4</v>
      </c>
      <c r="C9" s="20">
        <v>19650275</v>
      </c>
      <c r="D9" s="21">
        <v>26780833</v>
      </c>
      <c r="E9" s="15"/>
      <c r="F9" s="15"/>
      <c r="G9" s="15"/>
    </row>
    <row r="10" spans="1:7" ht="14.1" customHeight="1">
      <c r="A10" s="19" t="s">
        <v>76</v>
      </c>
      <c r="B10" s="17">
        <v>5</v>
      </c>
      <c r="C10" s="20">
        <v>10338160</v>
      </c>
      <c r="D10" s="21">
        <v>7143833</v>
      </c>
      <c r="E10" s="15"/>
      <c r="F10" s="15"/>
      <c r="G10" s="15"/>
    </row>
    <row r="11" spans="1:7" ht="14.1" customHeight="1">
      <c r="A11" s="19" t="s">
        <v>104</v>
      </c>
      <c r="B11" s="17">
        <v>6</v>
      </c>
      <c r="C11" s="20">
        <v>488309</v>
      </c>
      <c r="D11" s="21">
        <v>1972209</v>
      </c>
      <c r="E11" s="15"/>
      <c r="F11" s="15"/>
      <c r="G11" s="15"/>
    </row>
    <row r="12" spans="1:7" ht="14.1" customHeight="1">
      <c r="A12" s="19" t="s">
        <v>83</v>
      </c>
      <c r="B12" s="17"/>
      <c r="C12" s="20">
        <v>3633040</v>
      </c>
      <c r="D12" s="21"/>
      <c r="E12" s="15"/>
      <c r="F12" s="15"/>
      <c r="G12" s="15"/>
    </row>
    <row r="13" spans="1:7" ht="14.1" customHeight="1">
      <c r="A13" s="19" t="s">
        <v>105</v>
      </c>
      <c r="B13" s="17"/>
      <c r="C13" s="20">
        <v>885017</v>
      </c>
      <c r="D13" s="21">
        <v>160000</v>
      </c>
      <c r="E13" s="22"/>
      <c r="F13" s="15"/>
      <c r="G13" s="15"/>
    </row>
    <row r="14" spans="1:7" ht="14.1" customHeight="1">
      <c r="A14" s="19" t="s">
        <v>3</v>
      </c>
      <c r="B14" s="17"/>
      <c r="C14" s="20">
        <v>124132</v>
      </c>
      <c r="D14" s="21">
        <v>97759</v>
      </c>
      <c r="E14" s="15"/>
      <c r="F14" s="15"/>
      <c r="G14" s="15"/>
    </row>
    <row r="15" spans="1:7" ht="14.1" customHeight="1">
      <c r="A15" s="19" t="s">
        <v>77</v>
      </c>
      <c r="B15" s="17">
        <v>7</v>
      </c>
      <c r="C15" s="20">
        <v>90069</v>
      </c>
      <c r="D15" s="21"/>
      <c r="E15" s="15"/>
      <c r="F15" s="15"/>
      <c r="G15" s="15"/>
    </row>
    <row r="16" spans="1:7" ht="14.1" customHeight="1">
      <c r="A16" s="19" t="s">
        <v>144</v>
      </c>
      <c r="B16" s="17"/>
      <c r="C16" s="20">
        <v>621972</v>
      </c>
      <c r="D16" s="21">
        <v>621972</v>
      </c>
      <c r="E16" s="15"/>
      <c r="F16" s="15"/>
      <c r="G16" s="15"/>
    </row>
    <row r="17" spans="1:7" ht="14.1" customHeight="1">
      <c r="A17" s="19" t="s">
        <v>94</v>
      </c>
      <c r="B17" s="17">
        <v>7</v>
      </c>
      <c r="C17" s="20">
        <v>806489</v>
      </c>
      <c r="D17" s="21">
        <v>1212045</v>
      </c>
      <c r="E17" s="15"/>
      <c r="F17" s="15"/>
      <c r="G17" s="15"/>
    </row>
    <row r="18" spans="1:7" ht="25.5">
      <c r="A18" s="19" t="s">
        <v>78</v>
      </c>
      <c r="B18" s="17"/>
      <c r="C18" s="20">
        <v>2068436</v>
      </c>
      <c r="D18" s="21">
        <v>2065199</v>
      </c>
      <c r="E18" s="15"/>
      <c r="F18" s="15"/>
      <c r="G18" s="15"/>
    </row>
    <row r="19" spans="1:7" ht="14.1" customHeight="1">
      <c r="A19" s="19" t="s">
        <v>55</v>
      </c>
      <c r="B19" s="17"/>
      <c r="C19" s="20">
        <v>133078</v>
      </c>
      <c r="D19" s="21">
        <v>56117</v>
      </c>
      <c r="E19" s="15"/>
      <c r="F19" s="15"/>
      <c r="G19" s="15"/>
    </row>
    <row r="20" spans="1:7" ht="14.1" customHeight="1">
      <c r="A20" s="23"/>
      <c r="B20" s="24"/>
      <c r="C20" s="25">
        <f>SUM(C9:C19)</f>
        <v>38838977</v>
      </c>
      <c r="D20" s="26">
        <f>SUM(D9:D19)</f>
        <v>40109967</v>
      </c>
      <c r="E20" s="15"/>
      <c r="F20" s="15"/>
      <c r="G20" s="22"/>
    </row>
    <row r="21" spans="1:7" ht="14.1" customHeight="1">
      <c r="A21" s="27" t="s">
        <v>4</v>
      </c>
      <c r="B21" s="17"/>
      <c r="C21" s="20"/>
      <c r="D21" s="21"/>
      <c r="E21" s="15"/>
      <c r="F21" s="15"/>
      <c r="G21" s="15"/>
    </row>
    <row r="22" spans="1:7" ht="14.1" customHeight="1">
      <c r="A22" s="28" t="s">
        <v>101</v>
      </c>
      <c r="B22" s="29">
        <v>8</v>
      </c>
      <c r="C22" s="21">
        <v>4677082</v>
      </c>
      <c r="D22" s="21">
        <v>2765995</v>
      </c>
      <c r="E22" s="15"/>
      <c r="F22" s="15"/>
      <c r="G22" s="15"/>
    </row>
    <row r="23" spans="1:7" ht="14.1" customHeight="1">
      <c r="A23" s="28" t="s">
        <v>102</v>
      </c>
      <c r="B23" s="29"/>
      <c r="C23" s="100">
        <f>17224024-11632094</f>
        <v>5591930</v>
      </c>
      <c r="D23" s="21">
        <v>4855073</v>
      </c>
      <c r="E23" s="15"/>
      <c r="F23" s="15"/>
      <c r="G23" s="15"/>
    </row>
    <row r="24" spans="1:7" ht="14.1" customHeight="1">
      <c r="A24" s="28" t="s">
        <v>81</v>
      </c>
      <c r="B24" s="29">
        <v>7</v>
      </c>
      <c r="C24" s="100">
        <f>2856439-327227</f>
        <v>2529212</v>
      </c>
      <c r="D24" s="21">
        <v>2840350</v>
      </c>
      <c r="E24" s="15"/>
      <c r="F24" s="15"/>
      <c r="G24" s="15"/>
    </row>
    <row r="25" spans="1:7" ht="14.1" customHeight="1">
      <c r="A25" s="19" t="s">
        <v>77</v>
      </c>
      <c r="B25" s="17">
        <v>7</v>
      </c>
      <c r="C25" s="20">
        <v>8620504</v>
      </c>
      <c r="D25" s="21"/>
      <c r="E25" s="15"/>
      <c r="F25" s="15"/>
      <c r="G25" s="15"/>
    </row>
    <row r="26" spans="1:7" ht="14.1" customHeight="1">
      <c r="A26" s="19" t="s">
        <v>83</v>
      </c>
      <c r="B26" s="17"/>
      <c r="C26" s="20">
        <v>4061921</v>
      </c>
      <c r="D26" s="21">
        <v>8914201</v>
      </c>
      <c r="E26" s="15"/>
      <c r="F26" s="15"/>
      <c r="G26" s="15"/>
    </row>
    <row r="27" spans="1:7" ht="14.1" customHeight="1">
      <c r="A27" s="19" t="s">
        <v>103</v>
      </c>
      <c r="B27" s="17"/>
      <c r="C27" s="20">
        <v>1299871</v>
      </c>
      <c r="D27" s="21">
        <v>1624586</v>
      </c>
      <c r="E27" s="15"/>
      <c r="F27" s="15"/>
      <c r="G27" s="15"/>
    </row>
    <row r="28" spans="1:7" ht="14.1" customHeight="1">
      <c r="A28" s="19" t="s">
        <v>79</v>
      </c>
      <c r="B28" s="17"/>
      <c r="C28" s="20">
        <v>1014739</v>
      </c>
      <c r="D28" s="21"/>
      <c r="E28" s="15"/>
      <c r="F28" s="15"/>
      <c r="G28" s="15"/>
    </row>
    <row r="29" spans="1:7" ht="14.1" customHeight="1">
      <c r="A29" s="19" t="s">
        <v>80</v>
      </c>
      <c r="B29" s="17"/>
      <c r="C29" s="20">
        <v>31367</v>
      </c>
      <c r="D29" s="21"/>
      <c r="E29" s="15"/>
      <c r="F29" s="15"/>
      <c r="G29" s="15"/>
    </row>
    <row r="30" spans="1:7" ht="14.1" customHeight="1">
      <c r="A30" s="19" t="s">
        <v>82</v>
      </c>
      <c r="B30" s="17"/>
      <c r="C30" s="20"/>
      <c r="D30" s="21"/>
      <c r="E30" s="15"/>
      <c r="F30" s="15"/>
      <c r="G30" s="15"/>
    </row>
    <row r="31" spans="1:7" ht="14.1" customHeight="1">
      <c r="A31" s="19" t="s">
        <v>95</v>
      </c>
      <c r="B31" s="17"/>
      <c r="C31" s="20">
        <v>2755403</v>
      </c>
      <c r="D31" s="21">
        <v>2449813</v>
      </c>
      <c r="E31" s="15"/>
      <c r="F31" s="15"/>
      <c r="G31" s="15"/>
    </row>
    <row r="32" spans="1:7" ht="14.1" customHeight="1">
      <c r="A32" s="19" t="s">
        <v>5</v>
      </c>
      <c r="B32" s="17"/>
      <c r="C32" s="20">
        <v>74409</v>
      </c>
      <c r="D32" s="21">
        <v>503468</v>
      </c>
      <c r="E32" s="15"/>
      <c r="F32" s="15"/>
      <c r="G32" s="15"/>
    </row>
    <row r="33" spans="1:7" ht="14.1" customHeight="1">
      <c r="A33" s="30"/>
      <c r="B33" s="24"/>
      <c r="C33" s="25">
        <f>SUM(C22:C32)</f>
        <v>30656438</v>
      </c>
      <c r="D33" s="26">
        <f>SUM(D22:D32)</f>
        <v>23953486</v>
      </c>
      <c r="E33" s="15"/>
      <c r="F33" s="15"/>
      <c r="G33" s="15"/>
    </row>
    <row r="34" spans="1:7" ht="14.1" customHeight="1">
      <c r="A34" s="23" t="s">
        <v>6</v>
      </c>
      <c r="B34" s="31"/>
      <c r="C34" s="32">
        <f>C20+C33</f>
        <v>69495415</v>
      </c>
      <c r="D34" s="33">
        <f>D20+D33</f>
        <v>64063453</v>
      </c>
      <c r="E34" s="15"/>
      <c r="F34" s="15"/>
      <c r="G34" s="15"/>
    </row>
    <row r="35" spans="1:7" ht="14.1" customHeight="1">
      <c r="A35" s="16"/>
      <c r="B35" s="34"/>
      <c r="C35" s="20"/>
      <c r="D35" s="21"/>
      <c r="E35" s="15"/>
      <c r="F35" s="15"/>
      <c r="G35" s="15"/>
    </row>
    <row r="36" spans="1:7" ht="14.1" customHeight="1">
      <c r="A36" s="16" t="s">
        <v>7</v>
      </c>
      <c r="B36" s="34"/>
      <c r="C36" s="20"/>
      <c r="D36" s="21"/>
      <c r="E36" s="15"/>
      <c r="F36" s="15"/>
      <c r="G36" s="15"/>
    </row>
    <row r="37" spans="1:7" ht="14.1" customHeight="1">
      <c r="A37" s="19" t="s">
        <v>99</v>
      </c>
      <c r="B37" s="17">
        <v>9</v>
      </c>
      <c r="C37" s="20">
        <v>3873780</v>
      </c>
      <c r="D37" s="21">
        <v>3873780</v>
      </c>
      <c r="E37" s="15"/>
      <c r="F37" s="15"/>
      <c r="G37" s="15"/>
    </row>
    <row r="38" spans="1:7" ht="14.1" customHeight="1">
      <c r="A38" s="19" t="s">
        <v>56</v>
      </c>
      <c r="B38" s="17"/>
      <c r="C38" s="20">
        <v>18157448</v>
      </c>
      <c r="D38" s="21">
        <v>10734310</v>
      </c>
      <c r="E38" s="15"/>
      <c r="F38" s="15"/>
      <c r="G38" s="15"/>
    </row>
    <row r="39" spans="1:7" ht="14.1" customHeight="1">
      <c r="A39" s="35" t="s">
        <v>8</v>
      </c>
      <c r="B39" s="31"/>
      <c r="C39" s="32">
        <f>C37+C38</f>
        <v>22031228</v>
      </c>
      <c r="D39" s="33">
        <f>D37+D38</f>
        <v>14608090</v>
      </c>
      <c r="E39" s="15"/>
      <c r="F39" s="15"/>
      <c r="G39" s="15"/>
    </row>
    <row r="40" spans="1:7" ht="14.1" customHeight="1">
      <c r="A40" s="16"/>
      <c r="B40" s="36"/>
      <c r="C40" s="37"/>
      <c r="D40" s="38"/>
      <c r="E40" s="15"/>
      <c r="F40" s="15"/>
      <c r="G40" s="15"/>
    </row>
    <row r="41" spans="1:7" ht="14.1" customHeight="1">
      <c r="A41" s="16" t="s">
        <v>9</v>
      </c>
      <c r="B41" s="17"/>
      <c r="C41" s="20"/>
      <c r="D41" s="21"/>
      <c r="E41" s="15"/>
      <c r="F41" s="15"/>
      <c r="G41" s="15"/>
    </row>
    <row r="42" spans="1:7" ht="14.1" customHeight="1">
      <c r="A42" s="28" t="s">
        <v>97</v>
      </c>
      <c r="B42" s="29"/>
      <c r="C42" s="21">
        <v>20000000</v>
      </c>
      <c r="D42" s="21">
        <v>20000000</v>
      </c>
      <c r="E42" s="15"/>
      <c r="F42" s="15"/>
      <c r="G42" s="15"/>
    </row>
    <row r="43" spans="1:7" ht="14.1" customHeight="1">
      <c r="A43" s="28" t="s">
        <v>84</v>
      </c>
      <c r="B43" s="29"/>
      <c r="C43" s="21">
        <v>3206482</v>
      </c>
      <c r="D43" s="21">
        <v>3206482</v>
      </c>
      <c r="E43" s="15"/>
      <c r="F43" s="15"/>
      <c r="G43" s="15"/>
    </row>
    <row r="44" spans="1:7" ht="14.1" customHeight="1">
      <c r="A44" s="28" t="s">
        <v>85</v>
      </c>
      <c r="B44" s="29"/>
      <c r="C44" s="21">
        <v>303894</v>
      </c>
      <c r="D44" s="21"/>
      <c r="E44" s="15"/>
      <c r="F44" s="15"/>
      <c r="G44" s="15"/>
    </row>
    <row r="45" spans="1:7" ht="14.1" customHeight="1">
      <c r="A45" s="28" t="s">
        <v>96</v>
      </c>
      <c r="B45" s="29">
        <v>10</v>
      </c>
      <c r="C45" s="21">
        <v>4617053</v>
      </c>
      <c r="D45" s="21">
        <v>3867305</v>
      </c>
      <c r="E45" s="15"/>
      <c r="F45" s="15"/>
      <c r="G45" s="15"/>
    </row>
    <row r="46" spans="1:7" ht="14.1" customHeight="1">
      <c r="A46" s="28" t="s">
        <v>98</v>
      </c>
      <c r="B46" s="29"/>
      <c r="C46" s="21"/>
      <c r="D46" s="21">
        <v>0</v>
      </c>
      <c r="E46" s="15"/>
      <c r="F46" s="15"/>
      <c r="G46" s="15"/>
    </row>
    <row r="47" spans="1:7" ht="14.1" customHeight="1">
      <c r="A47" s="28" t="s">
        <v>57</v>
      </c>
      <c r="B47" s="29"/>
      <c r="C47" s="21">
        <v>137235</v>
      </c>
      <c r="D47" s="21">
        <v>2323425</v>
      </c>
      <c r="E47" s="15"/>
      <c r="F47" s="15"/>
      <c r="G47" s="15"/>
    </row>
    <row r="48" spans="1:7" ht="14.1" customHeight="1">
      <c r="A48" s="35"/>
      <c r="B48" s="24"/>
      <c r="C48" s="25">
        <f>SUM(C42:C47)</f>
        <v>28264664</v>
      </c>
      <c r="D48" s="26">
        <f>SUM(D42:D47)</f>
        <v>29397212</v>
      </c>
      <c r="E48" s="15"/>
      <c r="F48" s="15"/>
      <c r="G48" s="15"/>
    </row>
    <row r="49" spans="1:7" ht="14.1" customHeight="1">
      <c r="A49" s="16" t="s">
        <v>10</v>
      </c>
      <c r="B49" s="17"/>
      <c r="C49" s="21"/>
      <c r="D49" s="21"/>
      <c r="E49" s="15"/>
      <c r="F49" s="15"/>
      <c r="G49" s="15"/>
    </row>
    <row r="50" spans="1:7" ht="14.1" customHeight="1">
      <c r="A50" s="39" t="s">
        <v>96</v>
      </c>
      <c r="B50" s="17">
        <v>11</v>
      </c>
      <c r="C50" s="21">
        <v>7790112</v>
      </c>
      <c r="D50" s="21">
        <v>11140958</v>
      </c>
      <c r="E50" s="15"/>
      <c r="F50" s="15"/>
      <c r="G50" s="15"/>
    </row>
    <row r="51" spans="1:7" ht="14.1" customHeight="1">
      <c r="A51" s="39" t="s">
        <v>98</v>
      </c>
      <c r="B51" s="17">
        <v>11</v>
      </c>
      <c r="C51" s="21">
        <f>15834064-132697-6794508</f>
        <v>8906859</v>
      </c>
      <c r="D51" s="21">
        <v>7926917</v>
      </c>
      <c r="E51" s="15"/>
      <c r="F51" s="15"/>
      <c r="G51" s="15"/>
    </row>
    <row r="52" spans="1:7" ht="14.1" customHeight="1">
      <c r="A52" s="99" t="s">
        <v>126</v>
      </c>
      <c r="B52" s="17">
        <v>11</v>
      </c>
      <c r="C52" s="21"/>
      <c r="D52" s="21"/>
      <c r="E52" s="15"/>
      <c r="F52" s="15"/>
      <c r="G52" s="15"/>
    </row>
    <row r="53" spans="1:7" ht="14.1" customHeight="1">
      <c r="A53" s="28" t="s">
        <v>127</v>
      </c>
      <c r="B53" s="29">
        <v>11</v>
      </c>
      <c r="C53" s="21">
        <v>637778</v>
      </c>
      <c r="D53" s="21">
        <v>637778</v>
      </c>
      <c r="E53" s="15"/>
      <c r="F53" s="15"/>
      <c r="G53" s="15"/>
    </row>
    <row r="54" spans="1:7" ht="14.1" customHeight="1">
      <c r="A54" s="28" t="s">
        <v>86</v>
      </c>
      <c r="B54" s="29">
        <v>11</v>
      </c>
      <c r="C54" s="21">
        <v>181615</v>
      </c>
      <c r="D54" s="21"/>
      <c r="E54" s="15"/>
      <c r="F54" s="15"/>
      <c r="G54" s="15"/>
    </row>
    <row r="55" spans="1:7" ht="14.1" customHeight="1">
      <c r="A55" s="19" t="s">
        <v>100</v>
      </c>
      <c r="B55" s="17">
        <v>11</v>
      </c>
      <c r="C55" s="21">
        <v>160856</v>
      </c>
      <c r="D55" s="21">
        <v>333597</v>
      </c>
      <c r="E55" s="15"/>
      <c r="F55" s="15"/>
      <c r="G55" s="15"/>
    </row>
    <row r="56" spans="1:7" ht="14.1" customHeight="1">
      <c r="A56" s="19" t="s">
        <v>85</v>
      </c>
      <c r="B56" s="17">
        <v>11</v>
      </c>
      <c r="C56" s="21">
        <v>303894</v>
      </c>
      <c r="D56" s="21">
        <v>18901</v>
      </c>
      <c r="E56" s="15"/>
      <c r="F56" s="15"/>
      <c r="G56" s="15"/>
    </row>
    <row r="57" spans="1:7" ht="14.1" customHeight="1">
      <c r="A57" s="19" t="s">
        <v>11</v>
      </c>
      <c r="B57" s="17">
        <v>11</v>
      </c>
      <c r="C57" s="21">
        <v>301675</v>
      </c>
      <c r="D57" s="20"/>
      <c r="E57" s="15"/>
      <c r="F57" s="15"/>
      <c r="G57" s="15"/>
    </row>
    <row r="58" spans="1:7" ht="24.75" customHeight="1">
      <c r="A58" s="19" t="s">
        <v>87</v>
      </c>
      <c r="B58" s="17">
        <v>11</v>
      </c>
      <c r="C58" s="100">
        <f>3610043-2693309</f>
        <v>916734</v>
      </c>
      <c r="D58" s="21"/>
      <c r="E58" s="15"/>
      <c r="F58" s="15"/>
      <c r="G58" s="15"/>
    </row>
    <row r="59" spans="1:7" ht="14.1" customHeight="1">
      <c r="A59" s="35"/>
      <c r="B59" s="24"/>
      <c r="C59" s="26">
        <f>SUM(C50:C58)</f>
        <v>19199523</v>
      </c>
      <c r="D59" s="25">
        <f>SUM(D50:D58)</f>
        <v>20058151</v>
      </c>
      <c r="E59" s="15"/>
      <c r="F59" s="15"/>
      <c r="G59" s="15"/>
    </row>
    <row r="60" spans="1:7" ht="14.1" customHeight="1">
      <c r="A60" s="35" t="s">
        <v>12</v>
      </c>
      <c r="B60" s="31"/>
      <c r="C60" s="32">
        <f>C48+C59</f>
        <v>47464187</v>
      </c>
      <c r="D60" s="32">
        <f>D48+D59</f>
        <v>49455363</v>
      </c>
      <c r="E60" s="15"/>
      <c r="F60" s="15"/>
      <c r="G60" s="15"/>
    </row>
    <row r="61" spans="1:7" ht="14.1" customHeight="1">
      <c r="A61" s="35" t="s">
        <v>13</v>
      </c>
      <c r="B61" s="31"/>
      <c r="C61" s="32">
        <f>C39+C60</f>
        <v>69495415</v>
      </c>
      <c r="D61" s="32">
        <f>D39+D60</f>
        <v>64063453</v>
      </c>
      <c r="E61" s="15"/>
      <c r="F61" s="15"/>
      <c r="G61" s="15"/>
    </row>
    <row r="62" spans="1:7" ht="14.1" customHeight="1">
      <c r="A62" s="40"/>
      <c r="B62" s="40"/>
      <c r="C62" s="41"/>
      <c r="D62" s="41"/>
      <c r="E62" s="15"/>
      <c r="F62" s="15"/>
      <c r="G62" s="15"/>
    </row>
    <row r="63" spans="1:7" ht="14.1" customHeight="1">
      <c r="A63" s="42" t="s">
        <v>14</v>
      </c>
      <c r="B63" s="43"/>
      <c r="C63" s="44">
        <v>1000000</v>
      </c>
      <c r="D63" s="44">
        <v>1000000</v>
      </c>
      <c r="E63" s="15"/>
      <c r="F63" s="15"/>
      <c r="G63" s="15"/>
    </row>
    <row r="64" spans="1:7" ht="14.1" customHeight="1">
      <c r="A64" s="45" t="s">
        <v>15</v>
      </c>
      <c r="B64" s="7">
        <v>8</v>
      </c>
      <c r="C64" s="98">
        <f>C39/C63*1000</f>
        <v>22031.227999999999</v>
      </c>
      <c r="D64" s="98">
        <v>14814</v>
      </c>
      <c r="E64" s="15"/>
      <c r="F64" s="15"/>
      <c r="G64" s="15"/>
    </row>
    <row r="65" spans="1:7" ht="14.1" customHeight="1">
      <c r="A65" s="40"/>
      <c r="B65" s="40"/>
      <c r="C65" s="40"/>
      <c r="D65" s="40"/>
      <c r="E65" s="15"/>
      <c r="F65" s="15"/>
      <c r="G65" s="15"/>
    </row>
    <row r="66" spans="1:7" ht="14.1" customHeight="1">
      <c r="A66" s="40"/>
      <c r="B66" s="40"/>
      <c r="C66" s="41">
        <f>C34-C61</f>
        <v>0</v>
      </c>
      <c r="D66" s="40"/>
      <c r="E66" s="15"/>
      <c r="F66" s="15"/>
      <c r="G66" s="15"/>
    </row>
    <row r="67" spans="1:7" ht="14.1" customHeight="1">
      <c r="A67" s="40" t="s">
        <v>16</v>
      </c>
      <c r="B67" s="40"/>
      <c r="C67" s="40" t="s">
        <v>75</v>
      </c>
      <c r="D67" s="40"/>
      <c r="E67" s="15"/>
      <c r="F67" s="15"/>
      <c r="G67" s="15"/>
    </row>
    <row r="68" spans="1:7" ht="14.1" customHeight="1">
      <c r="A68" s="40"/>
      <c r="B68" s="40"/>
      <c r="C68" s="40"/>
      <c r="D68" s="40"/>
      <c r="E68" s="15"/>
      <c r="F68" s="15"/>
      <c r="G68" s="15"/>
    </row>
    <row r="69" spans="1:7" ht="14.1" customHeight="1">
      <c r="A69" s="40"/>
      <c r="B69" s="40"/>
      <c r="C69" s="40"/>
      <c r="D69" s="40"/>
      <c r="E69" s="15"/>
      <c r="F69" s="15"/>
      <c r="G69" s="15"/>
    </row>
    <row r="70" spans="1:7" ht="14.1" customHeight="1">
      <c r="A70" s="40" t="s">
        <v>17</v>
      </c>
      <c r="B70" s="40"/>
      <c r="C70" s="40" t="s">
        <v>125</v>
      </c>
      <c r="D70" s="40"/>
      <c r="E70" s="15"/>
      <c r="F70" s="15"/>
      <c r="G70" s="15"/>
    </row>
    <row r="71" spans="1:7" ht="12" customHeight="1">
      <c r="A71" s="46"/>
      <c r="B71" s="46"/>
      <c r="C71" s="46"/>
      <c r="D71" s="46"/>
      <c r="E71" s="15"/>
      <c r="F71" s="15"/>
      <c r="G71" s="15"/>
    </row>
    <row r="72" spans="1:7" ht="12" customHeight="1">
      <c r="A72" s="46"/>
      <c r="B72" s="46"/>
      <c r="C72" s="46"/>
      <c r="D72" s="46"/>
      <c r="E72" s="15"/>
      <c r="F72" s="15"/>
      <c r="G72" s="15"/>
    </row>
    <row r="73" spans="1:7" ht="12" customHeight="1">
      <c r="A73" s="46"/>
      <c r="B73" s="46"/>
      <c r="C73" s="46"/>
      <c r="D73" s="46"/>
      <c r="E73" s="15"/>
      <c r="F73" s="15"/>
      <c r="G73" s="15"/>
    </row>
    <row r="74" spans="1:7" ht="12" customHeight="1">
      <c r="A74" s="46"/>
      <c r="B74" s="46"/>
      <c r="C74" s="46"/>
      <c r="D74" s="46"/>
      <c r="E74" s="15"/>
      <c r="F74" s="15"/>
      <c r="G74" s="15"/>
    </row>
    <row r="75" spans="1:7" ht="12" customHeight="1">
      <c r="A75" s="46"/>
      <c r="B75" s="46"/>
      <c r="C75" s="46"/>
      <c r="D75" s="46"/>
      <c r="E75" s="15"/>
      <c r="F75" s="15"/>
      <c r="G75" s="15"/>
    </row>
    <row r="76" spans="1:7" ht="12" customHeight="1">
      <c r="A76" s="46"/>
      <c r="B76" s="46"/>
      <c r="C76" s="46"/>
      <c r="D76" s="46"/>
      <c r="E76" s="15"/>
      <c r="F76" s="15"/>
      <c r="G76" s="15"/>
    </row>
    <row r="77" spans="1:7" ht="12" customHeight="1">
      <c r="A77" s="46"/>
      <c r="B77" s="46"/>
      <c r="C77" s="46"/>
      <c r="D77" s="46"/>
      <c r="E77" s="15"/>
      <c r="F77" s="15"/>
      <c r="G77" s="15"/>
    </row>
    <row r="78" spans="1:7" ht="12" customHeight="1">
      <c r="A78" s="46"/>
      <c r="B78" s="46"/>
      <c r="C78" s="46"/>
      <c r="D78" s="46"/>
      <c r="E78" s="15"/>
      <c r="F78" s="15"/>
      <c r="G78" s="15"/>
    </row>
    <row r="79" spans="1:7" ht="12" customHeight="1">
      <c r="A79" s="46"/>
      <c r="B79" s="46"/>
      <c r="C79" s="46"/>
      <c r="D79" s="46"/>
      <c r="E79" s="15"/>
      <c r="F79" s="15"/>
      <c r="G79" s="15"/>
    </row>
    <row r="80" spans="1:7" ht="12" customHeight="1">
      <c r="A80" s="46"/>
      <c r="B80" s="46"/>
      <c r="C80" s="46"/>
      <c r="D80" s="46"/>
      <c r="E80" s="15"/>
      <c r="F80" s="15"/>
      <c r="G80" s="15"/>
    </row>
    <row r="81" spans="1:7" ht="12" customHeight="1">
      <c r="A81" s="46"/>
      <c r="B81" s="46"/>
      <c r="C81" s="46"/>
      <c r="D81" s="46"/>
      <c r="E81" s="15"/>
      <c r="F81" s="15"/>
      <c r="G81" s="15"/>
    </row>
    <row r="82" spans="1:7" ht="12" customHeight="1">
      <c r="A82" s="46"/>
      <c r="B82" s="46"/>
      <c r="C82" s="46"/>
      <c r="D82" s="46"/>
      <c r="E82" s="15"/>
      <c r="F82" s="15"/>
      <c r="G82" s="15"/>
    </row>
    <row r="83" spans="1:7" ht="12" customHeight="1">
      <c r="A83" s="46"/>
      <c r="B83" s="46"/>
      <c r="C83" s="46"/>
      <c r="D83" s="46"/>
      <c r="E83" s="15"/>
      <c r="F83" s="15"/>
      <c r="G83" s="15"/>
    </row>
    <row r="84" spans="1:7" ht="12" customHeight="1">
      <c r="A84" s="46"/>
      <c r="B84" s="46"/>
      <c r="C84" s="46"/>
      <c r="D84" s="46"/>
      <c r="E84" s="15"/>
      <c r="F84" s="15"/>
      <c r="G84" s="15"/>
    </row>
    <row r="85" spans="1:7" ht="12" customHeight="1">
      <c r="A85" s="46"/>
      <c r="B85" s="46"/>
      <c r="C85" s="46"/>
      <c r="D85" s="46"/>
      <c r="E85" s="15"/>
      <c r="F85" s="15"/>
      <c r="G85" s="15"/>
    </row>
    <row r="86" spans="1:7" ht="12" customHeight="1">
      <c r="A86" s="46"/>
      <c r="B86" s="46"/>
      <c r="C86" s="46"/>
      <c r="D86" s="46"/>
      <c r="E86" s="15"/>
      <c r="F86" s="15"/>
      <c r="G86" s="15"/>
    </row>
    <row r="87" spans="1:7" ht="12" customHeight="1">
      <c r="A87" s="46"/>
      <c r="B87" s="46"/>
      <c r="C87" s="46"/>
      <c r="D87" s="46"/>
      <c r="E87" s="15"/>
      <c r="F87" s="15"/>
      <c r="G87" s="15"/>
    </row>
    <row r="88" spans="1:7" ht="12" customHeight="1">
      <c r="A88" s="46"/>
      <c r="B88" s="46"/>
      <c r="C88" s="46"/>
      <c r="D88" s="46"/>
      <c r="E88" s="15"/>
      <c r="F88" s="15"/>
      <c r="G88" s="15"/>
    </row>
    <row r="89" spans="1:7" ht="12" customHeight="1">
      <c r="A89" s="46"/>
      <c r="B89" s="46"/>
      <c r="C89" s="46"/>
      <c r="D89" s="46"/>
      <c r="E89" s="15"/>
      <c r="F89" s="15"/>
      <c r="G89" s="15"/>
    </row>
    <row r="90" spans="1:7" ht="12" customHeight="1">
      <c r="A90" s="46"/>
      <c r="B90" s="46"/>
      <c r="C90" s="46"/>
      <c r="D90" s="46"/>
      <c r="E90" s="15"/>
      <c r="F90" s="15"/>
      <c r="G90" s="15"/>
    </row>
    <row r="91" spans="1:7" ht="12" customHeight="1">
      <c r="A91" s="46"/>
      <c r="B91" s="46"/>
      <c r="C91" s="46"/>
      <c r="D91" s="46"/>
      <c r="E91" s="15"/>
      <c r="F91" s="15"/>
      <c r="G91" s="15"/>
    </row>
    <row r="92" spans="1:7" ht="12" customHeight="1">
      <c r="A92" s="46"/>
      <c r="B92" s="46"/>
      <c r="C92" s="46"/>
      <c r="D92" s="46"/>
      <c r="E92" s="15"/>
      <c r="F92" s="15"/>
      <c r="G92" s="15"/>
    </row>
    <row r="93" spans="1:7" ht="12" customHeight="1">
      <c r="A93" s="46"/>
      <c r="B93" s="46"/>
      <c r="C93" s="46"/>
      <c r="D93" s="46"/>
      <c r="E93" s="15"/>
      <c r="F93" s="15"/>
      <c r="G93" s="15"/>
    </row>
    <row r="94" spans="1:7" ht="12" customHeight="1">
      <c r="A94" s="46"/>
      <c r="B94" s="46"/>
      <c r="C94" s="46"/>
      <c r="D94" s="46"/>
      <c r="E94" s="15"/>
      <c r="F94" s="15"/>
      <c r="G94" s="15"/>
    </row>
    <row r="95" spans="1:7" ht="12" customHeight="1">
      <c r="A95" s="46"/>
      <c r="B95" s="46"/>
      <c r="C95" s="46"/>
      <c r="D95" s="46"/>
      <c r="E95" s="15"/>
      <c r="F95" s="15"/>
      <c r="G95" s="15"/>
    </row>
    <row r="96" spans="1:7" ht="12" customHeight="1">
      <c r="A96" s="46"/>
      <c r="B96" s="46"/>
      <c r="C96" s="46"/>
      <c r="D96" s="46"/>
      <c r="E96" s="15"/>
      <c r="F96" s="15"/>
      <c r="G96" s="15"/>
    </row>
    <row r="97" spans="1:7" ht="12" customHeight="1">
      <c r="A97" s="46"/>
      <c r="B97" s="46"/>
      <c r="C97" s="46"/>
      <c r="D97" s="46"/>
      <c r="E97" s="15"/>
      <c r="F97" s="15"/>
      <c r="G97" s="15"/>
    </row>
    <row r="98" spans="1:7" ht="12" customHeight="1">
      <c r="A98" s="46"/>
      <c r="B98" s="46"/>
      <c r="C98" s="46"/>
      <c r="D98" s="46"/>
      <c r="E98" s="15"/>
      <c r="F98" s="15"/>
      <c r="G98" s="15"/>
    </row>
    <row r="99" spans="1:7" ht="12" customHeight="1">
      <c r="A99" s="46"/>
      <c r="B99" s="46"/>
      <c r="C99" s="46"/>
      <c r="D99" s="46"/>
      <c r="E99" s="15"/>
      <c r="F99" s="15"/>
      <c r="G99" s="15"/>
    </row>
    <row r="100" spans="1:7" ht="12" customHeight="1">
      <c r="A100" s="46"/>
      <c r="B100" s="46"/>
      <c r="C100" s="46"/>
      <c r="D100" s="46"/>
      <c r="E100" s="15"/>
      <c r="F100" s="15"/>
      <c r="G100" s="15"/>
    </row>
    <row r="101" spans="1:7" ht="12" customHeight="1">
      <c r="A101" s="46"/>
      <c r="B101" s="46"/>
      <c r="C101" s="46"/>
      <c r="D101" s="46"/>
      <c r="E101" s="15"/>
      <c r="F101" s="15"/>
      <c r="G101" s="15"/>
    </row>
    <row r="102" spans="1:7" ht="12" customHeight="1">
      <c r="A102" s="46"/>
      <c r="B102" s="46"/>
      <c r="C102" s="46"/>
      <c r="D102" s="46"/>
      <c r="E102" s="15"/>
      <c r="F102" s="15"/>
      <c r="G102" s="15"/>
    </row>
    <row r="103" spans="1:7" ht="12" customHeight="1">
      <c r="A103" s="46"/>
      <c r="B103" s="46"/>
      <c r="C103" s="46"/>
      <c r="D103" s="46"/>
      <c r="E103" s="15"/>
      <c r="F103" s="15"/>
      <c r="G103" s="15"/>
    </row>
    <row r="104" spans="1:7" ht="12" customHeight="1">
      <c r="A104" s="46"/>
      <c r="B104" s="46"/>
      <c r="C104" s="46"/>
      <c r="D104" s="46"/>
      <c r="E104" s="15"/>
      <c r="F104" s="15"/>
      <c r="G104" s="15"/>
    </row>
    <row r="105" spans="1:7" ht="12" customHeight="1">
      <c r="A105" s="46"/>
      <c r="B105" s="46"/>
      <c r="C105" s="46"/>
      <c r="D105" s="46"/>
      <c r="E105" s="15"/>
      <c r="F105" s="15"/>
      <c r="G105" s="15"/>
    </row>
    <row r="106" spans="1:7" ht="12" customHeight="1">
      <c r="A106" s="46"/>
      <c r="B106" s="46"/>
      <c r="C106" s="46"/>
      <c r="D106" s="46"/>
      <c r="E106" s="15"/>
      <c r="F106" s="15"/>
      <c r="G106" s="15"/>
    </row>
    <row r="107" spans="1:7" ht="12" customHeight="1">
      <c r="A107" s="46"/>
      <c r="B107" s="46"/>
      <c r="C107" s="46"/>
      <c r="D107" s="46"/>
      <c r="E107" s="15"/>
      <c r="F107" s="15"/>
      <c r="G107" s="15"/>
    </row>
    <row r="108" spans="1:7" ht="12" customHeight="1">
      <c r="A108" s="46"/>
      <c r="B108" s="46"/>
      <c r="C108" s="46"/>
      <c r="D108" s="46"/>
      <c r="E108" s="15"/>
      <c r="F108" s="15"/>
      <c r="G108" s="15"/>
    </row>
    <row r="109" spans="1:7" ht="12" customHeight="1">
      <c r="A109" s="46"/>
      <c r="B109" s="46"/>
      <c r="C109" s="46"/>
      <c r="D109" s="46"/>
      <c r="E109" s="15"/>
      <c r="F109" s="15"/>
      <c r="G109" s="15"/>
    </row>
    <row r="110" spans="1:7" ht="12" customHeight="1">
      <c r="A110" s="46"/>
      <c r="B110" s="46"/>
      <c r="C110" s="46"/>
      <c r="D110" s="46"/>
      <c r="E110" s="15"/>
      <c r="F110" s="15"/>
      <c r="G110" s="15"/>
    </row>
    <row r="111" spans="1:7" ht="12" customHeight="1">
      <c r="A111" s="46"/>
      <c r="B111" s="46"/>
      <c r="C111" s="46"/>
      <c r="D111" s="46"/>
      <c r="E111" s="15"/>
      <c r="F111" s="15"/>
      <c r="G111" s="15"/>
    </row>
    <row r="112" spans="1:7" ht="12" customHeight="1">
      <c r="A112" s="46"/>
      <c r="B112" s="46"/>
      <c r="C112" s="46"/>
      <c r="D112" s="46"/>
      <c r="E112" s="15"/>
      <c r="F112" s="15"/>
      <c r="G112" s="15"/>
    </row>
    <row r="113" spans="1:7" ht="12" customHeight="1">
      <c r="A113" s="46"/>
      <c r="B113" s="46"/>
      <c r="C113" s="46"/>
      <c r="D113" s="46"/>
      <c r="E113" s="15"/>
      <c r="F113" s="15"/>
      <c r="G113" s="15"/>
    </row>
    <row r="114" spans="1:7" ht="12" customHeight="1">
      <c r="A114" s="46"/>
      <c r="B114" s="46"/>
      <c r="C114" s="46"/>
      <c r="D114" s="46"/>
      <c r="E114" s="15"/>
      <c r="F114" s="15"/>
      <c r="G114" s="15"/>
    </row>
    <row r="115" spans="1:7" ht="12" customHeight="1">
      <c r="A115" s="46"/>
      <c r="B115" s="46"/>
      <c r="C115" s="46"/>
      <c r="D115" s="46"/>
      <c r="E115" s="15"/>
      <c r="F115" s="15"/>
      <c r="G115" s="15"/>
    </row>
    <row r="116" spans="1:7" ht="12" customHeight="1">
      <c r="A116" s="46"/>
      <c r="B116" s="46"/>
      <c r="C116" s="46"/>
      <c r="D116" s="46"/>
      <c r="E116" s="15"/>
      <c r="F116" s="15"/>
      <c r="G116" s="15"/>
    </row>
    <row r="117" spans="1:7" ht="12" customHeight="1">
      <c r="A117" s="46"/>
      <c r="B117" s="46"/>
      <c r="C117" s="46"/>
      <c r="D117" s="46"/>
      <c r="E117" s="15"/>
      <c r="F117" s="15"/>
      <c r="G117" s="15"/>
    </row>
    <row r="118" spans="1:7" ht="12" customHeight="1">
      <c r="A118" s="46"/>
      <c r="B118" s="46"/>
      <c r="C118" s="46"/>
      <c r="D118" s="46"/>
      <c r="E118" s="15"/>
      <c r="F118" s="15"/>
      <c r="G118" s="15"/>
    </row>
    <row r="119" spans="1:7" ht="12" customHeight="1">
      <c r="A119" s="46"/>
      <c r="B119" s="46"/>
      <c r="C119" s="46"/>
      <c r="D119" s="46"/>
      <c r="E119" s="15"/>
      <c r="F119" s="15"/>
      <c r="G119" s="15"/>
    </row>
    <row r="120" spans="1:7" ht="12" customHeight="1">
      <c r="A120" s="46"/>
      <c r="B120" s="46"/>
      <c r="C120" s="46"/>
      <c r="D120" s="46"/>
      <c r="E120" s="15"/>
      <c r="F120" s="15"/>
      <c r="G120" s="15"/>
    </row>
    <row r="121" spans="1:7" ht="12" customHeight="1">
      <c r="A121" s="46"/>
      <c r="B121" s="46"/>
      <c r="C121" s="46"/>
      <c r="D121" s="46"/>
      <c r="E121" s="15"/>
      <c r="F121" s="15"/>
      <c r="G121" s="15"/>
    </row>
    <row r="122" spans="1:7" ht="12" customHeight="1">
      <c r="A122" s="46"/>
      <c r="B122" s="46"/>
      <c r="C122" s="46"/>
      <c r="D122" s="46"/>
      <c r="E122" s="15"/>
      <c r="F122" s="15"/>
      <c r="G122" s="15"/>
    </row>
    <row r="123" spans="1:7" ht="12" customHeight="1">
      <c r="A123" s="46"/>
      <c r="B123" s="46"/>
      <c r="C123" s="46"/>
      <c r="D123" s="46"/>
      <c r="E123" s="15"/>
      <c r="F123" s="15"/>
      <c r="G123" s="15"/>
    </row>
    <row r="124" spans="1:7" ht="12" customHeight="1">
      <c r="A124" s="46"/>
      <c r="B124" s="46"/>
      <c r="C124" s="46"/>
      <c r="D124" s="46"/>
      <c r="E124" s="15"/>
      <c r="F124" s="15"/>
      <c r="G124" s="15"/>
    </row>
    <row r="125" spans="1:7" ht="12" customHeight="1">
      <c r="A125" s="46"/>
      <c r="B125" s="46"/>
      <c r="C125" s="46"/>
      <c r="D125" s="46"/>
      <c r="E125" s="15"/>
      <c r="F125" s="15"/>
      <c r="G125" s="15"/>
    </row>
    <row r="126" spans="1:7" ht="12" customHeight="1">
      <c r="A126" s="46"/>
      <c r="B126" s="46"/>
      <c r="C126" s="46"/>
      <c r="D126" s="46"/>
      <c r="E126" s="15"/>
      <c r="F126" s="15"/>
      <c r="G126" s="15"/>
    </row>
    <row r="127" spans="1:7" ht="12" customHeight="1">
      <c r="A127" s="46"/>
      <c r="B127" s="46"/>
      <c r="C127" s="46"/>
      <c r="D127" s="46"/>
      <c r="E127" s="15"/>
      <c r="F127" s="15"/>
      <c r="G127" s="15"/>
    </row>
    <row r="128" spans="1:7" ht="12" customHeight="1">
      <c r="A128" s="46"/>
      <c r="B128" s="46"/>
      <c r="C128" s="46"/>
      <c r="D128" s="46"/>
      <c r="E128" s="15"/>
      <c r="F128" s="15"/>
      <c r="G128" s="15"/>
    </row>
    <row r="129" spans="1:7" ht="12" customHeight="1">
      <c r="A129" s="46"/>
      <c r="B129" s="46"/>
      <c r="C129" s="46"/>
      <c r="D129" s="46"/>
      <c r="E129" s="15"/>
      <c r="F129" s="15"/>
      <c r="G129" s="15"/>
    </row>
    <row r="130" spans="1:7" ht="12" customHeight="1">
      <c r="A130" s="46"/>
      <c r="B130" s="46"/>
      <c r="C130" s="46"/>
      <c r="D130" s="46"/>
      <c r="E130" s="15"/>
      <c r="F130" s="15"/>
      <c r="G130" s="15"/>
    </row>
    <row r="131" spans="1:7" ht="12" customHeight="1">
      <c r="A131" s="46"/>
      <c r="B131" s="46"/>
      <c r="C131" s="46"/>
      <c r="D131" s="46"/>
      <c r="E131" s="15"/>
      <c r="F131" s="15"/>
      <c r="G131" s="15"/>
    </row>
    <row r="132" spans="1:7" ht="12" customHeight="1">
      <c r="A132" s="46"/>
      <c r="B132" s="46"/>
      <c r="C132" s="46"/>
      <c r="D132" s="46"/>
      <c r="E132" s="15"/>
      <c r="F132" s="15"/>
      <c r="G132" s="15"/>
    </row>
    <row r="133" spans="1:7" ht="12" customHeight="1">
      <c r="A133" s="46"/>
      <c r="B133" s="46"/>
      <c r="C133" s="46"/>
      <c r="D133" s="46"/>
      <c r="E133" s="15"/>
      <c r="F133" s="15"/>
      <c r="G133" s="15"/>
    </row>
    <row r="134" spans="1:7" ht="12" customHeight="1">
      <c r="A134" s="46"/>
      <c r="B134" s="46"/>
      <c r="C134" s="46"/>
      <c r="D134" s="46"/>
      <c r="E134" s="15"/>
      <c r="F134" s="15"/>
      <c r="G134" s="15"/>
    </row>
    <row r="135" spans="1:7" ht="12" customHeight="1">
      <c r="A135" s="46"/>
      <c r="B135" s="46"/>
      <c r="C135" s="46"/>
      <c r="D135" s="46"/>
      <c r="E135" s="15"/>
      <c r="F135" s="15"/>
      <c r="G135" s="15"/>
    </row>
    <row r="136" spans="1:7" ht="12" customHeight="1">
      <c r="A136" s="46"/>
      <c r="B136" s="46"/>
      <c r="C136" s="46"/>
      <c r="D136" s="46"/>
      <c r="E136" s="15"/>
      <c r="F136" s="15"/>
      <c r="G136" s="15"/>
    </row>
    <row r="137" spans="1:7" ht="12" customHeight="1">
      <c r="A137" s="46"/>
      <c r="B137" s="46"/>
      <c r="C137" s="46"/>
      <c r="D137" s="46"/>
      <c r="E137" s="15"/>
      <c r="F137" s="15"/>
      <c r="G137" s="15"/>
    </row>
    <row r="138" spans="1:7" ht="12" customHeight="1">
      <c r="A138" s="46"/>
      <c r="B138" s="46"/>
      <c r="C138" s="46"/>
      <c r="D138" s="46"/>
      <c r="E138" s="15"/>
      <c r="F138" s="15"/>
      <c r="G138" s="15"/>
    </row>
    <row r="139" spans="1:7" ht="12" customHeight="1">
      <c r="A139" s="46"/>
      <c r="B139" s="46"/>
      <c r="C139" s="46"/>
      <c r="D139" s="46"/>
      <c r="E139" s="15"/>
      <c r="F139" s="15"/>
      <c r="G139" s="15"/>
    </row>
    <row r="140" spans="1:7" ht="12" customHeight="1">
      <c r="A140" s="46"/>
      <c r="B140" s="46"/>
      <c r="C140" s="46"/>
      <c r="D140" s="46"/>
      <c r="E140" s="15"/>
      <c r="F140" s="15"/>
      <c r="G140" s="15"/>
    </row>
    <row r="141" spans="1:7" ht="12" customHeight="1">
      <c r="A141" s="46"/>
      <c r="B141" s="46"/>
      <c r="C141" s="46"/>
      <c r="D141" s="46"/>
      <c r="E141" s="15"/>
      <c r="F141" s="15"/>
      <c r="G141" s="15"/>
    </row>
    <row r="142" spans="1:7" ht="12" customHeight="1">
      <c r="A142" s="46"/>
      <c r="B142" s="46"/>
      <c r="C142" s="46"/>
      <c r="D142" s="46"/>
      <c r="E142" s="15"/>
      <c r="F142" s="15"/>
      <c r="G142" s="15"/>
    </row>
    <row r="143" spans="1:7" ht="12" customHeight="1">
      <c r="A143" s="46"/>
      <c r="B143" s="46"/>
      <c r="C143" s="46"/>
      <c r="D143" s="46"/>
      <c r="E143" s="15"/>
      <c r="F143" s="15"/>
      <c r="G143" s="15"/>
    </row>
    <row r="144" spans="1:7" ht="12" customHeight="1">
      <c r="A144" s="46"/>
      <c r="B144" s="46"/>
      <c r="C144" s="46"/>
      <c r="D144" s="46"/>
      <c r="E144" s="15"/>
      <c r="F144" s="15"/>
      <c r="G144" s="15"/>
    </row>
    <row r="145" spans="1:7" ht="12" customHeight="1">
      <c r="A145" s="46"/>
      <c r="B145" s="46"/>
      <c r="C145" s="46"/>
      <c r="D145" s="46"/>
      <c r="E145" s="15"/>
      <c r="F145" s="15"/>
      <c r="G145" s="15"/>
    </row>
    <row r="146" spans="1:7" ht="12" customHeight="1">
      <c r="A146" s="46"/>
      <c r="B146" s="46"/>
      <c r="C146" s="46"/>
      <c r="D146" s="46"/>
      <c r="E146" s="15"/>
      <c r="F146" s="15"/>
      <c r="G146" s="15"/>
    </row>
    <row r="147" spans="1:7" ht="12" customHeight="1">
      <c r="A147" s="46"/>
      <c r="B147" s="46"/>
      <c r="C147" s="46"/>
      <c r="D147" s="46"/>
      <c r="E147" s="15"/>
      <c r="F147" s="15"/>
      <c r="G147" s="15"/>
    </row>
    <row r="148" spans="1:7" ht="12" customHeight="1">
      <c r="A148" s="46"/>
      <c r="B148" s="46"/>
      <c r="C148" s="46"/>
      <c r="D148" s="46"/>
      <c r="E148" s="15"/>
      <c r="F148" s="15"/>
      <c r="G148" s="15"/>
    </row>
    <row r="149" spans="1:7" ht="12" customHeight="1">
      <c r="A149" s="46"/>
      <c r="B149" s="46"/>
      <c r="C149" s="46"/>
      <c r="D149" s="46"/>
      <c r="E149" s="15"/>
      <c r="F149" s="15"/>
      <c r="G149" s="15"/>
    </row>
    <row r="150" spans="1:7" ht="12" customHeight="1">
      <c r="A150" s="46"/>
      <c r="B150" s="46"/>
      <c r="C150" s="46"/>
      <c r="D150" s="46"/>
      <c r="E150" s="15"/>
      <c r="F150" s="15"/>
      <c r="G150" s="15"/>
    </row>
    <row r="151" spans="1:7" ht="12" customHeight="1">
      <c r="A151" s="46"/>
      <c r="B151" s="46"/>
      <c r="C151" s="46"/>
      <c r="D151" s="46"/>
      <c r="E151" s="15"/>
      <c r="F151" s="15"/>
      <c r="G151" s="15"/>
    </row>
    <row r="152" spans="1:7" ht="12" customHeight="1">
      <c r="A152" s="46"/>
      <c r="B152" s="46"/>
      <c r="C152" s="46"/>
      <c r="D152" s="46"/>
      <c r="E152" s="15"/>
      <c r="F152" s="15"/>
      <c r="G152" s="15"/>
    </row>
    <row r="153" spans="1:7" ht="12" customHeight="1">
      <c r="A153" s="46"/>
      <c r="B153" s="46"/>
      <c r="C153" s="46"/>
      <c r="D153" s="46"/>
      <c r="E153" s="15"/>
      <c r="F153" s="15"/>
      <c r="G153" s="15"/>
    </row>
    <row r="154" spans="1:7" ht="12" customHeight="1">
      <c r="A154" s="46"/>
      <c r="B154" s="46"/>
      <c r="C154" s="46"/>
      <c r="D154" s="46"/>
      <c r="E154" s="15"/>
      <c r="F154" s="15"/>
      <c r="G154" s="15"/>
    </row>
    <row r="155" spans="1:7" ht="12" customHeight="1">
      <c r="A155" s="46"/>
      <c r="B155" s="46"/>
      <c r="C155" s="46"/>
      <c r="D155" s="46"/>
      <c r="E155" s="15"/>
      <c r="F155" s="15"/>
      <c r="G155" s="15"/>
    </row>
    <row r="156" spans="1:7" ht="12" customHeight="1">
      <c r="A156" s="46"/>
      <c r="B156" s="46"/>
      <c r="C156" s="46"/>
      <c r="D156" s="46"/>
      <c r="E156" s="15"/>
      <c r="F156" s="15"/>
      <c r="G156" s="15"/>
    </row>
    <row r="157" spans="1:7" ht="12" customHeight="1">
      <c r="A157" s="46"/>
      <c r="B157" s="46"/>
      <c r="C157" s="46"/>
      <c r="D157" s="46"/>
      <c r="E157" s="15"/>
      <c r="F157" s="15"/>
      <c r="G157" s="15"/>
    </row>
    <row r="158" spans="1:7" ht="12" customHeight="1">
      <c r="A158" s="46"/>
      <c r="B158" s="46"/>
      <c r="C158" s="46"/>
      <c r="D158" s="46"/>
      <c r="E158" s="15"/>
      <c r="F158" s="15"/>
      <c r="G158" s="15"/>
    </row>
    <row r="159" spans="1:7" ht="12" customHeight="1">
      <c r="A159" s="46"/>
      <c r="B159" s="46"/>
      <c r="C159" s="46"/>
      <c r="D159" s="46"/>
      <c r="E159" s="15"/>
      <c r="F159" s="15"/>
      <c r="G159" s="15"/>
    </row>
    <row r="160" spans="1:7" ht="12" customHeight="1">
      <c r="A160" s="46"/>
      <c r="B160" s="46"/>
      <c r="C160" s="46"/>
      <c r="D160" s="46"/>
      <c r="E160" s="15"/>
      <c r="F160" s="15"/>
      <c r="G160" s="15"/>
    </row>
    <row r="161" spans="1:7" ht="12" customHeight="1">
      <c r="A161" s="46"/>
      <c r="B161" s="46"/>
      <c r="C161" s="46"/>
      <c r="D161" s="46"/>
      <c r="E161" s="15"/>
      <c r="F161" s="15"/>
      <c r="G161" s="15"/>
    </row>
    <row r="162" spans="1:7" ht="12" customHeight="1">
      <c r="A162" s="46"/>
      <c r="B162" s="46"/>
      <c r="C162" s="46"/>
      <c r="D162" s="46"/>
      <c r="E162" s="15"/>
      <c r="F162" s="15"/>
      <c r="G162" s="15"/>
    </row>
    <row r="163" spans="1:7" ht="12" customHeight="1">
      <c r="A163" s="46"/>
      <c r="B163" s="46"/>
      <c r="C163" s="46"/>
      <c r="D163" s="46"/>
      <c r="E163" s="15"/>
      <c r="F163" s="15"/>
      <c r="G163" s="15"/>
    </row>
    <row r="164" spans="1:7" ht="33.75" customHeight="1">
      <c r="A164" s="46"/>
      <c r="B164" s="46"/>
      <c r="C164" s="46"/>
      <c r="D164" s="46"/>
      <c r="E164" s="15"/>
      <c r="F164" s="15"/>
      <c r="G164" s="15"/>
    </row>
    <row r="165" spans="1:7">
      <c r="A165" s="46"/>
      <c r="B165" s="46"/>
      <c r="C165" s="46"/>
      <c r="D165" s="46"/>
      <c r="E165" s="15"/>
      <c r="F165" s="15"/>
      <c r="G165" s="15"/>
    </row>
    <row r="166" spans="1:7">
      <c r="A166" s="46"/>
      <c r="B166" s="46"/>
      <c r="C166" s="46"/>
      <c r="D166" s="46"/>
      <c r="E166" s="15"/>
      <c r="F166" s="15"/>
      <c r="G166" s="15"/>
    </row>
    <row r="167" spans="1:7" ht="12.75" customHeight="1">
      <c r="A167" s="46"/>
      <c r="B167" s="46"/>
      <c r="C167" s="46"/>
      <c r="D167" s="46"/>
      <c r="E167" s="15"/>
      <c r="F167" s="15"/>
      <c r="G167" s="15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E35"/>
  <sheetViews>
    <sheetView showGridLines="0" topLeftCell="A4" workbookViewId="0">
      <selection activeCell="D20" sqref="D20"/>
    </sheetView>
  </sheetViews>
  <sheetFormatPr defaultColWidth="9.140625" defaultRowHeight="12.75"/>
  <cols>
    <col min="1" max="1" width="45.7109375" style="46" customWidth="1"/>
    <col min="2" max="2" width="5.7109375" style="46" customWidth="1"/>
    <col min="3" max="3" width="12.7109375" style="46" customWidth="1"/>
    <col min="4" max="4" width="15.7109375" style="46" customWidth="1"/>
    <col min="5" max="5" width="11.7109375" style="46" customWidth="1"/>
    <col min="6" max="8" width="12.5703125" style="15" customWidth="1"/>
    <col min="9" max="16384" width="9.140625" style="15"/>
  </cols>
  <sheetData>
    <row r="1" spans="1:5">
      <c r="A1" s="47" t="s">
        <v>43</v>
      </c>
      <c r="B1" s="47"/>
      <c r="C1" s="47"/>
      <c r="D1" s="47"/>
      <c r="E1" s="47"/>
    </row>
    <row r="2" spans="1:5">
      <c r="A2" s="47" t="s">
        <v>67</v>
      </c>
      <c r="B2" s="47"/>
      <c r="C2" s="47"/>
      <c r="D2" s="47"/>
      <c r="E2" s="47"/>
    </row>
    <row r="3" spans="1:5">
      <c r="A3" s="48" t="s">
        <v>145</v>
      </c>
      <c r="B3" s="66"/>
      <c r="C3" s="66"/>
      <c r="D3" s="49"/>
      <c r="E3" s="49"/>
    </row>
    <row r="4" spans="1:5" ht="13.5" thickBot="1">
      <c r="A4" s="67"/>
      <c r="B4" s="51"/>
      <c r="C4" s="51"/>
      <c r="D4" s="51"/>
      <c r="E4" s="51"/>
    </row>
    <row r="5" spans="1:5">
      <c r="A5" s="68"/>
      <c r="B5" s="68"/>
      <c r="C5" s="68"/>
      <c r="D5" s="68"/>
      <c r="E5" s="68"/>
    </row>
    <row r="6" spans="1:5" ht="25.5">
      <c r="A6" s="14" t="s">
        <v>0</v>
      </c>
      <c r="B6" s="9" t="s">
        <v>32</v>
      </c>
      <c r="C6" s="9" t="s">
        <v>7</v>
      </c>
      <c r="D6" s="9" t="s">
        <v>56</v>
      </c>
      <c r="E6" s="9" t="s">
        <v>68</v>
      </c>
    </row>
    <row r="7" spans="1:5" ht="14.1" customHeight="1">
      <c r="A7" s="69"/>
      <c r="B7" s="70"/>
      <c r="C7" s="36"/>
      <c r="D7" s="36"/>
      <c r="E7" s="36"/>
    </row>
    <row r="8" spans="1:5" ht="14.1" customHeight="1">
      <c r="A8" s="35" t="s">
        <v>135</v>
      </c>
      <c r="B8" s="35"/>
      <c r="C8" s="71">
        <v>3873780</v>
      </c>
      <c r="D8" s="71">
        <v>10595684</v>
      </c>
      <c r="E8" s="71">
        <f>C8+D8</f>
        <v>14469464</v>
      </c>
    </row>
    <row r="9" spans="1:5">
      <c r="A9" s="34" t="s">
        <v>33</v>
      </c>
      <c r="B9" s="34"/>
      <c r="C9" s="41">
        <v>0</v>
      </c>
      <c r="D9" s="41">
        <v>9319639</v>
      </c>
      <c r="E9" s="41">
        <f>D9</f>
        <v>9319639</v>
      </c>
    </row>
    <row r="10" spans="1:5" ht="14.1" customHeight="1">
      <c r="A10" s="72" t="s">
        <v>88</v>
      </c>
      <c r="B10" s="73"/>
      <c r="C10" s="74">
        <f>SUM(C9)</f>
        <v>0</v>
      </c>
      <c r="D10" s="74">
        <f>SUM(D9)</f>
        <v>9319639</v>
      </c>
      <c r="E10" s="74">
        <f>SUM(E9)</f>
        <v>9319639</v>
      </c>
    </row>
    <row r="11" spans="1:5" ht="14.1" customHeight="1">
      <c r="A11" s="34" t="s">
        <v>70</v>
      </c>
      <c r="B11" s="34"/>
      <c r="C11" s="41"/>
      <c r="D11" s="41"/>
      <c r="E11" s="41"/>
    </row>
    <row r="12" spans="1:5" ht="14.1" customHeight="1">
      <c r="A12" s="14" t="s">
        <v>69</v>
      </c>
      <c r="B12" s="14"/>
      <c r="C12" s="75">
        <v>0</v>
      </c>
      <c r="D12" s="75">
        <v>-9900000</v>
      </c>
      <c r="E12" s="75">
        <f>D12</f>
        <v>-9900000</v>
      </c>
    </row>
    <row r="13" spans="1:5" ht="14.1" customHeight="1">
      <c r="A13" s="27" t="s">
        <v>136</v>
      </c>
      <c r="B13" s="34"/>
      <c r="C13" s="41">
        <f>C8+C10-C12</f>
        <v>3873780</v>
      </c>
      <c r="D13" s="41">
        <f>D8+D10+D12</f>
        <v>10015323</v>
      </c>
      <c r="E13" s="41">
        <f>E8+E10+E12</f>
        <v>13889103</v>
      </c>
    </row>
    <row r="14" spans="1:5" ht="14.1" customHeight="1">
      <c r="A14" s="34" t="s">
        <v>33</v>
      </c>
      <c r="B14" s="34"/>
      <c r="C14" s="41"/>
      <c r="D14" s="41"/>
      <c r="E14" s="41">
        <f>D14</f>
        <v>0</v>
      </c>
    </row>
    <row r="15" spans="1:5" ht="14.1" customHeight="1">
      <c r="A15" s="72" t="s">
        <v>31</v>
      </c>
      <c r="B15" s="34"/>
      <c r="C15" s="41"/>
      <c r="D15" s="41"/>
      <c r="E15" s="41">
        <f t="shared" ref="E15:E17" si="0">D15</f>
        <v>0</v>
      </c>
    </row>
    <row r="16" spans="1:5" ht="33.75" customHeight="1">
      <c r="A16" s="34" t="s">
        <v>146</v>
      </c>
      <c r="B16" s="34"/>
      <c r="C16" s="41"/>
      <c r="D16" s="41">
        <v>718987</v>
      </c>
      <c r="E16" s="41">
        <f t="shared" si="0"/>
        <v>718987</v>
      </c>
    </row>
    <row r="17" spans="1:5" ht="14.1" customHeight="1">
      <c r="A17" s="34" t="s">
        <v>69</v>
      </c>
      <c r="B17" s="34"/>
      <c r="C17" s="41"/>
      <c r="D17" s="41"/>
      <c r="E17" s="41">
        <f t="shared" si="0"/>
        <v>0</v>
      </c>
    </row>
    <row r="18" spans="1:5" ht="14.1" customHeight="1">
      <c r="A18" s="35" t="s">
        <v>136</v>
      </c>
      <c r="B18" s="35"/>
      <c r="C18" s="71">
        <f>SUM(C8,C10:C12)</f>
        <v>3873780</v>
      </c>
      <c r="D18" s="71">
        <f>D13+D16</f>
        <v>10734310</v>
      </c>
      <c r="E18" s="71">
        <f>C18+D18</f>
        <v>14608090</v>
      </c>
    </row>
    <row r="19" spans="1:5" ht="14.1" customHeight="1">
      <c r="A19" s="34" t="s">
        <v>33</v>
      </c>
      <c r="B19" s="34"/>
      <c r="C19" s="41"/>
      <c r="D19" s="41">
        <v>7423138</v>
      </c>
      <c r="E19" s="41">
        <f>C19+D19</f>
        <v>7423138</v>
      </c>
    </row>
    <row r="20" spans="1:5" ht="14.1" customHeight="1">
      <c r="A20" s="72" t="s">
        <v>31</v>
      </c>
      <c r="B20" s="72"/>
      <c r="C20" s="74">
        <f>SUM(C19)</f>
        <v>0</v>
      </c>
      <c r="D20" s="74">
        <f>SUM(D19)</f>
        <v>7423138</v>
      </c>
      <c r="E20" s="74">
        <f>SUM(E19)</f>
        <v>7423138</v>
      </c>
    </row>
    <row r="21" spans="1:5" ht="14.1" customHeight="1">
      <c r="A21" s="34" t="s">
        <v>70</v>
      </c>
      <c r="B21" s="34"/>
      <c r="C21" s="41"/>
      <c r="D21" s="41"/>
      <c r="E21" s="41">
        <v>0</v>
      </c>
    </row>
    <row r="22" spans="1:5" ht="14.1" customHeight="1">
      <c r="A22" s="34" t="s">
        <v>69</v>
      </c>
      <c r="B22" s="34"/>
      <c r="C22" s="41">
        <v>0</v>
      </c>
      <c r="D22" s="41"/>
      <c r="E22" s="41">
        <f>D22</f>
        <v>0</v>
      </c>
    </row>
    <row r="23" spans="1:5" ht="14.1" customHeight="1">
      <c r="A23" s="14" t="s">
        <v>30</v>
      </c>
      <c r="B23" s="55"/>
      <c r="C23" s="75">
        <v>0</v>
      </c>
      <c r="D23" s="75">
        <v>0</v>
      </c>
      <c r="E23" s="75">
        <v>0</v>
      </c>
    </row>
    <row r="24" spans="1:5" ht="14.1" customHeight="1">
      <c r="A24" s="34"/>
      <c r="B24" s="34"/>
      <c r="C24" s="41"/>
      <c r="D24" s="41"/>
      <c r="E24" s="41"/>
    </row>
    <row r="25" spans="1:5" ht="20.45" customHeight="1">
      <c r="A25" s="35" t="s">
        <v>147</v>
      </c>
      <c r="B25" s="35"/>
      <c r="C25" s="71">
        <f>C18</f>
        <v>3873780</v>
      </c>
      <c r="D25" s="71">
        <f>D18+D20+D22</f>
        <v>18157448</v>
      </c>
      <c r="E25" s="71">
        <f>E18+E20+E22</f>
        <v>22031228</v>
      </c>
    </row>
    <row r="26" spans="1:5" ht="14.1" customHeight="1">
      <c r="A26" s="16"/>
      <c r="B26" s="16"/>
      <c r="C26" s="76"/>
      <c r="D26" s="76"/>
      <c r="E26" s="76"/>
    </row>
    <row r="27" spans="1:5" ht="14.1" customHeight="1">
      <c r="A27" s="16"/>
      <c r="B27" s="16"/>
      <c r="C27" s="76"/>
      <c r="D27" s="76"/>
      <c r="E27" s="76"/>
    </row>
    <row r="28" spans="1:5" ht="14.1" customHeight="1">
      <c r="A28" s="40" t="s">
        <v>16</v>
      </c>
      <c r="B28" s="40"/>
      <c r="C28" s="77"/>
      <c r="D28" s="40" t="s">
        <v>75</v>
      </c>
      <c r="E28" s="76"/>
    </row>
    <row r="29" spans="1:5" ht="14.1" customHeight="1">
      <c r="A29" s="40"/>
      <c r="B29" s="40"/>
      <c r="C29" s="40"/>
      <c r="D29" s="40"/>
      <c r="E29" s="76"/>
    </row>
    <row r="30" spans="1:5" ht="14.1" customHeight="1">
      <c r="A30" s="40"/>
      <c r="B30" s="40"/>
      <c r="C30" s="40"/>
      <c r="D30" s="40"/>
      <c r="E30" s="76"/>
    </row>
    <row r="31" spans="1:5" ht="14.1" customHeight="1">
      <c r="A31" s="40" t="s">
        <v>17</v>
      </c>
      <c r="B31" s="40"/>
      <c r="C31" s="40"/>
      <c r="D31" s="40" t="s">
        <v>125</v>
      </c>
      <c r="E31" s="76"/>
    </row>
    <row r="32" spans="1:5" ht="14.1" customHeight="1">
      <c r="A32" s="16"/>
      <c r="B32" s="16"/>
      <c r="C32" s="78"/>
      <c r="D32" s="78"/>
      <c r="E32" s="78"/>
    </row>
    <row r="33" ht="14.1" customHeight="1"/>
    <row r="34" ht="14.1" customHeight="1"/>
    <row r="35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showGridLines="0" topLeftCell="A22" workbookViewId="0">
      <selection activeCell="C27" sqref="C27"/>
    </sheetView>
  </sheetViews>
  <sheetFormatPr defaultColWidth="9.140625" defaultRowHeight="12.75"/>
  <cols>
    <col min="1" max="1" width="59.5703125" style="46" customWidth="1"/>
    <col min="2" max="2" width="7.7109375" style="46" customWidth="1"/>
    <col min="3" max="4" width="11.7109375" style="96" customWidth="1"/>
    <col min="5" max="16384" width="9.140625" style="80"/>
  </cols>
  <sheetData>
    <row r="1" spans="1:4">
      <c r="A1" s="47" t="s">
        <v>43</v>
      </c>
      <c r="B1" s="40"/>
      <c r="C1" s="79"/>
      <c r="D1" s="79"/>
    </row>
    <row r="2" spans="1:4">
      <c r="A2" s="47" t="s">
        <v>58</v>
      </c>
      <c r="B2" s="40"/>
      <c r="C2" s="79"/>
      <c r="D2" s="79"/>
    </row>
    <row r="3" spans="1:4">
      <c r="A3" s="48" t="s">
        <v>141</v>
      </c>
      <c r="B3" s="66"/>
      <c r="C3" s="81"/>
      <c r="D3" s="81"/>
    </row>
    <row r="4" spans="1:4" ht="6.6" customHeight="1" thickBot="1">
      <c r="A4" s="67"/>
      <c r="B4" s="51"/>
      <c r="C4" s="82"/>
      <c r="D4" s="82"/>
    </row>
    <row r="5" spans="1:4">
      <c r="A5" s="83"/>
      <c r="B5" s="83"/>
      <c r="C5" s="79"/>
      <c r="D5" s="79"/>
    </row>
    <row r="6" spans="1:4" ht="25.5">
      <c r="A6" s="14" t="s">
        <v>0</v>
      </c>
      <c r="B6" s="9" t="s">
        <v>32</v>
      </c>
      <c r="C6" s="13" t="s">
        <v>139</v>
      </c>
      <c r="D6" s="13" t="s">
        <v>140</v>
      </c>
    </row>
    <row r="7" spans="1:4">
      <c r="A7" s="27" t="s">
        <v>21</v>
      </c>
      <c r="B7" s="36"/>
      <c r="C7" s="84"/>
      <c r="D7" s="84"/>
    </row>
    <row r="8" spans="1:4">
      <c r="A8" s="19" t="s">
        <v>59</v>
      </c>
      <c r="B8" s="17"/>
      <c r="C8" s="21">
        <v>9253018</v>
      </c>
      <c r="D8" s="20">
        <v>5385608</v>
      </c>
    </row>
    <row r="9" spans="1:4">
      <c r="A9" s="19" t="s">
        <v>22</v>
      </c>
      <c r="B9" s="17"/>
      <c r="C9" s="21"/>
      <c r="D9" s="20"/>
    </row>
    <row r="10" spans="1:4">
      <c r="A10" s="19" t="s">
        <v>60</v>
      </c>
      <c r="B10" s="17"/>
      <c r="C10" s="21">
        <v>5861794</v>
      </c>
      <c r="D10" s="20">
        <v>2323282</v>
      </c>
    </row>
    <row r="11" spans="1:4">
      <c r="A11" s="19" t="s">
        <v>129</v>
      </c>
      <c r="B11" s="17"/>
      <c r="C11" s="21">
        <v>-123062</v>
      </c>
      <c r="D11" s="20"/>
    </row>
    <row r="12" spans="1:4">
      <c r="A12" s="19" t="s">
        <v>108</v>
      </c>
      <c r="B12" s="17"/>
      <c r="C12" s="21">
        <v>-455138</v>
      </c>
      <c r="D12" s="20">
        <v>-289171</v>
      </c>
    </row>
    <row r="13" spans="1:4">
      <c r="A13" s="19" t="s">
        <v>107</v>
      </c>
      <c r="B13" s="17"/>
      <c r="C13" s="21">
        <v>1976888</v>
      </c>
      <c r="D13" s="20">
        <v>1654178</v>
      </c>
    </row>
    <row r="14" spans="1:4">
      <c r="A14" s="19" t="s">
        <v>109</v>
      </c>
      <c r="B14" s="17"/>
      <c r="C14" s="21">
        <v>-219900</v>
      </c>
      <c r="D14" s="20">
        <v>-1207250</v>
      </c>
    </row>
    <row r="15" spans="1:4">
      <c r="A15" s="19" t="s">
        <v>89</v>
      </c>
      <c r="B15" s="17"/>
      <c r="C15" s="21">
        <v>2139</v>
      </c>
      <c r="D15" s="20">
        <v>-435</v>
      </c>
    </row>
    <row r="16" spans="1:4">
      <c r="A16" s="19" t="s">
        <v>110</v>
      </c>
      <c r="B16" s="17"/>
      <c r="C16" s="21">
        <v>-19904</v>
      </c>
      <c r="D16" s="20">
        <v>1381</v>
      </c>
    </row>
    <row r="17" spans="1:4" ht="15" customHeight="1">
      <c r="A17" s="19" t="s">
        <v>128</v>
      </c>
      <c r="B17" s="17"/>
      <c r="C17" s="21"/>
      <c r="D17" s="20"/>
    </row>
    <row r="18" spans="1:4" ht="16.5" customHeight="1">
      <c r="A18" s="19" t="s">
        <v>130</v>
      </c>
      <c r="B18" s="17"/>
      <c r="C18" s="21"/>
      <c r="D18" s="20"/>
    </row>
    <row r="19" spans="1:4" ht="20.25" customHeight="1">
      <c r="A19" s="19" t="s">
        <v>131</v>
      </c>
      <c r="B19" s="17"/>
      <c r="C19" s="21">
        <v>76648</v>
      </c>
      <c r="D19" s="20"/>
    </row>
    <row r="20" spans="1:4">
      <c r="A20" s="19" t="s">
        <v>123</v>
      </c>
      <c r="B20" s="17"/>
      <c r="C20" s="21"/>
      <c r="D20" s="20"/>
    </row>
    <row r="21" spans="1:4" ht="25.5">
      <c r="A21" s="85" t="s">
        <v>23</v>
      </c>
      <c r="B21" s="86"/>
      <c r="C21" s="87">
        <f>SUM(C8:C20)</f>
        <v>16352483</v>
      </c>
      <c r="D21" s="87">
        <f>SUM(D8:D20)</f>
        <v>7867593</v>
      </c>
    </row>
    <row r="22" spans="1:4">
      <c r="A22" s="19" t="s">
        <v>24</v>
      </c>
      <c r="B22" s="17"/>
      <c r="C22" s="21">
        <v>-1775584</v>
      </c>
      <c r="D22" s="20">
        <v>-1443520</v>
      </c>
    </row>
    <row r="23" spans="1:4">
      <c r="A23" s="19" t="s">
        <v>61</v>
      </c>
      <c r="B23" s="17"/>
      <c r="C23" s="100">
        <v>-5592930</v>
      </c>
      <c r="D23" s="20">
        <v>-2150200</v>
      </c>
    </row>
    <row r="24" spans="1:4">
      <c r="A24" s="19" t="s">
        <v>90</v>
      </c>
      <c r="B24" s="17"/>
      <c r="C24" s="100">
        <v>225532</v>
      </c>
      <c r="D24" s="20">
        <v>137548</v>
      </c>
    </row>
    <row r="25" spans="1:4">
      <c r="A25" s="19" t="s">
        <v>113</v>
      </c>
      <c r="B25" s="17"/>
      <c r="C25" s="100">
        <v>-1956088</v>
      </c>
      <c r="D25" s="20">
        <v>-872684</v>
      </c>
    </row>
    <row r="26" spans="1:4">
      <c r="A26" s="19" t="s">
        <v>91</v>
      </c>
      <c r="B26" s="17"/>
      <c r="C26" s="100">
        <v>-7451678</v>
      </c>
      <c r="D26" s="20">
        <v>725606</v>
      </c>
    </row>
    <row r="27" spans="1:4">
      <c r="A27" s="19" t="s">
        <v>92</v>
      </c>
      <c r="B27" s="17"/>
      <c r="C27" s="100">
        <v>-10285</v>
      </c>
      <c r="D27" s="20"/>
    </row>
    <row r="28" spans="1:4">
      <c r="A28" s="19" t="s">
        <v>93</v>
      </c>
      <c r="B28" s="17"/>
      <c r="C28" s="21">
        <f>-1401821</f>
        <v>-1401821</v>
      </c>
      <c r="D28" s="20">
        <v>-838613</v>
      </c>
    </row>
    <row r="29" spans="1:4">
      <c r="A29" s="19" t="s">
        <v>111</v>
      </c>
      <c r="B29" s="17"/>
      <c r="C29" s="21"/>
      <c r="D29" s="20">
        <v>-28068</v>
      </c>
    </row>
    <row r="30" spans="1:4">
      <c r="A30" s="19" t="s">
        <v>112</v>
      </c>
      <c r="B30" s="17"/>
      <c r="C30" s="21">
        <v>361029</v>
      </c>
      <c r="D30" s="21">
        <v>10716</v>
      </c>
    </row>
    <row r="31" spans="1:4" ht="25.5">
      <c r="A31" s="85" t="s">
        <v>25</v>
      </c>
      <c r="B31" s="86"/>
      <c r="C31" s="88">
        <f>SUM(C21:C30)</f>
        <v>-1249342</v>
      </c>
      <c r="D31" s="88">
        <f>SUM(D21:D30)</f>
        <v>3408378</v>
      </c>
    </row>
    <row r="32" spans="1:4">
      <c r="A32" s="19" t="s">
        <v>62</v>
      </c>
      <c r="B32" s="17"/>
      <c r="C32" s="21">
        <v>152378</v>
      </c>
      <c r="D32" s="20">
        <v>239688</v>
      </c>
    </row>
    <row r="33" spans="1:4">
      <c r="A33" s="19" t="s">
        <v>26</v>
      </c>
      <c r="B33" s="17"/>
      <c r="C33" s="21">
        <v>-1820018</v>
      </c>
      <c r="D33" s="20">
        <v>-1066988</v>
      </c>
    </row>
    <row r="34" spans="1:4">
      <c r="A34" s="19" t="s">
        <v>71</v>
      </c>
      <c r="B34" s="17"/>
      <c r="C34" s="21">
        <v>-418056</v>
      </c>
      <c r="D34" s="20">
        <v>-194214</v>
      </c>
    </row>
    <row r="35" spans="1:4" ht="25.5">
      <c r="A35" s="35" t="s">
        <v>27</v>
      </c>
      <c r="B35" s="89"/>
      <c r="C35" s="33">
        <f>SUM(C31:C34)</f>
        <v>-3335038</v>
      </c>
      <c r="D35" s="32">
        <f>SUM(D31:D34)</f>
        <v>2386864</v>
      </c>
    </row>
    <row r="36" spans="1:4">
      <c r="A36" s="34"/>
      <c r="B36" s="17"/>
      <c r="C36" s="21"/>
      <c r="D36" s="20"/>
    </row>
    <row r="37" spans="1:4">
      <c r="A37" s="27" t="s">
        <v>28</v>
      </c>
      <c r="B37" s="90"/>
      <c r="C37" s="21"/>
      <c r="D37" s="20"/>
    </row>
    <row r="38" spans="1:4" ht="25.5">
      <c r="A38" s="34" t="s">
        <v>132</v>
      </c>
      <c r="B38" s="90"/>
      <c r="C38" s="21"/>
      <c r="D38" s="20"/>
    </row>
    <row r="39" spans="1:4">
      <c r="A39" s="19" t="s">
        <v>63</v>
      </c>
      <c r="B39" s="17"/>
      <c r="C39" s="21">
        <v>-1390875</v>
      </c>
      <c r="D39" s="20">
        <v>-1774011</v>
      </c>
    </row>
    <row r="40" spans="1:4">
      <c r="A40" s="19" t="s">
        <v>64</v>
      </c>
      <c r="B40" s="17"/>
      <c r="C40" s="21">
        <v>23911</v>
      </c>
      <c r="D40" s="20"/>
    </row>
    <row r="41" spans="1:4">
      <c r="A41" s="19" t="s">
        <v>65</v>
      </c>
      <c r="B41" s="17"/>
      <c r="C41" s="21">
        <v>603817</v>
      </c>
      <c r="D41" s="20">
        <v>1556717</v>
      </c>
    </row>
    <row r="42" spans="1:4">
      <c r="A42" s="19" t="s">
        <v>137</v>
      </c>
      <c r="B42" s="17"/>
      <c r="C42" s="21"/>
      <c r="D42" s="20">
        <v>-3621480</v>
      </c>
    </row>
    <row r="43" spans="1:4">
      <c r="A43" s="19" t="s">
        <v>116</v>
      </c>
      <c r="B43" s="17"/>
      <c r="C43" s="21">
        <v>54534</v>
      </c>
      <c r="D43" s="20"/>
    </row>
    <row r="44" spans="1:4">
      <c r="A44" s="19" t="s">
        <v>114</v>
      </c>
      <c r="B44" s="17"/>
      <c r="C44" s="21">
        <v>-27750</v>
      </c>
      <c r="D44" s="20">
        <v>-19950</v>
      </c>
    </row>
    <row r="45" spans="1:4">
      <c r="A45" s="19" t="s">
        <v>41</v>
      </c>
      <c r="B45" s="17"/>
      <c r="C45" s="91">
        <v>182</v>
      </c>
      <c r="D45" s="20">
        <v>144479</v>
      </c>
    </row>
    <row r="46" spans="1:4">
      <c r="A46" s="19" t="s">
        <v>133</v>
      </c>
      <c r="B46" s="17"/>
      <c r="C46" s="21"/>
      <c r="D46" s="20"/>
    </row>
    <row r="47" spans="1:4">
      <c r="A47" s="19" t="s">
        <v>115</v>
      </c>
      <c r="B47" s="17"/>
      <c r="C47" s="21">
        <v>4809</v>
      </c>
      <c r="D47" s="20">
        <v>1497</v>
      </c>
    </row>
    <row r="48" spans="1:4" ht="25.5">
      <c r="A48" s="35" t="s">
        <v>37</v>
      </c>
      <c r="B48" s="89"/>
      <c r="C48" s="33">
        <f>SUM(C39:C47)</f>
        <v>-731372</v>
      </c>
      <c r="D48" s="32">
        <f>SUM(D38:D47)</f>
        <v>-3712748</v>
      </c>
    </row>
    <row r="49" spans="1:4">
      <c r="A49" s="34"/>
      <c r="B49" s="17"/>
      <c r="C49" s="21"/>
      <c r="D49" s="20"/>
    </row>
    <row r="50" spans="1:4">
      <c r="A50" s="27" t="s">
        <v>29</v>
      </c>
      <c r="B50" s="36"/>
      <c r="C50" s="38"/>
      <c r="D50" s="37"/>
    </row>
    <row r="51" spans="1:4">
      <c r="A51" s="19" t="s">
        <v>117</v>
      </c>
      <c r="B51" s="17"/>
      <c r="C51" s="21">
        <v>8984478</v>
      </c>
      <c r="D51" s="21">
        <v>11997954</v>
      </c>
    </row>
    <row r="52" spans="1:4">
      <c r="A52" s="19" t="s">
        <v>124</v>
      </c>
      <c r="B52" s="17"/>
      <c r="C52" s="21">
        <v>-3875902</v>
      </c>
      <c r="D52" s="20">
        <v>-7522306</v>
      </c>
    </row>
    <row r="53" spans="1:4">
      <c r="A53" s="19" t="s">
        <v>66</v>
      </c>
      <c r="B53" s="17"/>
      <c r="C53" s="92"/>
      <c r="D53" s="93">
        <v>-1200000</v>
      </c>
    </row>
    <row r="54" spans="1:4">
      <c r="A54" s="19" t="s">
        <v>118</v>
      </c>
      <c r="B54" s="17"/>
      <c r="C54" s="92">
        <v>-1400000</v>
      </c>
      <c r="D54" s="93">
        <v>-1400000</v>
      </c>
    </row>
    <row r="55" spans="1:4">
      <c r="A55" s="19" t="s">
        <v>134</v>
      </c>
      <c r="B55" s="17"/>
      <c r="C55" s="92"/>
      <c r="D55" s="93"/>
    </row>
    <row r="56" spans="1:4">
      <c r="A56" s="19" t="s">
        <v>119</v>
      </c>
      <c r="B56" s="17"/>
      <c r="C56" s="92"/>
      <c r="D56" s="93">
        <v>-57812</v>
      </c>
    </row>
    <row r="57" spans="1:4">
      <c r="A57" s="97" t="s">
        <v>38</v>
      </c>
      <c r="B57" s="31"/>
      <c r="C57" s="33">
        <f>SUM(C51:C56)</f>
        <v>3708576</v>
      </c>
      <c r="D57" s="32">
        <f>SUM(D51:D56)</f>
        <v>1817836</v>
      </c>
    </row>
    <row r="58" spans="1:4">
      <c r="A58" s="16"/>
      <c r="B58" s="36"/>
      <c r="C58" s="38"/>
      <c r="D58" s="37"/>
    </row>
    <row r="59" spans="1:4">
      <c r="A59" s="19" t="s">
        <v>120</v>
      </c>
      <c r="B59" s="17"/>
      <c r="C59" s="21">
        <f>C35+C48+C57</f>
        <v>-357834</v>
      </c>
      <c r="D59" s="20">
        <f>D35+D48+D57</f>
        <v>491952</v>
      </c>
    </row>
    <row r="60" spans="1:4" ht="25.5">
      <c r="A60" s="19" t="s">
        <v>121</v>
      </c>
      <c r="B60" s="17"/>
      <c r="C60" s="21">
        <v>-71225</v>
      </c>
      <c r="D60" s="20">
        <v>-90821</v>
      </c>
    </row>
    <row r="61" spans="1:4">
      <c r="A61" s="34" t="s">
        <v>106</v>
      </c>
      <c r="B61" s="17"/>
      <c r="C61" s="21">
        <v>503468</v>
      </c>
      <c r="D61" s="20">
        <v>263776</v>
      </c>
    </row>
    <row r="62" spans="1:4" ht="19.5" customHeight="1">
      <c r="A62" s="35" t="s">
        <v>42</v>
      </c>
      <c r="B62" s="89"/>
      <c r="C62" s="33">
        <f>SUM(C59:C61)</f>
        <v>74409</v>
      </c>
      <c r="D62" s="32">
        <f>SUM(D59:D61)</f>
        <v>664907</v>
      </c>
    </row>
    <row r="63" spans="1:4" ht="23.25" hidden="1" customHeight="1">
      <c r="A63" s="16"/>
      <c r="B63" s="94"/>
      <c r="C63" s="38"/>
      <c r="D63" s="38">
        <v>720020</v>
      </c>
    </row>
    <row r="64" spans="1:4" hidden="1">
      <c r="A64" s="16"/>
      <c r="B64" s="94"/>
      <c r="C64" s="38"/>
      <c r="D64" s="38"/>
    </row>
    <row r="65" spans="1:4">
      <c r="A65" s="40" t="s">
        <v>16</v>
      </c>
      <c r="B65" s="40"/>
      <c r="C65" s="95" t="s">
        <v>75</v>
      </c>
      <c r="D65" s="21"/>
    </row>
    <row r="66" spans="1:4" ht="21.75" customHeight="1">
      <c r="A66" s="40" t="s">
        <v>17</v>
      </c>
      <c r="B66" s="40"/>
      <c r="C66" s="95" t="s">
        <v>125</v>
      </c>
      <c r="D66" s="95"/>
    </row>
    <row r="67" spans="1:4" ht="12.75" customHeight="1">
      <c r="A67" s="40"/>
      <c r="B67" s="40"/>
      <c r="C67" s="95"/>
      <c r="D67" s="95"/>
    </row>
    <row r="68" spans="1:4" ht="12.75" customHeight="1">
      <c r="D68" s="95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Buh1</cp:lastModifiedBy>
  <cp:lastPrinted>2023-08-11T09:49:43Z</cp:lastPrinted>
  <dcterms:created xsi:type="dcterms:W3CDTF">2014-05-15T07:31:14Z</dcterms:created>
  <dcterms:modified xsi:type="dcterms:W3CDTF">2023-08-14T07:41:15Z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