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30" yWindow="-15" windowWidth="9555" windowHeight="12660" tabRatio="676" activeTab="1"/>
  </bookViews>
  <sheets>
    <sheet name="Ф1 - БухБаланс" sheetId="1" r:id="rId1"/>
    <sheet name="Ф2 - ОПиУ" sheetId="2" r:id="rId2"/>
    <sheet name="Ф3 - ОДДС" sheetId="4" r:id="rId3"/>
    <sheet name="Ф4 - ОИК" sheetId="5" r:id="rId4"/>
  </sheets>
  <definedNames>
    <definedName name="_xlnm.Print_Titles" localSheetId="3">'Ф4 - ОИК'!$10:$11</definedName>
    <definedName name="_xlnm.Print_Area" localSheetId="0">'Ф1 - БухБаланс'!$A$1:$E$95</definedName>
    <definedName name="_xlnm.Print_Area" localSheetId="1">'Ф2 - ОПиУ'!$A$1:$D$55</definedName>
    <definedName name="_xlnm.Print_Area" localSheetId="3">'Ф4 - ОИК'!$A$1:$I$92</definedName>
  </definedNames>
  <calcPr calcId="144525"/>
</workbook>
</file>

<file path=xl/calcChain.xml><?xml version="1.0" encoding="utf-8"?>
<calcChain xmlns="http://schemas.openxmlformats.org/spreadsheetml/2006/main">
  <c r="K48" i="5" l="1"/>
  <c r="J48" i="5"/>
  <c r="G46" i="5" l="1"/>
  <c r="G52" i="5"/>
  <c r="D75" i="4"/>
  <c r="E69" i="4"/>
  <c r="D69" i="4"/>
  <c r="G38" i="5" l="1"/>
  <c r="G30" i="5" s="1"/>
  <c r="C38" i="5"/>
  <c r="G75" i="5"/>
  <c r="G67" i="5" s="1"/>
  <c r="E15" i="4"/>
  <c r="D15" i="4"/>
  <c r="E7" i="4"/>
  <c r="D7" i="4"/>
  <c r="D60" i="4"/>
  <c r="D54" i="4"/>
  <c r="D39" i="4"/>
  <c r="D26" i="4"/>
  <c r="G14" i="5"/>
  <c r="D45" i="2"/>
  <c r="D42" i="2"/>
  <c r="C75" i="5"/>
  <c r="C67" i="5" s="1"/>
  <c r="I81" i="5"/>
  <c r="I80" i="5"/>
  <c r="I79" i="5"/>
  <c r="I78" i="5"/>
  <c r="I77" i="5"/>
  <c r="I76" i="5"/>
  <c r="I74" i="5"/>
  <c r="I73" i="5"/>
  <c r="I72" i="5"/>
  <c r="I71" i="5"/>
  <c r="I70" i="5"/>
  <c r="I69" i="5"/>
  <c r="I68" i="5"/>
  <c r="H67" i="5"/>
  <c r="F67" i="5"/>
  <c r="E67" i="5"/>
  <c r="D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H51" i="5"/>
  <c r="F51" i="5"/>
  <c r="E51" i="5"/>
  <c r="D51" i="5"/>
  <c r="C51" i="5"/>
  <c r="H50" i="5"/>
  <c r="F50" i="5"/>
  <c r="E50" i="5"/>
  <c r="D50" i="5"/>
  <c r="I49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H30" i="5"/>
  <c r="F30" i="5"/>
  <c r="E30" i="5"/>
  <c r="D30" i="5"/>
  <c r="C30" i="5"/>
  <c r="C50" i="5" s="1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H14" i="5"/>
  <c r="H46" i="5" s="1"/>
  <c r="F14" i="5"/>
  <c r="F46" i="5" s="1"/>
  <c r="E14" i="5"/>
  <c r="E46" i="5" s="1"/>
  <c r="D14" i="5"/>
  <c r="D46" i="5" s="1"/>
  <c r="C14" i="5"/>
  <c r="I13" i="5"/>
  <c r="I12" i="5"/>
  <c r="C82" i="5" l="1"/>
  <c r="C83" i="5" s="1"/>
  <c r="D52" i="4"/>
  <c r="D67" i="4"/>
  <c r="C46" i="5"/>
  <c r="D24" i="4"/>
  <c r="D71" i="4"/>
  <c r="E82" i="5"/>
  <c r="H82" i="5"/>
  <c r="I75" i="5"/>
  <c r="I14" i="5"/>
  <c r="D82" i="5"/>
  <c r="I67" i="5"/>
  <c r="F82" i="5"/>
  <c r="G51" i="5"/>
  <c r="I30" i="5"/>
  <c r="I51" i="5" l="1"/>
  <c r="E60" i="4" l="1"/>
  <c r="E26" i="4"/>
  <c r="D7" i="2" l="1"/>
  <c r="D12" i="2" s="1"/>
  <c r="C7" i="2"/>
  <c r="D23" i="2"/>
  <c r="D18" i="2" l="1"/>
  <c r="C12" i="2"/>
  <c r="D84" i="1"/>
  <c r="D38" i="1"/>
  <c r="C18" i="2" l="1"/>
  <c r="C20" i="2" l="1"/>
  <c r="D67" i="1"/>
  <c r="D63" i="1"/>
  <c r="C23" i="2" l="1"/>
  <c r="E54" i="4" l="1"/>
  <c r="E67" i="4" s="1"/>
  <c r="E39" i="4"/>
  <c r="E52" i="4" s="1"/>
  <c r="D39" i="1"/>
  <c r="E39" i="1"/>
  <c r="D56" i="1"/>
  <c r="E56" i="1"/>
  <c r="D68" i="1"/>
  <c r="E68" i="1"/>
  <c r="D78" i="1"/>
  <c r="E78" i="1"/>
  <c r="D85" i="1"/>
  <c r="E85" i="1"/>
  <c r="E87" i="1" s="1"/>
  <c r="E88" i="1" l="1"/>
  <c r="D87" i="1"/>
  <c r="D88" i="1" s="1"/>
  <c r="D57" i="1"/>
  <c r="E57" i="1"/>
  <c r="E89" i="1" s="1"/>
  <c r="D89" i="1" l="1"/>
  <c r="C38" i="2"/>
  <c r="C39" i="2" s="1"/>
  <c r="C40" i="2" s="1"/>
  <c r="C45" i="2" s="1"/>
  <c r="C42" i="2" l="1"/>
  <c r="E24" i="4" l="1"/>
  <c r="E71" i="4" l="1"/>
  <c r="D72" i="4" l="1"/>
  <c r="D38" i="2"/>
  <c r="D39" i="2" s="1"/>
  <c r="D40" i="2" s="1"/>
  <c r="I16" i="5" l="1"/>
  <c r="G15" i="5"/>
  <c r="I15" i="5" l="1"/>
  <c r="I46" i="5" s="1"/>
  <c r="I48" i="5"/>
  <c r="G50" i="5"/>
  <c r="G82" i="5" s="1"/>
  <c r="G83" i="5" l="1"/>
  <c r="I82" i="5"/>
  <c r="I83" i="5" s="1"/>
  <c r="I50" i="5"/>
</calcChain>
</file>

<file path=xl/sharedStrings.xml><?xml version="1.0" encoding="utf-8"?>
<sst xmlns="http://schemas.openxmlformats.org/spreadsheetml/2006/main" count="323" uniqueCount="233">
  <si>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</si>
  <si>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</si>
  <si>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</si>
  <si>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</si>
  <si>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</si>
  <si>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</si>
  <si>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 xml:space="preserve">Финансовые активы, имеющиеся в наличии для продажи 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</si>
  <si>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</si>
  <si>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</si>
  <si>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</si>
  <si>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</si>
  <si>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</si>
  <si>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</si>
  <si>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</si>
  <si>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</si>
  <si>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</si>
  <si>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</si>
  <si>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</si>
  <si>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Финансовые активы, имеющиеся в наличии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</si>
  <si>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</si>
  <si>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</si>
  <si>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Инвестиции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</si>
  <si>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</si>
  <si>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</si>
  <si>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</si>
  <si>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</si>
  <si>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</si>
  <si>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</si>
  <si>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</si>
  <si>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срок с 110 по 123)</t>
  </si>
  <si>
    <t>Баланс (строка 100 +строка 101+ строка 200)</t>
  </si>
  <si>
    <t>Обязательство и капитал</t>
  </si>
  <si>
    <t>III. Краткосрочные обязательства: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</si>
  <si>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</si>
  <si>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</si>
  <si>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</si>
  <si>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</si>
  <si>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</si>
  <si>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</si>
  <si>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</si>
  <si>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</si>
  <si>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</si>
  <si>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</si>
  <si>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</si>
  <si>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</si>
  <si>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 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</si>
  <si>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</si>
  <si>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</si>
  <si>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</si>
  <si>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</si>
  <si>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</si>
  <si>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</si>
  <si>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</si>
  <si>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</si>
  <si>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</si>
  <si>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</si>
  <si>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</si>
  <si>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</si>
  <si>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</si>
  <si>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Наименование показателей</t>
  </si>
  <si>
    <t>За отчётный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</si>
  <si>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</si>
  <si>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</si>
  <si>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</si>
  <si>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</si>
  <si>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</si>
  <si>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</si>
  <si>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</si>
  <si>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</si>
  <si>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</si>
  <si>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</si>
  <si>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</si>
  <si>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 (курсовая разница)</t>
  </si>
  <si>
    <t>Прочие неоперационные расходы (курсовая разница)</t>
  </si>
  <si>
    <t>Расходы по подоходному налогу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</si>
  <si>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</si>
  <si>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</si>
  <si>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</si>
  <si>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</si>
  <si>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</si>
  <si>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</si>
  <si>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</si>
  <si>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</si>
  <si>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</si>
  <si>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</si>
  <si>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</si>
  <si>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</si>
  <si>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</si>
  <si>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</si>
  <si>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</si>
  <si>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</si>
  <si>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</si>
  <si>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</si>
  <si>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</si>
  <si>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</si>
  <si>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</si>
  <si>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</si>
  <si>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</si>
  <si>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</si>
  <si>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тыс.тенге</t>
  </si>
  <si>
    <t>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</si>
  <si>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</si>
  <si>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</si>
  <si>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</si>
  <si>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</si>
  <si>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</si>
  <si>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</si>
  <si>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</si>
  <si>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</si>
  <si>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</si>
  <si>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</si>
  <si>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</si>
  <si>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</si>
  <si>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</si>
  <si>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</si>
  <si>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</si>
  <si>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</si>
  <si>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</si>
  <si>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</si>
  <si>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</si>
  <si>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</si>
  <si>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</si>
  <si>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</si>
  <si>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</si>
  <si>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</si>
  <si>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</si>
  <si>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</si>
  <si>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</si>
  <si>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</si>
  <si>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</si>
  <si>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</si>
  <si>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</si>
  <si>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</si>
  <si>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</si>
  <si>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</si>
  <si>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</si>
  <si>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</si>
  <si>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</si>
  <si>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</si>
  <si>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</si>
  <si>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</si>
  <si>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</si>
  <si>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</si>
  <si>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</si>
  <si>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отчётного периода</t>
  </si>
  <si>
    <t>7. Денежные средства и их эквиваленты на конец отчётного периода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</si>
  <si>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</si>
  <si>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</si>
  <si>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1. Поступление денежных средств, всего (сумма строк с 041 по 051)</t>
  </si>
  <si>
    <t>2. Выбытие денежных средств, всего (сумма строк с 061 по 071)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</si>
  <si>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</si>
  <si>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</si>
  <si>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</si>
  <si>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тыс тенге</t>
  </si>
  <si>
    <t>Капитал материнской организации</t>
  </si>
  <si>
    <t>Доля неконтро-лирующих собст-венников</t>
  </si>
  <si>
    <t>Итого капитал</t>
  </si>
  <si>
    <t>Дополни-тельный оплаченный капитал</t>
  </si>
  <si>
    <t>Нераспреде-ленная прибыль</t>
  </si>
  <si>
    <t>Изменение в учетной политике</t>
  </si>
  <si>
    <t>Общая совокупная прибыль, всего 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</si>
  <si>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</si>
  <si>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</si>
  <si>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</si>
  <si>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</t>
  </si>
  <si>
    <t>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</si>
  <si>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</si>
  <si>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</si>
  <si>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</si>
  <si>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</si>
  <si>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</si>
  <si>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</si>
  <si>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</si>
  <si>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</si>
  <si>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</si>
  <si>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</si>
  <si>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</si>
  <si>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</si>
  <si>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</si>
  <si>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Общая совокупная прибыль, всего (строка 610 + строка 620):</t>
  </si>
  <si>
    <t>Прирост от переоценки основных средств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</si>
  <si>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</si>
  <si>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</si>
  <si>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</si>
  <si>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</si>
  <si>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Долевой компонент конвертируемых инструментов (за минусом налогового эффекта)</t>
  </si>
  <si>
    <t>Прочая совокупная прибыль, всего (сумма строк с 221 по 229):</t>
  </si>
  <si>
    <t>Пересчитанное сальдо (строка 400 +/строка 401)</t>
  </si>
  <si>
    <t>Прочая совокупная прибыль, всего (сумма строк с 621 по 629):</t>
  </si>
  <si>
    <t>Пересчитанное сальдо (строка 010 +/строка 011)</t>
  </si>
  <si>
    <t>Итого операционная прибыль (убыток) (+/- строки с 012 по 016)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</si>
  <si>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</si>
  <si>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</si>
  <si>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Прочая совокупная прибыль, всего (сумма строк с 410 по 420):</t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</si>
  <si>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</si>
  <si>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</si>
  <si>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</si>
  <si>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</si>
  <si>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</t>
  </si>
  <si>
    <t xml:space="preserve">                                                                                                                                          </t>
  </si>
  <si>
    <t xml:space="preserve">Сведения о реорганизации______________________________________________   </t>
  </si>
  <si>
    <t>Вид деятельности организации         снабжение природным газом</t>
  </si>
  <si>
    <t>Организационно правовая форма   акционерное общество</t>
  </si>
  <si>
    <t>Форма отчетности: консолидированная/неконсолидированная (не нужное зачеркнуть)</t>
  </si>
  <si>
    <t>Среднегодовая численность работников    ___________________     чел.</t>
  </si>
  <si>
    <t>Субъект предпринимательства                    крупный</t>
  </si>
  <si>
    <t xml:space="preserve">                                                                                               (малого, среднего, крупного)</t>
  </si>
  <si>
    <t>Юридический адрес (организации)   г.Астана, район Есиль, ул.Кунаева 14/3</t>
  </si>
  <si>
    <t>                                  (фамилия, имя, отчество)                 (подпись)</t>
  </si>
  <si>
    <t>                                      (фамилия, имя, отчество)             (подпись)</t>
  </si>
  <si>
    <t>Место печати</t>
  </si>
  <si>
    <t>Приложение 6</t>
  </si>
  <si>
    <r>
      <t xml:space="preserve">Наименование организации                 </t>
    </r>
    <r>
      <rPr>
        <u/>
        <sz val="10"/>
        <color indexed="8"/>
        <rFont val="Times New Roman"/>
        <family val="1"/>
        <charset val="204"/>
      </rPr>
      <t>АО «КазТрансГаз Аймак»</t>
    </r>
  </si>
  <si>
    <r>
      <t xml:space="preserve">Наименование </t>
    </r>
    <r>
      <rPr>
        <b/>
        <sz val="10"/>
        <color theme="1"/>
        <rFont val="Times New Roman"/>
        <family val="1"/>
        <charset val="204"/>
      </rPr>
      <t>показателей</t>
    </r>
  </si>
  <si>
    <t>Кол-во акций</t>
  </si>
  <si>
    <r>
      <t xml:space="preserve">Наименование организации               </t>
    </r>
    <r>
      <rPr>
        <b/>
        <sz val="10"/>
        <color theme="1"/>
        <rFont val="Times New Roman"/>
        <family val="1"/>
        <charset val="204"/>
      </rPr>
      <t xml:space="preserve"> АО «КазТрансГаз Аймак»</t>
    </r>
  </si>
  <si>
    <t>по состоянию на 31 декабря 2014 года</t>
  </si>
  <si>
    <r>
      <t xml:space="preserve">Главный бухгалтер         </t>
    </r>
    <r>
      <rPr>
        <u/>
        <sz val="10"/>
        <color indexed="8"/>
        <rFont val="Times New Roman"/>
        <family val="1"/>
        <charset val="204"/>
      </rPr>
      <t>Моор К.А.</t>
    </r>
    <r>
      <rPr>
        <sz val="10"/>
        <color indexed="8"/>
        <rFont val="Times New Roman"/>
        <family val="1"/>
        <charset val="204"/>
      </rPr>
      <t xml:space="preserve">                  ___________________</t>
    </r>
  </si>
  <si>
    <t>на 31.12.14</t>
  </si>
  <si>
    <t>на 31.12.13</t>
  </si>
  <si>
    <r>
      <t xml:space="preserve">Управляющий директор     Баталов А.А. </t>
    </r>
    <r>
      <rPr>
        <sz val="10"/>
        <color indexed="8"/>
        <rFont val="Times New Roman"/>
        <family val="1"/>
        <charset val="204"/>
      </rPr>
      <t xml:space="preserve">        ___________________</t>
    </r>
  </si>
  <si>
    <t>Предварительный бухгалтерский баланс</t>
  </si>
  <si>
    <t>Предварительный отчет о прибылях и убытках АО "КазТрансГаз Аймак" по состоянию на 31 декабря 2014 года</t>
  </si>
  <si>
    <t xml:space="preserve">Предварительный отчет о движении денежных средств АО "КазТрансГаз Аймак" </t>
  </si>
  <si>
    <r>
      <t xml:space="preserve">Управляющий директор    Баталов А.А. </t>
    </r>
    <r>
      <rPr>
        <sz val="10"/>
        <color indexed="8"/>
        <rFont val="Times New Roman"/>
        <family val="1"/>
        <charset val="204"/>
      </rPr>
      <t xml:space="preserve">        ___________________</t>
    </r>
  </si>
  <si>
    <t xml:space="preserve"> </t>
  </si>
  <si>
    <t>Сальдо на 31 декабря 2013</t>
  </si>
  <si>
    <t>Сальдо на 30 сентября 2014</t>
  </si>
  <si>
    <t>Сальдо на 31 декабря о тчётного года (строка 500 + строка 600 + строка 700)</t>
  </si>
  <si>
    <t>Сальдо на 30 сентября 2013</t>
  </si>
  <si>
    <t>Предварительный отчет об изменениях в капитале</t>
  </si>
  <si>
    <r>
      <t xml:space="preserve">Управляющий директор     Баталов А.А. </t>
    </r>
    <r>
      <rPr>
        <sz val="14"/>
        <color indexed="8"/>
        <rFont val="Times New Roman"/>
        <family val="1"/>
        <charset val="204"/>
      </rPr>
      <t xml:space="preserve">        ___________________</t>
    </r>
  </si>
  <si>
    <r>
      <t xml:space="preserve">Главный бухгалтер         </t>
    </r>
    <r>
      <rPr>
        <u/>
        <sz val="14"/>
        <color indexed="8"/>
        <rFont val="Times New Roman"/>
        <family val="1"/>
        <charset val="204"/>
      </rPr>
      <t>Моор К.А.</t>
    </r>
    <r>
      <rPr>
        <sz val="14"/>
        <color indexed="8"/>
        <rFont val="Times New Roman"/>
        <family val="1"/>
        <charset val="204"/>
      </rPr>
      <t xml:space="preserve">                  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</si>
</sst>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000_р_._-;\-* #,##0.0000_р_._-;_-* &quot;-&quot;??_р_._-;_-@_-"/>
    <numFmt numFmtId="166" formatCode="#,##0_ ;\-#,##0\ 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8.5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5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3" fontId="2" fillId="0" borderId="0" xfId="0" applyNumberFormat="1" applyFont="1"/>
    <xf numFmtId="3" fontId="0" fillId="0" borderId="0" xfId="0" applyNumberFormat="1"/>
    <xf numFmtId="3" fontId="3" fillId="0" borderId="0" xfId="0" applyNumberFormat="1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10" fillId="0" borderId="0" xfId="0" applyFont="1"/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164" fontId="1" fillId="0" borderId="0" xfId="1" applyNumberFormat="1" applyFont="1"/>
    <xf numFmtId="164" fontId="1" fillId="0" borderId="15" xfId="1" applyNumberFormat="1" applyFont="1" applyBorder="1" applyAlignment="1">
      <alignment horizontal="right" vertical="center" wrapText="1"/>
    </xf>
    <xf numFmtId="164" fontId="1" fillId="0" borderId="9" xfId="1" applyNumberFormat="1" applyFont="1" applyBorder="1" applyAlignment="1">
      <alignment horizontal="right" vertical="center" wrapText="1"/>
    </xf>
    <xf numFmtId="0" fontId="0" fillId="0" borderId="0" xfId="0"/>
    <xf numFmtId="164" fontId="2" fillId="0" borderId="0" xfId="1" applyNumberFormat="1" applyFont="1" applyAlignment="1">
      <alignment horizontal="right"/>
    </xf>
    <xf numFmtId="164" fontId="9" fillId="0" borderId="0" xfId="1" applyNumberFormat="1" applyFont="1" applyAlignment="1" applyProtection="1">
      <alignment horizontal="right"/>
    </xf>
    <xf numFmtId="164" fontId="1" fillId="0" borderId="0" xfId="1" applyNumberFormat="1" applyFont="1" applyAlignment="1">
      <alignment horizontal="right"/>
    </xf>
    <xf numFmtId="164" fontId="3" fillId="0" borderId="11" xfId="1" applyNumberFormat="1" applyFont="1" applyBorder="1" applyAlignment="1">
      <alignment horizontal="right" vertical="center" wrapText="1"/>
    </xf>
    <xf numFmtId="164" fontId="1" fillId="0" borderId="14" xfId="1" applyNumberFormat="1" applyFont="1" applyBorder="1" applyAlignment="1">
      <alignment horizontal="right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164" fontId="2" fillId="0" borderId="9" xfId="1" applyNumberFormat="1" applyFont="1" applyBorder="1" applyAlignment="1">
      <alignment horizontal="right" vertical="center" wrapText="1"/>
    </xf>
    <xf numFmtId="164" fontId="11" fillId="0" borderId="11" xfId="1" applyNumberFormat="1" applyFont="1" applyBorder="1" applyAlignment="1">
      <alignment horizontal="right" vertical="center" wrapText="1"/>
    </xf>
    <xf numFmtId="164" fontId="1" fillId="0" borderId="11" xfId="1" applyNumberFormat="1" applyFont="1" applyBorder="1" applyAlignment="1">
      <alignment horizontal="right" vertical="center" wrapText="1"/>
    </xf>
    <xf numFmtId="164" fontId="11" fillId="0" borderId="12" xfId="1" applyNumberFormat="1" applyFont="1" applyBorder="1" applyAlignment="1">
      <alignment horizontal="right" vertical="center" wrapText="1"/>
    </xf>
    <xf numFmtId="164" fontId="0" fillId="0" borderId="0" xfId="1" applyNumberFormat="1" applyFont="1"/>
    <xf numFmtId="164" fontId="2" fillId="0" borderId="4" xfId="1" applyNumberFormat="1" applyFont="1" applyFill="1" applyBorder="1" applyAlignment="1">
      <alignment horizontal="right" vertical="center" wrapText="1"/>
    </xf>
    <xf numFmtId="164" fontId="12" fillId="0" borderId="0" xfId="1" applyNumberFormat="1" applyFont="1" applyAlignment="1">
      <alignment horizontal="right"/>
    </xf>
    <xf numFmtId="0" fontId="0" fillId="0" borderId="0" xfId="0" applyFill="1"/>
    <xf numFmtId="0" fontId="1" fillId="0" borderId="0" xfId="0" applyFont="1" applyFill="1"/>
    <xf numFmtId="164" fontId="1" fillId="0" borderId="0" xfId="1" applyNumberFormat="1" applyFont="1" applyFill="1"/>
    <xf numFmtId="164" fontId="5" fillId="0" borderId="0" xfId="1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7" xfId="1" applyNumberFormat="1" applyFont="1" applyFill="1" applyBorder="1" applyAlignment="1">
      <alignment horizontal="right" vertical="center" wrapText="1"/>
    </xf>
    <xf numFmtId="164" fontId="2" fillId="0" borderId="18" xfId="1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center" vertical="center" wrapText="1"/>
    </xf>
    <xf numFmtId="164" fontId="11" fillId="0" borderId="19" xfId="1" applyNumberFormat="1" applyFont="1" applyFill="1" applyBorder="1" applyAlignment="1">
      <alignment horizontal="right" vertical="center" wrapText="1"/>
    </xf>
    <xf numFmtId="164" fontId="1" fillId="0" borderId="15" xfId="1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right" vertical="center" wrapText="1"/>
    </xf>
    <xf numFmtId="164" fontId="11" fillId="0" borderId="20" xfId="1" applyNumberFormat="1" applyFont="1" applyFill="1" applyBorder="1" applyAlignment="1">
      <alignment horizontal="right" vertical="center" wrapText="1"/>
    </xf>
    <xf numFmtId="164" fontId="1" fillId="0" borderId="9" xfId="1" applyNumberFormat="1" applyFont="1" applyFill="1" applyBorder="1" applyAlignment="1">
      <alignment horizontal="right" vertical="center" wrapText="1"/>
    </xf>
    <xf numFmtId="165" fontId="11" fillId="0" borderId="20" xfId="1" applyNumberFormat="1" applyFont="1" applyFill="1" applyBorder="1" applyAlignment="1">
      <alignment horizontal="right" vertical="center" wrapText="1"/>
    </xf>
    <xf numFmtId="165" fontId="1" fillId="0" borderId="9" xfId="1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3" fontId="1" fillId="0" borderId="0" xfId="0" applyNumberFormat="1" applyFont="1" applyFill="1"/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vertical="center" wrapText="1"/>
    </xf>
    <xf numFmtId="164" fontId="11" fillId="0" borderId="15" xfId="1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1" applyNumberFormat="1" applyFont="1" applyFill="1" applyBorder="1" applyAlignment="1">
      <alignment horizontal="right" vertical="center" wrapText="1"/>
    </xf>
    <xf numFmtId="165" fontId="13" fillId="0" borderId="4" xfId="1" applyNumberFormat="1" applyFont="1" applyFill="1" applyBorder="1" applyAlignment="1">
      <alignment horizontal="right" vertical="center" wrapText="1"/>
    </xf>
    <xf numFmtId="165" fontId="12" fillId="0" borderId="9" xfId="1" applyNumberFormat="1" applyFont="1" applyFill="1" applyBorder="1" applyAlignment="1">
      <alignment horizontal="right" vertical="center" wrapText="1"/>
    </xf>
    <xf numFmtId="165" fontId="3" fillId="0" borderId="21" xfId="1" applyNumberFormat="1" applyFont="1" applyFill="1" applyBorder="1" applyAlignment="1">
      <alignment horizontal="right" vertical="center" wrapText="1"/>
    </xf>
    <xf numFmtId="165" fontId="2" fillId="0" borderId="12" xfId="1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/>
    <xf numFmtId="3" fontId="11" fillId="0" borderId="0" xfId="0" applyNumberFormat="1" applyFont="1" applyFill="1"/>
    <xf numFmtId="0" fontId="11" fillId="0" borderId="0" xfId="0" applyFont="1"/>
    <xf numFmtId="0" fontId="1" fillId="0" borderId="0" xfId="0" applyFont="1" applyAlignment="1">
      <alignment horizontal="center" vertical="center"/>
    </xf>
    <xf numFmtId="164" fontId="3" fillId="0" borderId="1" xfId="1" applyNumberFormat="1" applyFont="1" applyFill="1" applyBorder="1" applyAlignment="1">
      <alignment horizontal="right" vertical="center" wrapText="1"/>
    </xf>
    <xf numFmtId="0" fontId="0" fillId="0" borderId="22" xfId="0" applyFill="1" applyBorder="1"/>
    <xf numFmtId="164" fontId="1" fillId="0" borderId="3" xfId="1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16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64" fontId="1" fillId="0" borderId="24" xfId="1" applyNumberFormat="1" applyFont="1" applyFill="1" applyBorder="1" applyAlignment="1">
      <alignment horizontal="right" vertical="center" wrapText="1"/>
    </xf>
    <xf numFmtId="164" fontId="1" fillId="0" borderId="22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vertical="center" wrapText="1"/>
    </xf>
    <xf numFmtId="164" fontId="1" fillId="0" borderId="14" xfId="1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0" xfId="1" applyNumberFormat="1" applyFont="1" applyFill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43" fontId="13" fillId="0" borderId="0" xfId="1" applyFont="1" applyFill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ill="1"/>
    <xf numFmtId="164" fontId="1" fillId="0" borderId="15" xfId="1" applyNumberFormat="1" applyFont="1" applyFill="1" applyBorder="1" applyAlignment="1">
      <alignment horizontal="right" vertical="center" wrapText="1"/>
    </xf>
    <xf numFmtId="164" fontId="1" fillId="0" borderId="9" xfId="1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17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 wrapText="1"/>
    </xf>
    <xf numFmtId="164" fontId="0" fillId="0" borderId="0" xfId="0" applyNumberFormat="1"/>
    <xf numFmtId="0" fontId="2" fillId="0" borderId="11" xfId="0" applyFont="1" applyBorder="1" applyAlignment="1">
      <alignment horizontal="center" vertical="center" wrapText="1"/>
    </xf>
    <xf numFmtId="164" fontId="2" fillId="0" borderId="11" xfId="1" applyNumberFormat="1" applyFont="1" applyBorder="1" applyAlignment="1">
      <alignment horizontal="right" vertical="center" wrapText="1"/>
    </xf>
    <xf numFmtId="164" fontId="1" fillId="0" borderId="0" xfId="1" applyNumberFormat="1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0" xfId="0" applyFont="1"/>
    <xf numFmtId="164" fontId="1" fillId="0" borderId="25" xfId="1" applyNumberFormat="1" applyFont="1" applyFill="1" applyBorder="1" applyAlignment="1">
      <alignment horizontal="right" vertical="center" wrapText="1"/>
    </xf>
    <xf numFmtId="164" fontId="2" fillId="0" borderId="9" xfId="1" applyNumberFormat="1" applyFont="1" applyFill="1" applyBorder="1" applyAlignment="1">
      <alignment horizontal="right" vertical="center" wrapText="1"/>
    </xf>
    <xf numFmtId="164" fontId="1" fillId="0" borderId="23" xfId="1" applyNumberFormat="1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6" fontId="1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6" fontId="3" fillId="0" borderId="28" xfId="1" applyNumberFormat="1" applyFont="1" applyBorder="1" applyAlignment="1">
      <alignment horizontal="right" vertical="center" wrapText="1"/>
    </xf>
    <xf numFmtId="166" fontId="2" fillId="0" borderId="29" xfId="1" applyNumberFormat="1" applyFont="1" applyBorder="1" applyAlignment="1">
      <alignment horizontal="right" vertical="center" wrapText="1"/>
    </xf>
    <xf numFmtId="166" fontId="11" fillId="0" borderId="4" xfId="1" applyNumberFormat="1" applyFont="1" applyFill="1" applyBorder="1" applyAlignment="1">
      <alignment horizontal="right" vertical="center" wrapText="1"/>
    </xf>
    <xf numFmtId="166" fontId="2" fillId="0" borderId="9" xfId="1" applyNumberFormat="1" applyFont="1" applyFill="1" applyBorder="1" applyAlignment="1">
      <alignment horizontal="right" vertical="center" wrapText="1"/>
    </xf>
    <xf numFmtId="166" fontId="1" fillId="0" borderId="9" xfId="1" applyNumberFormat="1" applyFont="1" applyFill="1" applyBorder="1" applyAlignment="1">
      <alignment horizontal="right" vertical="center" wrapText="1"/>
    </xf>
    <xf numFmtId="166" fontId="15" fillId="0" borderId="4" xfId="1" applyNumberFormat="1" applyFont="1" applyFill="1" applyBorder="1" applyAlignment="1">
      <alignment horizontal="right" vertical="center" wrapText="1"/>
    </xf>
    <xf numFmtId="166" fontId="3" fillId="0" borderId="4" xfId="1" applyNumberFormat="1" applyFont="1" applyFill="1" applyBorder="1" applyAlignment="1">
      <alignment horizontal="right" vertical="center" wrapText="1"/>
    </xf>
    <xf numFmtId="166" fontId="3" fillId="0" borderId="11" xfId="1" applyNumberFormat="1" applyFont="1" applyFill="1" applyBorder="1" applyAlignment="1">
      <alignment horizontal="right" vertical="center" wrapText="1"/>
    </xf>
    <xf numFmtId="166" fontId="13" fillId="0" borderId="0" xfId="1" applyNumberFormat="1" applyFont="1" applyFill="1" applyAlignment="1">
      <alignment horizontal="right"/>
    </xf>
    <xf numFmtId="166" fontId="11" fillId="0" borderId="0" xfId="1" applyNumberFormat="1" applyFont="1" applyFill="1" applyAlignment="1">
      <alignment horizontal="right"/>
    </xf>
    <xf numFmtId="166" fontId="1" fillId="0" borderId="0" xfId="1" applyNumberFormat="1" applyFont="1" applyFill="1" applyAlignment="1">
      <alignment horizontal="right"/>
    </xf>
    <xf numFmtId="166" fontId="1" fillId="0" borderId="0" xfId="0" applyNumberFormat="1" applyFont="1" applyFill="1"/>
    <xf numFmtId="166" fontId="2" fillId="0" borderId="4" xfId="1" applyNumberFormat="1" applyFont="1" applyFill="1" applyBorder="1" applyAlignment="1">
      <alignment horizontal="right" vertical="center" wrapText="1"/>
    </xf>
    <xf numFmtId="166" fontId="2" fillId="0" borderId="12" xfId="1" applyNumberFormat="1" applyFont="1" applyFill="1" applyBorder="1" applyAlignment="1">
      <alignment horizontal="right" vertical="center" wrapText="1"/>
    </xf>
    <xf numFmtId="164" fontId="1" fillId="0" borderId="0" xfId="1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3" fontId="22" fillId="0" borderId="0" xfId="0" applyNumberFormat="1" applyFont="1" applyFill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 indent="1"/>
    </xf>
    <xf numFmtId="0" fontId="11" fillId="0" borderId="4" xfId="0" applyFont="1" applyFill="1" applyBorder="1" applyAlignment="1">
      <alignment horizontal="left" vertical="center" wrapText="1" indent="1"/>
    </xf>
    <xf numFmtId="0" fontId="11" fillId="0" borderId="9" xfId="0" applyFont="1" applyFill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11" fillId="0" borderId="0" xfId="0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center" vertical="center"/>
    </xf>
    <xf numFmtId="3" fontId="3" fillId="0" borderId="0" xfId="0" applyNumberFormat="1" applyFont="1" applyFill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164" fontId="3" fillId="0" borderId="1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l:30820085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view="pageBreakPreview" topLeftCell="A28" zoomScale="90" zoomScaleNormal="80" zoomScaleSheetLayoutView="90" workbookViewId="0">
      <selection activeCell="D91" sqref="D91"/>
    </sheetView>
  </sheetViews>
  <sheetFormatPr defaultRowHeight="15" x14ac:dyDescent="0.25"/>
  <cols>
    <col min="1" max="1" width="4.28515625" style="9" customWidth="1"/>
    <col min="2" max="2" width="46.140625" style="9" customWidth="1"/>
    <col min="3" max="3" width="12.28515625" style="9" customWidth="1"/>
    <col min="4" max="4" width="20" style="40" customWidth="1"/>
    <col min="5" max="5" width="19.85546875" style="9" customWidth="1"/>
    <col min="6" max="6" width="13.140625" bestFit="1" customWidth="1"/>
  </cols>
  <sheetData>
    <row r="1" spans="2:4" x14ac:dyDescent="0.25">
      <c r="D1" s="40" t="s">
        <v>194</v>
      </c>
    </row>
    <row r="2" spans="2:4" x14ac:dyDescent="0.25">
      <c r="D2" s="40" t="s">
        <v>195</v>
      </c>
    </row>
    <row r="3" spans="2:4" x14ac:dyDescent="0.25">
      <c r="D3" s="40" t="s">
        <v>196</v>
      </c>
    </row>
    <row r="4" spans="2:4" x14ac:dyDescent="0.25">
      <c r="D4" s="40" t="s">
        <v>197</v>
      </c>
    </row>
    <row r="6" spans="2:4" x14ac:dyDescent="0.25">
      <c r="D6" s="40" t="s">
        <v>198</v>
      </c>
    </row>
    <row r="7" spans="2:4" x14ac:dyDescent="0.25">
      <c r="B7" s="9" t="s">
        <v>215</v>
      </c>
    </row>
    <row r="8" spans="2:4" ht="3.75" customHeight="1" x14ac:dyDescent="0.25">
      <c r="B8" s="9" t="s">
        <v>199</v>
      </c>
    </row>
    <row r="9" spans="2:4" x14ac:dyDescent="0.25">
      <c r="B9" s="9" t="s">
        <v>200</v>
      </c>
    </row>
    <row r="10" spans="2:4" ht="3.75" customHeight="1" x14ac:dyDescent="0.25"/>
    <row r="11" spans="2:4" x14ac:dyDescent="0.25">
      <c r="B11" s="9" t="s">
        <v>201</v>
      </c>
    </row>
    <row r="12" spans="2:4" ht="3.75" customHeight="1" x14ac:dyDescent="0.25"/>
    <row r="13" spans="2:4" x14ac:dyDescent="0.25">
      <c r="B13" s="9" t="s">
        <v>202</v>
      </c>
    </row>
    <row r="14" spans="2:4" ht="3.75" customHeight="1" x14ac:dyDescent="0.25"/>
    <row r="15" spans="2:4" x14ac:dyDescent="0.25">
      <c r="B15" s="9" t="s">
        <v>203</v>
      </c>
    </row>
    <row r="16" spans="2:4" ht="3.75" customHeight="1" x14ac:dyDescent="0.25"/>
    <row r="17" spans="2:5" x14ac:dyDescent="0.25">
      <c r="B17" s="9" t="s">
        <v>204</v>
      </c>
    </row>
    <row r="18" spans="2:5" ht="3.75" customHeight="1" x14ac:dyDescent="0.25"/>
    <row r="19" spans="2:5" x14ac:dyDescent="0.25">
      <c r="B19" s="9" t="s">
        <v>205</v>
      </c>
    </row>
    <row r="20" spans="2:5" x14ac:dyDescent="0.25">
      <c r="B20" s="9" t="s">
        <v>206</v>
      </c>
    </row>
    <row r="21" spans="2:5" ht="3.75" customHeight="1" x14ac:dyDescent="0.25"/>
    <row r="22" spans="2:5" x14ac:dyDescent="0.25">
      <c r="B22" s="9" t="s">
        <v>207</v>
      </c>
    </row>
    <row r="24" spans="2:5" x14ac:dyDescent="0.25">
      <c r="B24" s="140" t="s">
        <v>221</v>
      </c>
      <c r="C24" s="140"/>
      <c r="D24" s="140"/>
      <c r="E24" s="140"/>
    </row>
    <row r="25" spans="2:5" x14ac:dyDescent="0.25">
      <c r="B25" s="141" t="s">
        <v>216</v>
      </c>
      <c r="C25" s="141"/>
      <c r="D25" s="141"/>
      <c r="E25" s="141"/>
    </row>
    <row r="26" spans="2:5" ht="15.75" thickBot="1" x14ac:dyDescent="0.3">
      <c r="B26" s="1"/>
      <c r="C26" s="1"/>
      <c r="D26" s="63"/>
      <c r="E26" s="2" t="s">
        <v>153</v>
      </c>
    </row>
    <row r="27" spans="2:5" ht="40.5" customHeight="1" thickBot="1" x14ac:dyDescent="0.3">
      <c r="B27" s="4" t="s">
        <v>0</v>
      </c>
      <c r="C27" s="3" t="s">
        <v>1</v>
      </c>
      <c r="D27" s="64" t="s">
        <v>2</v>
      </c>
      <c r="E27" s="3" t="s">
        <v>3</v>
      </c>
    </row>
    <row r="28" spans="2:5" ht="15.75" thickBot="1" x14ac:dyDescent="0.3">
      <c r="B28" s="86" t="s">
        <v>4</v>
      </c>
      <c r="C28" s="87"/>
      <c r="D28" s="64"/>
      <c r="E28" s="88"/>
    </row>
    <row r="29" spans="2:5" ht="21" customHeight="1" thickBot="1" x14ac:dyDescent="0.3">
      <c r="B29" s="89" t="s">
        <v>5</v>
      </c>
      <c r="C29" s="90">
        <v>10</v>
      </c>
      <c r="D29" s="81">
        <v>1535665</v>
      </c>
      <c r="E29" s="93">
        <v>2030450</v>
      </c>
    </row>
    <row r="30" spans="2:5" ht="24.75" customHeight="1" thickBot="1" x14ac:dyDescent="0.3">
      <c r="B30" s="89" t="s">
        <v>6</v>
      </c>
      <c r="C30" s="91">
        <v>11</v>
      </c>
      <c r="D30" s="65"/>
      <c r="E30" s="83">
        <v>0</v>
      </c>
    </row>
    <row r="31" spans="2:5" ht="19.5" customHeight="1" thickBot="1" x14ac:dyDescent="0.3">
      <c r="B31" s="89" t="s">
        <v>7</v>
      </c>
      <c r="C31" s="91">
        <v>12</v>
      </c>
      <c r="D31" s="65"/>
      <c r="E31" s="83">
        <v>0</v>
      </c>
    </row>
    <row r="32" spans="2:5" ht="27" customHeight="1" thickBot="1" x14ac:dyDescent="0.3">
      <c r="B32" s="89" t="s">
        <v>8</v>
      </c>
      <c r="C32" s="91">
        <v>13</v>
      </c>
      <c r="D32" s="65"/>
      <c r="E32" s="83">
        <v>0</v>
      </c>
    </row>
    <row r="33" spans="2:5" ht="15.75" thickBot="1" x14ac:dyDescent="0.3">
      <c r="B33" s="89" t="s">
        <v>9</v>
      </c>
      <c r="C33" s="91">
        <v>14</v>
      </c>
      <c r="D33" s="65"/>
      <c r="E33" s="92">
        <v>0</v>
      </c>
    </row>
    <row r="34" spans="2:5" ht="15.75" thickBot="1" x14ac:dyDescent="0.3">
      <c r="B34" s="89" t="s">
        <v>10</v>
      </c>
      <c r="C34" s="91">
        <v>15</v>
      </c>
      <c r="D34" s="81">
        <v>10796287</v>
      </c>
      <c r="E34" s="93">
        <v>18098783</v>
      </c>
    </row>
    <row r="35" spans="2:5" ht="15.75" thickBot="1" x14ac:dyDescent="0.3">
      <c r="B35" s="89" t="s">
        <v>11</v>
      </c>
      <c r="C35" s="91">
        <v>16</v>
      </c>
      <c r="D35" s="65">
        <v>22175999</v>
      </c>
      <c r="E35" s="94">
        <v>12889992</v>
      </c>
    </row>
    <row r="36" spans="2:5" ht="15.75" thickBot="1" x14ac:dyDescent="0.3">
      <c r="B36" s="89" t="s">
        <v>12</v>
      </c>
      <c r="C36" s="91">
        <v>17</v>
      </c>
      <c r="D36" s="65">
        <v>376001</v>
      </c>
      <c r="E36" s="94">
        <v>942743</v>
      </c>
    </row>
    <row r="37" spans="2:5" ht="15.75" thickBot="1" x14ac:dyDescent="0.3">
      <c r="B37" s="89" t="s">
        <v>13</v>
      </c>
      <c r="C37" s="91">
        <v>18</v>
      </c>
      <c r="D37" s="65">
        <v>1918056</v>
      </c>
      <c r="E37" s="94">
        <v>2097880</v>
      </c>
    </row>
    <row r="38" spans="2:5" ht="15.75" thickBot="1" x14ac:dyDescent="0.3">
      <c r="B38" s="89" t="s">
        <v>14</v>
      </c>
      <c r="C38" s="91">
        <v>19</v>
      </c>
      <c r="D38" s="65">
        <f>10436705+7</f>
        <v>10436712</v>
      </c>
      <c r="E38" s="94">
        <v>3311682</v>
      </c>
    </row>
    <row r="39" spans="2:5" ht="24" customHeight="1" thickBot="1" x14ac:dyDescent="0.3">
      <c r="B39" s="86" t="s">
        <v>15</v>
      </c>
      <c r="C39" s="90">
        <v>100</v>
      </c>
      <c r="D39" s="65">
        <f>SUM(D29:D38)</f>
        <v>47238720</v>
      </c>
      <c r="E39" s="83">
        <f>SUM(E29:E38)</f>
        <v>39371530</v>
      </c>
    </row>
    <row r="40" spans="2:5" ht="27" customHeight="1" thickBot="1" x14ac:dyDescent="0.3">
      <c r="B40" s="89" t="s">
        <v>16</v>
      </c>
      <c r="C40" s="91">
        <v>101</v>
      </c>
      <c r="D40" s="65"/>
      <c r="E40" s="83">
        <v>0</v>
      </c>
    </row>
    <row r="41" spans="2:5" ht="15.75" thickBot="1" x14ac:dyDescent="0.3">
      <c r="B41" s="86" t="s">
        <v>17</v>
      </c>
      <c r="C41" s="87"/>
      <c r="D41" s="65"/>
      <c r="E41" s="83">
        <v>0</v>
      </c>
    </row>
    <row r="42" spans="2:5" ht="23.25" customHeight="1" thickBot="1" x14ac:dyDescent="0.3">
      <c r="B42" s="89" t="s">
        <v>18</v>
      </c>
      <c r="C42" s="91">
        <v>110</v>
      </c>
      <c r="D42" s="65"/>
      <c r="E42" s="83">
        <v>0</v>
      </c>
    </row>
    <row r="43" spans="2:5" ht="22.5" customHeight="1" thickBot="1" x14ac:dyDescent="0.3">
      <c r="B43" s="89" t="s">
        <v>7</v>
      </c>
      <c r="C43" s="91">
        <v>111</v>
      </c>
      <c r="D43" s="65"/>
      <c r="E43" s="83">
        <v>0</v>
      </c>
    </row>
    <row r="44" spans="2:5" ht="27" customHeight="1" thickBot="1" x14ac:dyDescent="0.3">
      <c r="B44" s="89" t="s">
        <v>8</v>
      </c>
      <c r="C44" s="91">
        <v>112</v>
      </c>
      <c r="D44" s="65"/>
      <c r="E44" s="83">
        <v>0</v>
      </c>
    </row>
    <row r="45" spans="2:5" ht="15.75" thickBot="1" x14ac:dyDescent="0.3">
      <c r="B45" s="89" t="s">
        <v>9</v>
      </c>
      <c r="C45" s="91">
        <v>113</v>
      </c>
      <c r="D45" s="65"/>
      <c r="E45" s="83">
        <v>0</v>
      </c>
    </row>
    <row r="46" spans="2:5" ht="21" customHeight="1" thickBot="1" x14ac:dyDescent="0.3">
      <c r="B46" s="89" t="s">
        <v>19</v>
      </c>
      <c r="C46" s="91">
        <v>114</v>
      </c>
      <c r="D46" s="65">
        <v>1214449</v>
      </c>
      <c r="E46" s="83">
        <v>958924</v>
      </c>
    </row>
    <row r="47" spans="2:5" ht="27" customHeight="1" thickBot="1" x14ac:dyDescent="0.3">
      <c r="B47" s="89" t="s">
        <v>20</v>
      </c>
      <c r="C47" s="91">
        <v>115</v>
      </c>
      <c r="D47" s="65">
        <v>906384</v>
      </c>
      <c r="E47" s="83">
        <v>0</v>
      </c>
    </row>
    <row r="48" spans="2:5" ht="19.5" customHeight="1" thickBot="1" x14ac:dyDescent="0.3">
      <c r="B48" s="89" t="s">
        <v>21</v>
      </c>
      <c r="C48" s="91">
        <v>116</v>
      </c>
      <c r="D48" s="65"/>
      <c r="E48" s="83">
        <v>0</v>
      </c>
    </row>
    <row r="49" spans="2:7" ht="15.75" thickBot="1" x14ac:dyDescent="0.3">
      <c r="B49" s="89" t="s">
        <v>22</v>
      </c>
      <c r="C49" s="91">
        <v>117</v>
      </c>
      <c r="D49" s="65"/>
      <c r="E49" s="83">
        <v>0</v>
      </c>
    </row>
    <row r="50" spans="2:7" ht="15.75" thickBot="1" x14ac:dyDescent="0.3">
      <c r="B50" s="89" t="s">
        <v>23</v>
      </c>
      <c r="C50" s="91">
        <v>118</v>
      </c>
      <c r="D50" s="65">
        <v>127643193</v>
      </c>
      <c r="E50" s="83">
        <v>123718166</v>
      </c>
    </row>
    <row r="51" spans="2:7" ht="17.25" customHeight="1" thickBot="1" x14ac:dyDescent="0.3">
      <c r="B51" s="89" t="s">
        <v>24</v>
      </c>
      <c r="C51" s="91">
        <v>119</v>
      </c>
      <c r="D51" s="65"/>
      <c r="E51" s="83">
        <v>0</v>
      </c>
    </row>
    <row r="52" spans="2:7" ht="15.75" thickBot="1" x14ac:dyDescent="0.3">
      <c r="B52" s="89" t="s">
        <v>25</v>
      </c>
      <c r="C52" s="91">
        <v>120</v>
      </c>
      <c r="D52" s="65"/>
      <c r="E52" s="83">
        <v>0</v>
      </c>
    </row>
    <row r="53" spans="2:7" ht="15.75" thickBot="1" x14ac:dyDescent="0.3">
      <c r="B53" s="89" t="s">
        <v>26</v>
      </c>
      <c r="C53" s="91">
        <v>121</v>
      </c>
      <c r="D53" s="65">
        <v>248786</v>
      </c>
      <c r="E53" s="83">
        <v>224260</v>
      </c>
    </row>
    <row r="54" spans="2:7" ht="15.75" thickBot="1" x14ac:dyDescent="0.3">
      <c r="B54" s="89" t="s">
        <v>27</v>
      </c>
      <c r="C54" s="91">
        <v>122</v>
      </c>
      <c r="D54" s="65"/>
      <c r="E54" s="92">
        <v>0</v>
      </c>
    </row>
    <row r="55" spans="2:7" ht="15.75" thickBot="1" x14ac:dyDescent="0.3">
      <c r="B55" s="89" t="s">
        <v>28</v>
      </c>
      <c r="C55" s="91">
        <v>123</v>
      </c>
      <c r="D55" s="81">
        <v>36151</v>
      </c>
      <c r="E55" s="82">
        <v>1288740</v>
      </c>
    </row>
    <row r="56" spans="2:7" ht="26.25" thickBot="1" x14ac:dyDescent="0.3">
      <c r="B56" s="86" t="s">
        <v>29</v>
      </c>
      <c r="C56" s="90">
        <v>200</v>
      </c>
      <c r="D56" s="65">
        <f>SUM(D42:D55)</f>
        <v>130048963</v>
      </c>
      <c r="E56" s="83">
        <f>SUM(E42:E55)</f>
        <v>126190090</v>
      </c>
    </row>
    <row r="57" spans="2:7" ht="15.75" thickBot="1" x14ac:dyDescent="0.3">
      <c r="B57" s="86" t="s">
        <v>30</v>
      </c>
      <c r="C57" s="87"/>
      <c r="D57" s="65">
        <f>D39+D40+D56</f>
        <v>177287683</v>
      </c>
      <c r="E57" s="83">
        <f>E39+E40+E56</f>
        <v>165561620</v>
      </c>
    </row>
    <row r="58" spans="2:7" ht="39" customHeight="1" thickBot="1" x14ac:dyDescent="0.3">
      <c r="B58" s="86" t="s">
        <v>31</v>
      </c>
      <c r="C58" s="87" t="s">
        <v>1</v>
      </c>
      <c r="D58" s="66"/>
      <c r="E58" s="95" t="s">
        <v>3</v>
      </c>
    </row>
    <row r="59" spans="2:7" ht="15.75" thickBot="1" x14ac:dyDescent="0.3">
      <c r="B59" s="86" t="s">
        <v>32</v>
      </c>
      <c r="C59" s="87"/>
      <c r="D59" s="66"/>
      <c r="E59" s="95"/>
    </row>
    <row r="60" spans="2:7" ht="15.75" thickBot="1" x14ac:dyDescent="0.3">
      <c r="B60" s="89" t="s">
        <v>33</v>
      </c>
      <c r="C60" s="91">
        <v>210</v>
      </c>
      <c r="D60" s="65">
        <v>11453457</v>
      </c>
      <c r="E60" s="83">
        <v>10293165</v>
      </c>
    </row>
    <row r="61" spans="2:7" ht="15.75" thickBot="1" x14ac:dyDescent="0.3">
      <c r="B61" s="89" t="s">
        <v>7</v>
      </c>
      <c r="C61" s="91">
        <v>211</v>
      </c>
      <c r="D61" s="65"/>
      <c r="E61" s="83">
        <v>0</v>
      </c>
    </row>
    <row r="62" spans="2:7" ht="18" customHeight="1" thickBot="1" x14ac:dyDescent="0.3">
      <c r="B62" s="89" t="s">
        <v>34</v>
      </c>
      <c r="C62" s="91">
        <v>212</v>
      </c>
      <c r="D62" s="65"/>
      <c r="E62" s="83">
        <v>0</v>
      </c>
    </row>
    <row r="63" spans="2:7" ht="24" customHeight="1" thickBot="1" x14ac:dyDescent="0.3">
      <c r="B63" s="89" t="s">
        <v>35</v>
      </c>
      <c r="C63" s="91">
        <v>213</v>
      </c>
      <c r="D63" s="65">
        <f>31364391+1047759</f>
        <v>32412150</v>
      </c>
      <c r="E63" s="94">
        <v>25626254</v>
      </c>
      <c r="G63" s="24"/>
    </row>
    <row r="64" spans="2:7" ht="22.5" customHeight="1" thickBot="1" x14ac:dyDescent="0.3">
      <c r="B64" s="89" t="s">
        <v>36</v>
      </c>
      <c r="C64" s="91">
        <v>214</v>
      </c>
      <c r="D64" s="65">
        <v>103770</v>
      </c>
      <c r="E64" s="83">
        <v>0</v>
      </c>
    </row>
    <row r="65" spans="2:6" ht="25.5" customHeight="1" thickBot="1" x14ac:dyDescent="0.3">
      <c r="B65" s="89" t="s">
        <v>37</v>
      </c>
      <c r="C65" s="91">
        <v>215</v>
      </c>
      <c r="D65" s="65"/>
      <c r="E65" s="83">
        <v>0</v>
      </c>
    </row>
    <row r="66" spans="2:6" ht="20.25" customHeight="1" thickBot="1" x14ac:dyDescent="0.3">
      <c r="B66" s="89" t="s">
        <v>38</v>
      </c>
      <c r="C66" s="91">
        <v>216</v>
      </c>
      <c r="D66" s="65"/>
      <c r="E66" s="83">
        <v>0</v>
      </c>
    </row>
    <row r="67" spans="2:6" ht="15.75" thickBot="1" x14ac:dyDescent="0.3">
      <c r="B67" s="89" t="s">
        <v>39</v>
      </c>
      <c r="C67" s="91">
        <v>217</v>
      </c>
      <c r="D67" s="65">
        <f>6304101-1047759</f>
        <v>5256342</v>
      </c>
      <c r="E67" s="94">
        <v>4490642</v>
      </c>
    </row>
    <row r="68" spans="2:6" ht="25.5" customHeight="1" thickBot="1" x14ac:dyDescent="0.3">
      <c r="B68" s="86" t="s">
        <v>40</v>
      </c>
      <c r="C68" s="91">
        <v>300</v>
      </c>
      <c r="D68" s="65">
        <f>SUM(D60:D67)</f>
        <v>49225719</v>
      </c>
      <c r="E68" s="83">
        <f>SUM(E60:E67)</f>
        <v>40410061</v>
      </c>
    </row>
    <row r="69" spans="2:6" ht="28.5" customHeight="1" thickBot="1" x14ac:dyDescent="0.3">
      <c r="B69" s="89" t="s">
        <v>41</v>
      </c>
      <c r="C69" s="91">
        <v>301</v>
      </c>
      <c r="D69" s="65"/>
      <c r="E69" s="83">
        <v>0</v>
      </c>
    </row>
    <row r="70" spans="2:6" ht="15.75" thickBot="1" x14ac:dyDescent="0.3">
      <c r="B70" s="86" t="s">
        <v>42</v>
      </c>
      <c r="C70" s="87"/>
      <c r="D70" s="65"/>
      <c r="E70" s="83">
        <v>0</v>
      </c>
    </row>
    <row r="71" spans="2:6" ht="15.75" thickBot="1" x14ac:dyDescent="0.3">
      <c r="B71" s="89" t="s">
        <v>33</v>
      </c>
      <c r="C71" s="91">
        <v>310</v>
      </c>
      <c r="D71" s="65">
        <v>26062833</v>
      </c>
      <c r="E71" s="83">
        <v>22628887</v>
      </c>
      <c r="F71" s="85"/>
    </row>
    <row r="72" spans="2:6" ht="15.75" thickBot="1" x14ac:dyDescent="0.3">
      <c r="B72" s="89" t="s">
        <v>7</v>
      </c>
      <c r="C72" s="91">
        <v>311</v>
      </c>
      <c r="D72" s="65"/>
      <c r="E72" s="83">
        <v>0</v>
      </c>
      <c r="F72" s="85"/>
    </row>
    <row r="73" spans="2:6" ht="15.75" thickBot="1" x14ac:dyDescent="0.3">
      <c r="B73" s="89" t="s">
        <v>43</v>
      </c>
      <c r="C73" s="91">
        <v>312</v>
      </c>
      <c r="D73" s="65"/>
      <c r="E73" s="83">
        <v>0</v>
      </c>
    </row>
    <row r="74" spans="2:6" ht="27" customHeight="1" thickBot="1" x14ac:dyDescent="0.3">
      <c r="B74" s="89" t="s">
        <v>44</v>
      </c>
      <c r="C74" s="91">
        <v>313</v>
      </c>
      <c r="D74" s="65"/>
      <c r="E74" s="92">
        <v>0</v>
      </c>
    </row>
    <row r="75" spans="2:6" ht="15.75" thickBot="1" x14ac:dyDescent="0.3">
      <c r="B75" s="89" t="s">
        <v>45</v>
      </c>
      <c r="C75" s="91">
        <v>314</v>
      </c>
      <c r="D75" s="81">
        <v>470463</v>
      </c>
      <c r="E75" s="93">
        <v>0</v>
      </c>
    </row>
    <row r="76" spans="2:6" ht="15.75" thickBot="1" x14ac:dyDescent="0.3">
      <c r="B76" s="89" t="s">
        <v>46</v>
      </c>
      <c r="C76" s="91">
        <v>315</v>
      </c>
      <c r="D76" s="81">
        <v>1535603</v>
      </c>
      <c r="E76" s="93">
        <v>1894471</v>
      </c>
    </row>
    <row r="77" spans="2:6" ht="15.75" thickBot="1" x14ac:dyDescent="0.3">
      <c r="B77" s="89" t="s">
        <v>47</v>
      </c>
      <c r="C77" s="91">
        <v>316</v>
      </c>
      <c r="D77" s="65">
        <v>3884527</v>
      </c>
      <c r="E77" s="83">
        <v>4356857</v>
      </c>
    </row>
    <row r="78" spans="2:6" ht="31.5" customHeight="1" thickBot="1" x14ac:dyDescent="0.3">
      <c r="B78" s="86" t="s">
        <v>48</v>
      </c>
      <c r="C78" s="90">
        <v>400</v>
      </c>
      <c r="D78" s="65">
        <f>SUM(D71:D77)</f>
        <v>31953426</v>
      </c>
      <c r="E78" s="83">
        <f>SUM(E71:E77)</f>
        <v>28880215</v>
      </c>
    </row>
    <row r="79" spans="2:6" ht="15.75" thickBot="1" x14ac:dyDescent="0.3">
      <c r="B79" s="86" t="s">
        <v>49</v>
      </c>
      <c r="C79" s="87"/>
      <c r="D79" s="65"/>
      <c r="E79" s="83">
        <v>0</v>
      </c>
    </row>
    <row r="80" spans="2:6" ht="19.5" customHeight="1" thickBot="1" x14ac:dyDescent="0.3">
      <c r="B80" s="89" t="s">
        <v>50</v>
      </c>
      <c r="C80" s="91">
        <v>410</v>
      </c>
      <c r="D80" s="65">
        <v>66489226</v>
      </c>
      <c r="E80" s="83">
        <v>65033766</v>
      </c>
    </row>
    <row r="81" spans="1:5" ht="21" customHeight="1" thickBot="1" x14ac:dyDescent="0.3">
      <c r="B81" s="89" t="s">
        <v>51</v>
      </c>
      <c r="C81" s="91">
        <v>411</v>
      </c>
      <c r="D81" s="65"/>
      <c r="E81" s="83">
        <v>0</v>
      </c>
    </row>
    <row r="82" spans="1:5" ht="18" customHeight="1" thickBot="1" x14ac:dyDescent="0.3">
      <c r="B82" s="89" t="s">
        <v>52</v>
      </c>
      <c r="C82" s="91">
        <v>412</v>
      </c>
      <c r="D82" s="65"/>
      <c r="E82" s="83">
        <v>0</v>
      </c>
    </row>
    <row r="83" spans="1:5" ht="15.75" thickBot="1" x14ac:dyDescent="0.3">
      <c r="B83" s="89" t="s">
        <v>53</v>
      </c>
      <c r="C83" s="91">
        <v>413</v>
      </c>
      <c r="D83" s="65"/>
      <c r="E83" s="83">
        <v>0</v>
      </c>
    </row>
    <row r="84" spans="1:5" ht="19.5" customHeight="1" thickBot="1" x14ac:dyDescent="0.3">
      <c r="B84" s="89" t="s">
        <v>54</v>
      </c>
      <c r="C84" s="91">
        <v>414</v>
      </c>
      <c r="D84" s="65">
        <f>29619305+7</f>
        <v>29619312</v>
      </c>
      <c r="E84" s="83">
        <v>31237578</v>
      </c>
    </row>
    <row r="85" spans="1:5" ht="33" customHeight="1" thickBot="1" x14ac:dyDescent="0.3">
      <c r="B85" s="89" t="s">
        <v>55</v>
      </c>
      <c r="C85" s="91">
        <v>420</v>
      </c>
      <c r="D85" s="65">
        <f>SUM(D80:D84)</f>
        <v>96108538</v>
      </c>
      <c r="E85" s="83">
        <f>SUM(E80:E84)</f>
        <v>96271344</v>
      </c>
    </row>
    <row r="86" spans="1:5" ht="22.5" customHeight="1" thickBot="1" x14ac:dyDescent="0.3">
      <c r="B86" s="89" t="s">
        <v>56</v>
      </c>
      <c r="C86" s="91">
        <v>421</v>
      </c>
      <c r="D86" s="65"/>
      <c r="E86" s="83">
        <v>0</v>
      </c>
    </row>
    <row r="87" spans="1:5" ht="18.75" customHeight="1" thickBot="1" x14ac:dyDescent="0.3">
      <c r="B87" s="86" t="s">
        <v>57</v>
      </c>
      <c r="C87" s="90">
        <v>500</v>
      </c>
      <c r="D87" s="65">
        <f>D85+D86</f>
        <v>96108538</v>
      </c>
      <c r="E87" s="83">
        <f>E85+E86</f>
        <v>96271344</v>
      </c>
    </row>
    <row r="88" spans="1:5" ht="28.5" customHeight="1" thickBot="1" x14ac:dyDescent="0.3">
      <c r="B88" s="86" t="s">
        <v>58</v>
      </c>
      <c r="C88" s="87"/>
      <c r="D88" s="65">
        <f>D68+D78+D87</f>
        <v>177287683</v>
      </c>
      <c r="E88" s="83">
        <f>E68+E78+E87</f>
        <v>165561620</v>
      </c>
    </row>
    <row r="89" spans="1:5" x14ac:dyDescent="0.25">
      <c r="D89" s="77">
        <f>D88-D57</f>
        <v>0</v>
      </c>
      <c r="E89" s="77">
        <f>E88-E57</f>
        <v>0</v>
      </c>
    </row>
    <row r="90" spans="1:5" s="24" customFormat="1" x14ac:dyDescent="0.25">
      <c r="A90" s="9"/>
      <c r="B90" s="9"/>
      <c r="C90" s="9"/>
      <c r="D90" s="77"/>
      <c r="E90" s="77"/>
    </row>
    <row r="91" spans="1:5" x14ac:dyDescent="0.25">
      <c r="B91" s="6" t="s">
        <v>224</v>
      </c>
      <c r="C91" s="10"/>
      <c r="D91" s="78"/>
      <c r="E91" s="79"/>
    </row>
    <row r="92" spans="1:5" x14ac:dyDescent="0.25">
      <c r="B92" s="6" t="s">
        <v>208</v>
      </c>
      <c r="C92" s="10"/>
      <c r="D92" s="62"/>
    </row>
    <row r="93" spans="1:5" x14ac:dyDescent="0.25">
      <c r="B93" s="6" t="s">
        <v>217</v>
      </c>
      <c r="C93" s="10"/>
      <c r="D93" s="62"/>
    </row>
    <row r="94" spans="1:5" x14ac:dyDescent="0.25">
      <c r="B94" s="6" t="s">
        <v>209</v>
      </c>
      <c r="C94" s="10"/>
      <c r="D94" s="62"/>
    </row>
    <row r="95" spans="1:5" x14ac:dyDescent="0.25">
      <c r="B95" s="6" t="s">
        <v>210</v>
      </c>
      <c r="C95" s="10"/>
      <c r="D95" s="62"/>
    </row>
  </sheetData>
  <mergeCells count="2">
    <mergeCell ref="B24:E24"/>
    <mergeCell ref="B25:E25"/>
  </mergeCells>
  <pageMargins left="0.43307086614173229" right="0.43307086614173229" top="0.74803149606299213" bottom="0.74803149606299213" header="0.11811023622047245" footer="0.11811023622047245"/>
  <pageSetup paperSize="9" scale="90" fitToHeight="2" orientation="portrait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1"/>
  <sheetViews>
    <sheetView tabSelected="1" zoomScale="80" zoomScaleNormal="80" workbookViewId="0">
      <selection activeCell="F50" sqref="F50"/>
    </sheetView>
  </sheetViews>
  <sheetFormatPr defaultRowHeight="15" x14ac:dyDescent="0.25"/>
  <cols>
    <col min="1" max="1" width="72.28515625" style="40" customWidth="1"/>
    <col min="2" max="2" width="10.140625" style="40" bestFit="1" customWidth="1"/>
    <col min="3" max="3" width="18.28515625" style="41" bestFit="1" customWidth="1"/>
    <col min="4" max="4" width="20.42578125" style="41" bestFit="1" customWidth="1"/>
    <col min="5" max="5" width="11.140625" style="39" customWidth="1"/>
    <col min="6" max="6" width="13.140625" style="39" bestFit="1" customWidth="1"/>
    <col min="7" max="8" width="12.28515625" style="39" bestFit="1" customWidth="1"/>
    <col min="9" max="9" width="9.140625" style="39"/>
    <col min="10" max="10" width="14.140625" style="39" customWidth="1"/>
    <col min="11" max="11" width="14.28515625" style="39" customWidth="1"/>
    <col min="12" max="12" width="9.140625" style="39"/>
    <col min="13" max="14" width="13.140625" style="39" bestFit="1" customWidth="1"/>
    <col min="15" max="16384" width="9.140625" style="39"/>
  </cols>
  <sheetData>
    <row r="2" spans="1:11" x14ac:dyDescent="0.25">
      <c r="A2" s="142" t="s">
        <v>222</v>
      </c>
      <c r="B2" s="142"/>
      <c r="C2" s="142"/>
      <c r="D2" s="142"/>
    </row>
    <row r="3" spans="1:11" ht="15.75" thickBot="1" x14ac:dyDescent="0.3">
      <c r="D3" s="42" t="s">
        <v>99</v>
      </c>
    </row>
    <row r="4" spans="1:11" ht="22.5" customHeight="1" thickBot="1" x14ac:dyDescent="0.3">
      <c r="A4" s="43" t="s">
        <v>59</v>
      </c>
      <c r="B4" s="44" t="s">
        <v>1</v>
      </c>
      <c r="C4" s="45" t="s">
        <v>60</v>
      </c>
      <c r="D4" s="46" t="s">
        <v>61</v>
      </c>
      <c r="F4" s="104"/>
      <c r="G4" s="103"/>
      <c r="H4" s="107"/>
    </row>
    <row r="5" spans="1:11" x14ac:dyDescent="0.25">
      <c r="A5" s="47" t="s">
        <v>62</v>
      </c>
      <c r="B5" s="48">
        <v>10</v>
      </c>
      <c r="C5" s="49">
        <v>45811874</v>
      </c>
      <c r="D5" s="50">
        <v>34157962</v>
      </c>
      <c r="F5" s="108"/>
      <c r="G5" s="103"/>
      <c r="H5" s="107"/>
      <c r="J5" s="84"/>
      <c r="K5" s="84"/>
    </row>
    <row r="6" spans="1:11" x14ac:dyDescent="0.25">
      <c r="A6" s="51" t="s">
        <v>63</v>
      </c>
      <c r="B6" s="52">
        <v>11</v>
      </c>
      <c r="C6" s="49">
        <v>-41812479</v>
      </c>
      <c r="D6" s="50">
        <v>-30581557</v>
      </c>
      <c r="F6" s="108"/>
      <c r="G6" s="109"/>
      <c r="H6" s="107"/>
      <c r="J6" s="84"/>
      <c r="K6" s="84"/>
    </row>
    <row r="7" spans="1:11" x14ac:dyDescent="0.25">
      <c r="A7" s="51" t="s">
        <v>64</v>
      </c>
      <c r="B7" s="52">
        <v>12</v>
      </c>
      <c r="C7" s="49">
        <f>SUM(C5:C6)</f>
        <v>3999395</v>
      </c>
      <c r="D7" s="105">
        <f>SUM(D5:D6)</f>
        <v>3576405</v>
      </c>
      <c r="F7" s="108"/>
      <c r="G7" s="103"/>
      <c r="H7" s="107"/>
      <c r="J7" s="84"/>
      <c r="K7" s="84"/>
    </row>
    <row r="8" spans="1:11" x14ac:dyDescent="0.25">
      <c r="A8" s="51" t="s">
        <v>65</v>
      </c>
      <c r="B8" s="52">
        <v>13</v>
      </c>
      <c r="C8" s="49">
        <v>0</v>
      </c>
      <c r="D8" s="50">
        <v>0</v>
      </c>
      <c r="F8" s="108"/>
      <c r="G8" s="107"/>
      <c r="H8" s="107"/>
      <c r="J8" s="84"/>
      <c r="K8" s="84"/>
    </row>
    <row r="9" spans="1:11" x14ac:dyDescent="0.25">
      <c r="A9" s="51" t="s">
        <v>66</v>
      </c>
      <c r="B9" s="52">
        <v>14</v>
      </c>
      <c r="C9" s="49">
        <v>-3780531</v>
      </c>
      <c r="D9" s="50">
        <v>-1695080</v>
      </c>
      <c r="F9" s="108"/>
      <c r="J9" s="84"/>
      <c r="K9" s="84"/>
    </row>
    <row r="10" spans="1:11" x14ac:dyDescent="0.25">
      <c r="A10" s="51" t="s">
        <v>67</v>
      </c>
      <c r="B10" s="52">
        <v>15</v>
      </c>
      <c r="C10" s="49">
        <v>-1173121</v>
      </c>
      <c r="D10" s="50">
        <v>-884691</v>
      </c>
      <c r="F10" s="108"/>
      <c r="J10" s="84"/>
      <c r="K10" s="84"/>
    </row>
    <row r="11" spans="1:11" x14ac:dyDescent="0.25">
      <c r="A11" s="51" t="s">
        <v>68</v>
      </c>
      <c r="B11" s="52">
        <v>16</v>
      </c>
      <c r="C11" s="49">
        <v>2036398</v>
      </c>
      <c r="D11" s="50">
        <v>1626189</v>
      </c>
      <c r="F11" s="108"/>
      <c r="J11" s="84"/>
      <c r="K11" s="84"/>
    </row>
    <row r="12" spans="1:11" x14ac:dyDescent="0.25">
      <c r="A12" s="51" t="s">
        <v>190</v>
      </c>
      <c r="B12" s="52">
        <v>20</v>
      </c>
      <c r="C12" s="49">
        <f>SUM(C7:C11)</f>
        <v>1082141</v>
      </c>
      <c r="D12" s="106">
        <f>SUM(D7:D11)</f>
        <v>2622823</v>
      </c>
      <c r="F12" s="108"/>
      <c r="J12" s="84"/>
      <c r="K12" s="84"/>
    </row>
    <row r="13" spans="1:11" x14ac:dyDescent="0.25">
      <c r="A13" s="51" t="s">
        <v>69</v>
      </c>
      <c r="B13" s="52">
        <v>21</v>
      </c>
      <c r="C13" s="49">
        <v>320014</v>
      </c>
      <c r="D13" s="50">
        <v>108350</v>
      </c>
      <c r="F13" s="108"/>
      <c r="J13" s="84"/>
      <c r="K13" s="84"/>
    </row>
    <row r="14" spans="1:11" x14ac:dyDescent="0.25">
      <c r="A14" s="51" t="s">
        <v>70</v>
      </c>
      <c r="B14" s="52">
        <v>22</v>
      </c>
      <c r="C14" s="49">
        <v>-658218</v>
      </c>
      <c r="D14" s="50">
        <v>-423583</v>
      </c>
      <c r="E14" s="39" t="s">
        <v>225</v>
      </c>
      <c r="F14" s="101"/>
      <c r="J14" s="84"/>
      <c r="K14" s="84"/>
    </row>
    <row r="15" spans="1:11" ht="25.5" x14ac:dyDescent="0.25">
      <c r="A15" s="51" t="s">
        <v>71</v>
      </c>
      <c r="B15" s="52">
        <v>23</v>
      </c>
      <c r="C15" s="49"/>
      <c r="D15" s="50">
        <v>0</v>
      </c>
      <c r="F15" s="107"/>
      <c r="J15" s="84"/>
      <c r="K15" s="84"/>
    </row>
    <row r="16" spans="1:11" x14ac:dyDescent="0.25">
      <c r="A16" s="51" t="s">
        <v>72</v>
      </c>
      <c r="B16" s="52">
        <v>24</v>
      </c>
      <c r="C16" s="49">
        <v>30676</v>
      </c>
      <c r="D16" s="50">
        <v>15399</v>
      </c>
      <c r="F16" s="102"/>
      <c r="J16" s="84"/>
      <c r="K16" s="84"/>
    </row>
    <row r="17" spans="1:11" x14ac:dyDescent="0.25">
      <c r="A17" s="51" t="s">
        <v>73</v>
      </c>
      <c r="B17" s="52">
        <v>25</v>
      </c>
      <c r="C17" s="49"/>
      <c r="D17" s="50">
        <v>0</v>
      </c>
      <c r="F17" s="107"/>
      <c r="J17" s="84"/>
      <c r="K17" s="84"/>
    </row>
    <row r="18" spans="1:11" x14ac:dyDescent="0.25">
      <c r="A18" s="51" t="s">
        <v>191</v>
      </c>
      <c r="B18" s="52">
        <v>100</v>
      </c>
      <c r="C18" s="67">
        <f>SUM(C12:C17)</f>
        <v>774613</v>
      </c>
      <c r="D18" s="67">
        <f>SUM(D12:D17)</f>
        <v>2322989</v>
      </c>
      <c r="F18" s="102"/>
      <c r="G18" s="143" t="s">
        <v>214</v>
      </c>
      <c r="H18" s="143"/>
      <c r="J18" s="84"/>
      <c r="K18" s="84"/>
    </row>
    <row r="19" spans="1:11" x14ac:dyDescent="0.25">
      <c r="A19" s="51" t="s">
        <v>74</v>
      </c>
      <c r="B19" s="52">
        <v>101</v>
      </c>
      <c r="C19" s="49">
        <v>-937263</v>
      </c>
      <c r="D19" s="50">
        <v>-592302</v>
      </c>
      <c r="F19" s="102"/>
      <c r="G19" s="39" t="s">
        <v>219</v>
      </c>
      <c r="H19" s="39" t="s">
        <v>218</v>
      </c>
      <c r="J19" s="84"/>
      <c r="K19" s="84"/>
    </row>
    <row r="20" spans="1:11" ht="25.5" x14ac:dyDescent="0.25">
      <c r="A20" s="51" t="s">
        <v>192</v>
      </c>
      <c r="B20" s="52">
        <v>200</v>
      </c>
      <c r="C20" s="67">
        <f>SUM(C18:C19)</f>
        <v>-162650</v>
      </c>
      <c r="D20" s="50">
        <v>1730687</v>
      </c>
      <c r="F20" s="102"/>
      <c r="G20" s="58">
        <v>57429050</v>
      </c>
      <c r="H20" s="58">
        <v>59813876</v>
      </c>
      <c r="J20" s="84"/>
      <c r="K20" s="84"/>
    </row>
    <row r="21" spans="1:11" x14ac:dyDescent="0.25">
      <c r="A21" s="51" t="s">
        <v>75</v>
      </c>
      <c r="B21" s="52">
        <v>201</v>
      </c>
      <c r="C21" s="67">
        <v>0</v>
      </c>
      <c r="D21" s="50"/>
      <c r="F21" s="108"/>
      <c r="J21" s="84"/>
      <c r="K21" s="84"/>
    </row>
    <row r="22" spans="1:11" x14ac:dyDescent="0.25">
      <c r="A22" s="51" t="s">
        <v>76</v>
      </c>
      <c r="B22" s="52">
        <v>300</v>
      </c>
      <c r="C22" s="67">
        <v>-162650</v>
      </c>
      <c r="D22" s="50">
        <v>1730687</v>
      </c>
      <c r="F22" s="102"/>
      <c r="J22" s="84"/>
      <c r="K22" s="84"/>
    </row>
    <row r="23" spans="1:11" x14ac:dyDescent="0.25">
      <c r="A23" s="51" t="s">
        <v>77</v>
      </c>
      <c r="B23" s="52"/>
      <c r="C23" s="67">
        <f>C20</f>
        <v>-162650</v>
      </c>
      <c r="D23" s="50">
        <f>D22</f>
        <v>1730687</v>
      </c>
      <c r="F23" s="107"/>
    </row>
    <row r="24" spans="1:11" x14ac:dyDescent="0.25">
      <c r="A24" s="51" t="s">
        <v>78</v>
      </c>
      <c r="B24" s="52"/>
      <c r="C24" s="54"/>
      <c r="D24" s="55">
        <v>0</v>
      </c>
    </row>
    <row r="25" spans="1:11" x14ac:dyDescent="0.25">
      <c r="A25" s="51" t="s">
        <v>193</v>
      </c>
      <c r="B25" s="52">
        <v>400</v>
      </c>
      <c r="C25" s="54">
        <v>0</v>
      </c>
      <c r="D25" s="55">
        <v>0</v>
      </c>
    </row>
    <row r="26" spans="1:11" x14ac:dyDescent="0.25">
      <c r="A26" s="51" t="s">
        <v>79</v>
      </c>
      <c r="B26" s="52"/>
      <c r="C26" s="54"/>
      <c r="D26" s="55">
        <v>0</v>
      </c>
    </row>
    <row r="27" spans="1:11" x14ac:dyDescent="0.25">
      <c r="A27" s="51" t="s">
        <v>80</v>
      </c>
      <c r="B27" s="52">
        <v>410</v>
      </c>
      <c r="C27" s="54"/>
      <c r="D27" s="55">
        <v>0</v>
      </c>
    </row>
    <row r="28" spans="1:11" x14ac:dyDescent="0.25">
      <c r="A28" s="51" t="s">
        <v>81</v>
      </c>
      <c r="B28" s="52">
        <v>411</v>
      </c>
      <c r="C28" s="54"/>
      <c r="D28" s="55">
        <v>0</v>
      </c>
    </row>
    <row r="29" spans="1:11" ht="25.5" x14ac:dyDescent="0.25">
      <c r="A29" s="51" t="s">
        <v>82</v>
      </c>
      <c r="B29" s="52">
        <v>412</v>
      </c>
      <c r="C29" s="54"/>
      <c r="D29" s="106">
        <v>0</v>
      </c>
      <c r="E29" s="107"/>
    </row>
    <row r="30" spans="1:11" x14ac:dyDescent="0.25">
      <c r="A30" s="51" t="s">
        <v>83</v>
      </c>
      <c r="B30" s="52">
        <v>413</v>
      </c>
      <c r="C30" s="54"/>
      <c r="D30" s="55">
        <v>0</v>
      </c>
    </row>
    <row r="31" spans="1:11" ht="25.5" x14ac:dyDescent="0.25">
      <c r="A31" s="51" t="s">
        <v>84</v>
      </c>
      <c r="B31" s="52">
        <v>414</v>
      </c>
      <c r="C31" s="54"/>
      <c r="D31" s="55">
        <v>0</v>
      </c>
    </row>
    <row r="32" spans="1:11" x14ac:dyDescent="0.25">
      <c r="A32" s="51" t="s">
        <v>85</v>
      </c>
      <c r="B32" s="52">
        <v>415</v>
      </c>
      <c r="C32" s="54"/>
      <c r="D32" s="55">
        <v>0</v>
      </c>
    </row>
    <row r="33" spans="1:10" x14ac:dyDescent="0.25">
      <c r="A33" s="51" t="s">
        <v>86</v>
      </c>
      <c r="B33" s="52">
        <v>416</v>
      </c>
      <c r="C33" s="54"/>
      <c r="D33" s="55">
        <v>0</v>
      </c>
      <c r="G33" s="58"/>
    </row>
    <row r="34" spans="1:10" x14ac:dyDescent="0.25">
      <c r="A34" s="51" t="s">
        <v>87</v>
      </c>
      <c r="B34" s="52">
        <v>417</v>
      </c>
      <c r="C34" s="54"/>
      <c r="D34" s="106">
        <v>0</v>
      </c>
      <c r="E34" s="107"/>
    </row>
    <row r="35" spans="1:10" x14ac:dyDescent="0.25">
      <c r="A35" s="51" t="s">
        <v>88</v>
      </c>
      <c r="B35" s="52">
        <v>418</v>
      </c>
      <c r="C35" s="54"/>
      <c r="D35" s="55">
        <v>0</v>
      </c>
      <c r="J35" s="58"/>
    </row>
    <row r="36" spans="1:10" x14ac:dyDescent="0.25">
      <c r="A36" s="51" t="s">
        <v>89</v>
      </c>
      <c r="B36" s="52">
        <v>419</v>
      </c>
      <c r="C36" s="54"/>
      <c r="D36" s="55">
        <v>0</v>
      </c>
    </row>
    <row r="37" spans="1:10" x14ac:dyDescent="0.25">
      <c r="A37" s="51" t="s">
        <v>90</v>
      </c>
      <c r="B37" s="52">
        <v>420</v>
      </c>
      <c r="C37" s="54"/>
      <c r="D37" s="55">
        <v>0</v>
      </c>
    </row>
    <row r="38" spans="1:10" x14ac:dyDescent="0.25">
      <c r="A38" s="51" t="s">
        <v>91</v>
      </c>
      <c r="B38" s="52">
        <v>500</v>
      </c>
      <c r="C38" s="53">
        <f>C22+C25</f>
        <v>-162650</v>
      </c>
      <c r="D38" s="55">
        <f>D22+D25</f>
        <v>1730687</v>
      </c>
    </row>
    <row r="39" spans="1:10" x14ac:dyDescent="0.25">
      <c r="A39" s="51" t="s">
        <v>92</v>
      </c>
      <c r="B39" s="52"/>
      <c r="C39" s="53">
        <f>C38</f>
        <v>-162650</v>
      </c>
      <c r="D39" s="55">
        <f t="shared" ref="D39:D40" si="0">D38</f>
        <v>1730687</v>
      </c>
    </row>
    <row r="40" spans="1:10" x14ac:dyDescent="0.25">
      <c r="A40" s="51" t="s">
        <v>77</v>
      </c>
      <c r="B40" s="52"/>
      <c r="C40" s="53">
        <f>C39</f>
        <v>-162650</v>
      </c>
      <c r="D40" s="55">
        <f t="shared" si="0"/>
        <v>1730687</v>
      </c>
    </row>
    <row r="41" spans="1:10" x14ac:dyDescent="0.25">
      <c r="A41" s="51" t="s">
        <v>93</v>
      </c>
      <c r="B41" s="52"/>
      <c r="C41" s="56"/>
      <c r="D41" s="57">
        <v>0</v>
      </c>
    </row>
    <row r="42" spans="1:10" x14ac:dyDescent="0.25">
      <c r="A42" s="51" t="s">
        <v>94</v>
      </c>
      <c r="B42" s="52">
        <v>600</v>
      </c>
      <c r="C42" s="73">
        <f>SUM(C44:C49)</f>
        <v>-2.7192686860821394E-3</v>
      </c>
      <c r="D42" s="74">
        <f>SUM(D44:D49)</f>
        <v>3.0136089661939383E-2</v>
      </c>
    </row>
    <row r="43" spans="1:10" x14ac:dyDescent="0.25">
      <c r="A43" s="51" t="s">
        <v>79</v>
      </c>
      <c r="B43" s="52"/>
      <c r="C43" s="56"/>
      <c r="D43" s="57">
        <v>0</v>
      </c>
    </row>
    <row r="44" spans="1:10" x14ac:dyDescent="0.25">
      <c r="A44" s="51" t="s">
        <v>95</v>
      </c>
      <c r="B44" s="52"/>
      <c r="C44" s="56"/>
      <c r="D44" s="57">
        <v>0</v>
      </c>
    </row>
    <row r="45" spans="1:10" x14ac:dyDescent="0.25">
      <c r="A45" s="51" t="s">
        <v>96</v>
      </c>
      <c r="B45" s="52"/>
      <c r="C45" s="73">
        <f>C40/H20</f>
        <v>-2.7192686860821394E-3</v>
      </c>
      <c r="D45" s="74">
        <f>D40/G20</f>
        <v>3.0136089661939383E-2</v>
      </c>
    </row>
    <row r="46" spans="1:10" x14ac:dyDescent="0.25">
      <c r="A46" s="51" t="s">
        <v>97</v>
      </c>
      <c r="B46" s="52"/>
      <c r="C46" s="56"/>
      <c r="D46" s="57">
        <v>0</v>
      </c>
    </row>
    <row r="47" spans="1:10" x14ac:dyDescent="0.25">
      <c r="A47" s="51" t="s">
        <v>98</v>
      </c>
      <c r="B47" s="52"/>
      <c r="C47" s="56"/>
      <c r="D47" s="57">
        <v>0</v>
      </c>
    </row>
    <row r="48" spans="1:10" x14ac:dyDescent="0.25">
      <c r="A48" s="51" t="s">
        <v>96</v>
      </c>
      <c r="B48" s="52"/>
      <c r="C48" s="56"/>
      <c r="D48" s="57">
        <v>0</v>
      </c>
    </row>
    <row r="49" spans="1:4" ht="15.75" thickBot="1" x14ac:dyDescent="0.3">
      <c r="A49" s="59" t="s">
        <v>97</v>
      </c>
      <c r="B49" s="60"/>
      <c r="C49" s="75"/>
      <c r="D49" s="76">
        <v>0</v>
      </c>
    </row>
    <row r="51" spans="1:4" x14ac:dyDescent="0.25">
      <c r="A51" s="6" t="s">
        <v>220</v>
      </c>
      <c r="B51" s="62"/>
    </row>
    <row r="52" spans="1:4" x14ac:dyDescent="0.25">
      <c r="A52" s="61" t="s">
        <v>208</v>
      </c>
      <c r="B52" s="39"/>
      <c r="C52" s="39"/>
      <c r="D52" s="39"/>
    </row>
    <row r="53" spans="1:4" x14ac:dyDescent="0.25">
      <c r="A53" s="6" t="s">
        <v>217</v>
      </c>
      <c r="B53" s="39"/>
      <c r="C53" s="39"/>
      <c r="D53" s="39"/>
    </row>
    <row r="54" spans="1:4" x14ac:dyDescent="0.25">
      <c r="A54" s="61" t="s">
        <v>209</v>
      </c>
      <c r="B54" s="39"/>
      <c r="C54" s="39"/>
      <c r="D54" s="39"/>
    </row>
    <row r="55" spans="1:4" x14ac:dyDescent="0.25">
      <c r="A55" s="61" t="s">
        <v>210</v>
      </c>
      <c r="B55" s="39"/>
      <c r="C55" s="39"/>
      <c r="D55" s="39"/>
    </row>
    <row r="56" spans="1:4" x14ac:dyDescent="0.25">
      <c r="B56" s="39"/>
      <c r="C56" s="39"/>
      <c r="D56" s="39"/>
    </row>
    <row r="57" spans="1:4" x14ac:dyDescent="0.25">
      <c r="B57" s="39"/>
      <c r="C57" s="39"/>
      <c r="D57" s="39"/>
    </row>
    <row r="58" spans="1:4" x14ac:dyDescent="0.25">
      <c r="B58" s="39"/>
      <c r="C58" s="39"/>
      <c r="D58" s="39"/>
    </row>
    <row r="59" spans="1:4" x14ac:dyDescent="0.25">
      <c r="B59" s="39"/>
      <c r="C59" s="39"/>
      <c r="D59" s="39"/>
    </row>
    <row r="60" spans="1:4" x14ac:dyDescent="0.25">
      <c r="B60" s="39"/>
      <c r="C60" s="39"/>
      <c r="D60" s="39"/>
    </row>
    <row r="61" spans="1:4" x14ac:dyDescent="0.25">
      <c r="B61" s="39"/>
      <c r="C61" s="39"/>
      <c r="D61" s="39"/>
    </row>
    <row r="62" spans="1:4" x14ac:dyDescent="0.25">
      <c r="B62" s="39"/>
      <c r="C62" s="39"/>
      <c r="D62" s="39"/>
    </row>
    <row r="63" spans="1:4" x14ac:dyDescent="0.25">
      <c r="B63" s="39"/>
      <c r="C63" s="39"/>
      <c r="D63" s="39"/>
    </row>
    <row r="64" spans="1:4" x14ac:dyDescent="0.25">
      <c r="B64" s="39"/>
      <c r="C64" s="39"/>
      <c r="D64" s="39"/>
    </row>
    <row r="65" spans="2:4" x14ac:dyDescent="0.25">
      <c r="B65" s="39"/>
      <c r="C65" s="39"/>
      <c r="D65" s="39"/>
    </row>
    <row r="66" spans="2:4" x14ac:dyDescent="0.25">
      <c r="B66" s="39"/>
      <c r="C66" s="39"/>
      <c r="D66" s="39"/>
    </row>
    <row r="67" spans="2:4" x14ac:dyDescent="0.25">
      <c r="B67" s="39"/>
      <c r="C67" s="39"/>
      <c r="D67" s="39"/>
    </row>
    <row r="68" spans="2:4" x14ac:dyDescent="0.25">
      <c r="B68" s="39"/>
      <c r="C68" s="39"/>
      <c r="D68" s="39"/>
    </row>
    <row r="69" spans="2:4" x14ac:dyDescent="0.25">
      <c r="B69" s="39"/>
      <c r="C69" s="39"/>
      <c r="D69" s="39"/>
    </row>
    <row r="70" spans="2:4" x14ac:dyDescent="0.25">
      <c r="B70" s="39"/>
      <c r="C70" s="39"/>
      <c r="D70" s="39"/>
    </row>
    <row r="71" spans="2:4" x14ac:dyDescent="0.25">
      <c r="B71" s="39"/>
      <c r="C71" s="39"/>
      <c r="D71" s="39"/>
    </row>
    <row r="72" spans="2:4" x14ac:dyDescent="0.25">
      <c r="B72" s="39"/>
      <c r="C72" s="39"/>
      <c r="D72" s="39"/>
    </row>
    <row r="73" spans="2:4" x14ac:dyDescent="0.25">
      <c r="B73" s="39"/>
      <c r="C73" s="39"/>
      <c r="D73" s="39"/>
    </row>
    <row r="74" spans="2:4" x14ac:dyDescent="0.25">
      <c r="B74" s="39"/>
      <c r="C74" s="39"/>
      <c r="D74" s="39"/>
    </row>
    <row r="75" spans="2:4" x14ac:dyDescent="0.25">
      <c r="B75" s="39"/>
      <c r="C75" s="39"/>
      <c r="D75" s="39"/>
    </row>
    <row r="76" spans="2:4" x14ac:dyDescent="0.25">
      <c r="B76" s="39"/>
      <c r="C76" s="39"/>
      <c r="D76" s="39"/>
    </row>
    <row r="77" spans="2:4" x14ac:dyDescent="0.25">
      <c r="B77" s="39"/>
      <c r="C77" s="39"/>
      <c r="D77" s="39"/>
    </row>
    <row r="78" spans="2:4" x14ac:dyDescent="0.25">
      <c r="B78" s="39"/>
      <c r="C78" s="39"/>
      <c r="D78" s="39"/>
    </row>
    <row r="79" spans="2:4" x14ac:dyDescent="0.25">
      <c r="B79" s="39"/>
      <c r="C79" s="39"/>
      <c r="D79" s="39"/>
    </row>
    <row r="80" spans="2:4" x14ac:dyDescent="0.25">
      <c r="B80" s="39"/>
      <c r="C80" s="39"/>
      <c r="D80" s="39"/>
    </row>
    <row r="81" spans="2:4" x14ac:dyDescent="0.25">
      <c r="B81" s="39"/>
      <c r="C81" s="39"/>
      <c r="D81" s="39"/>
    </row>
  </sheetData>
  <mergeCells count="2">
    <mergeCell ref="A2:D2"/>
    <mergeCell ref="G18:H18"/>
  </mergeCells>
  <pageMargins left="0.74803149606299213" right="0.74803149606299213" top="0.39370078740157483" bottom="0.3937007874015748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6"/>
  <sheetViews>
    <sheetView view="pageBreakPreview" topLeftCell="A49" zoomScale="90" zoomScaleNormal="80" zoomScaleSheetLayoutView="90" workbookViewId="0">
      <selection activeCell="D75" sqref="D75"/>
    </sheetView>
  </sheetViews>
  <sheetFormatPr defaultRowHeight="15" x14ac:dyDescent="0.25"/>
  <cols>
    <col min="1" max="1" width="2.28515625" style="9" customWidth="1"/>
    <col min="2" max="2" width="70.5703125" style="9" customWidth="1"/>
    <col min="3" max="3" width="11.85546875" style="12" customWidth="1"/>
    <col min="4" max="4" width="15.42578125" style="121" customWidth="1"/>
    <col min="5" max="5" width="17.140625" style="122" customWidth="1"/>
    <col min="6" max="6" width="14.28515625" customWidth="1"/>
    <col min="7" max="8" width="0" hidden="1" customWidth="1"/>
    <col min="9" max="9" width="15.140625" customWidth="1"/>
    <col min="11" max="11" width="62.5703125" customWidth="1"/>
    <col min="12" max="12" width="16.7109375" bestFit="1" customWidth="1"/>
    <col min="13" max="13" width="15.7109375" bestFit="1" customWidth="1"/>
    <col min="14" max="15" width="13.140625" bestFit="1" customWidth="1"/>
  </cols>
  <sheetData>
    <row r="2" spans="2:14" x14ac:dyDescent="0.25">
      <c r="B2" s="153" t="s">
        <v>223</v>
      </c>
      <c r="C2" s="153"/>
      <c r="D2" s="153"/>
      <c r="E2" s="153"/>
      <c r="K2" s="36"/>
      <c r="L2" s="36"/>
      <c r="M2" s="36"/>
    </row>
    <row r="3" spans="2:14" x14ac:dyDescent="0.25">
      <c r="B3" s="153" t="s">
        <v>216</v>
      </c>
      <c r="C3" s="153"/>
      <c r="D3" s="153"/>
      <c r="E3" s="153"/>
      <c r="K3" s="36"/>
      <c r="L3" s="36"/>
      <c r="M3" s="36"/>
    </row>
    <row r="4" spans="2:14" ht="15.75" thickBot="1" x14ac:dyDescent="0.3">
      <c r="E4" s="122" t="s">
        <v>99</v>
      </c>
      <c r="K4" s="36"/>
      <c r="L4" s="36"/>
      <c r="M4" s="36"/>
    </row>
    <row r="5" spans="2:14" ht="24.75" customHeight="1" thickBot="1" x14ac:dyDescent="0.3">
      <c r="B5" s="119" t="s">
        <v>59</v>
      </c>
      <c r="C5" s="120" t="s">
        <v>1</v>
      </c>
      <c r="D5" s="123" t="s">
        <v>60</v>
      </c>
      <c r="E5" s="124" t="s">
        <v>61</v>
      </c>
      <c r="K5" s="36"/>
      <c r="L5" s="36"/>
      <c r="M5" s="36"/>
    </row>
    <row r="6" spans="2:14" x14ac:dyDescent="0.25">
      <c r="B6" s="150" t="s">
        <v>100</v>
      </c>
      <c r="C6" s="151"/>
      <c r="D6" s="151"/>
      <c r="E6" s="152"/>
      <c r="K6" s="36"/>
      <c r="L6" s="36"/>
      <c r="M6" s="36"/>
    </row>
    <row r="7" spans="2:14" x14ac:dyDescent="0.25">
      <c r="B7" s="68" t="s">
        <v>146</v>
      </c>
      <c r="C7" s="52">
        <v>10</v>
      </c>
      <c r="D7" s="125">
        <f>SUM(D9:D14)</f>
        <v>45282176</v>
      </c>
      <c r="E7" s="126">
        <f>SUM(E9:E14)</f>
        <v>33151595</v>
      </c>
      <c r="F7" s="110"/>
      <c r="G7" s="110"/>
      <c r="H7" s="110"/>
      <c r="I7" s="110"/>
      <c r="K7" s="36"/>
      <c r="L7" s="36"/>
      <c r="M7" s="36"/>
    </row>
    <row r="8" spans="2:14" x14ac:dyDescent="0.25">
      <c r="B8" s="51" t="s">
        <v>79</v>
      </c>
      <c r="C8" s="52"/>
      <c r="D8" s="125"/>
      <c r="E8" s="127"/>
      <c r="F8" s="110"/>
      <c r="G8" s="110"/>
      <c r="H8" s="110"/>
      <c r="I8" s="110"/>
      <c r="K8" s="36"/>
      <c r="L8" s="36"/>
      <c r="M8" s="36"/>
    </row>
    <row r="9" spans="2:14" x14ac:dyDescent="0.25">
      <c r="B9" s="51" t="s">
        <v>101</v>
      </c>
      <c r="C9" s="52">
        <v>11</v>
      </c>
      <c r="D9" s="125">
        <v>20714466</v>
      </c>
      <c r="E9" s="126">
        <v>17923827</v>
      </c>
      <c r="F9" s="110"/>
      <c r="G9" s="110"/>
      <c r="H9" s="110"/>
      <c r="I9" s="110"/>
      <c r="K9" s="36"/>
      <c r="L9" s="36"/>
      <c r="M9" s="36"/>
    </row>
    <row r="10" spans="2:14" x14ac:dyDescent="0.25">
      <c r="B10" s="51" t="s">
        <v>102</v>
      </c>
      <c r="C10" s="52">
        <v>12</v>
      </c>
      <c r="D10" s="125">
        <v>0</v>
      </c>
      <c r="E10" s="126">
        <v>0</v>
      </c>
      <c r="F10" s="110"/>
      <c r="G10" s="110"/>
      <c r="H10" s="110"/>
      <c r="I10" s="110"/>
      <c r="K10" s="36"/>
      <c r="L10" s="36"/>
      <c r="M10" s="36"/>
    </row>
    <row r="11" spans="2:14" x14ac:dyDescent="0.25">
      <c r="B11" s="51" t="s">
        <v>103</v>
      </c>
      <c r="C11" s="52">
        <v>13</v>
      </c>
      <c r="D11" s="125">
        <v>24310581</v>
      </c>
      <c r="E11" s="126">
        <v>14780858</v>
      </c>
      <c r="F11" s="110"/>
      <c r="G11" s="110"/>
      <c r="H11" s="110"/>
      <c r="I11" s="110"/>
      <c r="K11" s="36"/>
      <c r="L11" s="36"/>
      <c r="M11" s="36"/>
    </row>
    <row r="12" spans="2:14" x14ac:dyDescent="0.25">
      <c r="B12" s="51" t="s">
        <v>104</v>
      </c>
      <c r="C12" s="52">
        <v>14</v>
      </c>
      <c r="D12" s="125">
        <v>0</v>
      </c>
      <c r="E12" s="127">
        <v>0</v>
      </c>
      <c r="F12" s="110"/>
      <c r="G12" s="110"/>
      <c r="H12" s="110"/>
      <c r="I12" s="110"/>
      <c r="K12" s="36"/>
      <c r="L12" s="36"/>
      <c r="M12" s="36"/>
    </row>
    <row r="13" spans="2:14" x14ac:dyDescent="0.25">
      <c r="B13" s="51" t="s">
        <v>105</v>
      </c>
      <c r="C13" s="52">
        <v>15</v>
      </c>
      <c r="D13" s="125">
        <v>221643</v>
      </c>
      <c r="E13" s="127">
        <v>121617</v>
      </c>
      <c r="F13" s="110"/>
      <c r="G13" s="110"/>
      <c r="H13" s="110"/>
      <c r="I13" s="110"/>
      <c r="K13" s="36"/>
      <c r="L13" s="36"/>
      <c r="M13" s="36"/>
    </row>
    <row r="14" spans="2:14" x14ac:dyDescent="0.25">
      <c r="B14" s="51" t="s">
        <v>106</v>
      </c>
      <c r="C14" s="52">
        <v>16</v>
      </c>
      <c r="D14" s="125">
        <v>35486</v>
      </c>
      <c r="E14" s="126">
        <v>325293</v>
      </c>
      <c r="F14" s="110"/>
      <c r="G14" s="110"/>
      <c r="H14" s="110"/>
      <c r="I14" s="110"/>
      <c r="K14" s="36"/>
      <c r="L14" s="36"/>
      <c r="M14" s="36"/>
    </row>
    <row r="15" spans="2:14" x14ac:dyDescent="0.25">
      <c r="B15" s="68" t="s">
        <v>147</v>
      </c>
      <c r="C15" s="52">
        <v>20</v>
      </c>
      <c r="D15" s="125">
        <f>SUM(D17:D23)</f>
        <v>57826734</v>
      </c>
      <c r="E15" s="126">
        <f>SUM(E17:E23)</f>
        <v>28049406</v>
      </c>
      <c r="F15" s="110"/>
      <c r="G15" s="110"/>
      <c r="H15" s="110"/>
      <c r="I15" s="110"/>
      <c r="K15" s="36"/>
      <c r="L15" s="36"/>
      <c r="M15" s="36"/>
      <c r="N15" s="110"/>
    </row>
    <row r="16" spans="2:14" x14ac:dyDescent="0.25">
      <c r="B16" s="51" t="s">
        <v>79</v>
      </c>
      <c r="C16" s="52"/>
      <c r="D16" s="125"/>
      <c r="E16" s="127"/>
      <c r="F16" s="110"/>
      <c r="G16" s="110"/>
      <c r="H16" s="110"/>
      <c r="I16" s="110"/>
      <c r="K16" s="36"/>
      <c r="L16" s="36"/>
      <c r="M16" s="36"/>
    </row>
    <row r="17" spans="2:15" x14ac:dyDescent="0.25">
      <c r="B17" s="51" t="s">
        <v>107</v>
      </c>
      <c r="C17" s="52">
        <v>21</v>
      </c>
      <c r="D17" s="125">
        <v>45493183</v>
      </c>
      <c r="E17" s="127">
        <v>14091628</v>
      </c>
      <c r="F17" s="110"/>
      <c r="G17" s="110"/>
      <c r="H17" s="110"/>
      <c r="I17" s="110"/>
      <c r="J17" s="24"/>
      <c r="K17" s="36"/>
      <c r="L17" s="36"/>
      <c r="M17" s="36"/>
    </row>
    <row r="18" spans="2:15" x14ac:dyDescent="0.25">
      <c r="B18" s="51" t="s">
        <v>108</v>
      </c>
      <c r="C18" s="52">
        <v>22</v>
      </c>
      <c r="D18" s="125">
        <v>7430672</v>
      </c>
      <c r="E18" s="126">
        <v>7863908</v>
      </c>
      <c r="F18" s="110"/>
      <c r="G18" s="110"/>
      <c r="H18" s="110"/>
      <c r="I18" s="110"/>
      <c r="J18" s="24"/>
      <c r="K18" s="36"/>
      <c r="L18" s="36"/>
      <c r="M18" s="36"/>
    </row>
    <row r="19" spans="2:15" x14ac:dyDescent="0.25">
      <c r="B19" s="51" t="s">
        <v>109</v>
      </c>
      <c r="C19" s="52">
        <v>23</v>
      </c>
      <c r="D19" s="125">
        <v>2349746</v>
      </c>
      <c r="E19" s="126">
        <v>2426709</v>
      </c>
      <c r="F19" s="110"/>
      <c r="G19" s="110"/>
      <c r="H19" s="110"/>
      <c r="I19" s="110"/>
      <c r="J19" s="24"/>
      <c r="K19" s="36"/>
      <c r="L19" s="36"/>
      <c r="M19" s="36"/>
    </row>
    <row r="20" spans="2:15" x14ac:dyDescent="0.25">
      <c r="B20" s="51" t="s">
        <v>110</v>
      </c>
      <c r="C20" s="52">
        <v>24</v>
      </c>
      <c r="D20" s="125">
        <v>501619</v>
      </c>
      <c r="E20" s="126">
        <v>374801</v>
      </c>
      <c r="F20" s="110"/>
      <c r="G20" s="110"/>
      <c r="H20" s="110"/>
      <c r="I20" s="110"/>
      <c r="J20" s="24"/>
      <c r="K20" s="36"/>
      <c r="L20" s="36"/>
      <c r="M20" s="36"/>
      <c r="N20" s="110"/>
    </row>
    <row r="21" spans="2:15" x14ac:dyDescent="0.25">
      <c r="B21" s="51" t="s">
        <v>111</v>
      </c>
      <c r="C21" s="52">
        <v>25</v>
      </c>
      <c r="D21" s="125">
        <v>0</v>
      </c>
      <c r="E21" s="127">
        <v>0</v>
      </c>
      <c r="F21" s="110"/>
      <c r="G21" s="110"/>
      <c r="H21" s="110"/>
      <c r="I21" s="110"/>
      <c r="J21" s="24"/>
      <c r="K21" s="36"/>
      <c r="L21" s="36"/>
      <c r="M21" s="36"/>
    </row>
    <row r="22" spans="2:15" x14ac:dyDescent="0.25">
      <c r="B22" s="51" t="s">
        <v>112</v>
      </c>
      <c r="C22" s="52">
        <v>26</v>
      </c>
      <c r="D22" s="125">
        <v>1895547</v>
      </c>
      <c r="E22" s="126">
        <v>1383251</v>
      </c>
      <c r="F22" s="110"/>
      <c r="G22" s="110"/>
      <c r="H22" s="110"/>
      <c r="I22" s="110"/>
      <c r="J22" s="24"/>
      <c r="K22" s="36"/>
      <c r="L22" s="36"/>
      <c r="M22" s="36"/>
      <c r="N22" s="110"/>
      <c r="O22" s="110"/>
    </row>
    <row r="23" spans="2:15" ht="21" customHeight="1" x14ac:dyDescent="0.25">
      <c r="B23" s="51" t="s">
        <v>113</v>
      </c>
      <c r="C23" s="52">
        <v>27</v>
      </c>
      <c r="D23" s="125">
        <v>155967</v>
      </c>
      <c r="E23" s="126">
        <v>1909109</v>
      </c>
      <c r="F23" s="110"/>
      <c r="G23" s="110"/>
      <c r="H23" s="110"/>
      <c r="I23" s="110"/>
      <c r="J23" s="24"/>
      <c r="K23" s="36"/>
      <c r="L23" s="36"/>
      <c r="M23" s="36"/>
    </row>
    <row r="24" spans="2:15" ht="21.75" customHeight="1" x14ac:dyDescent="0.25">
      <c r="B24" s="68" t="s">
        <v>114</v>
      </c>
      <c r="C24" s="52">
        <v>30</v>
      </c>
      <c r="D24" s="128">
        <f>D7-D15</f>
        <v>-12544558</v>
      </c>
      <c r="E24" s="126">
        <f>E7-E15</f>
        <v>5102189</v>
      </c>
      <c r="F24" s="110"/>
      <c r="G24" s="110"/>
      <c r="H24" s="110"/>
      <c r="I24" s="110"/>
      <c r="J24" s="24"/>
      <c r="K24" s="36"/>
      <c r="L24" s="36"/>
      <c r="M24" s="36"/>
    </row>
    <row r="25" spans="2:15" x14ac:dyDescent="0.25">
      <c r="B25" s="147" t="s">
        <v>115</v>
      </c>
      <c r="C25" s="148"/>
      <c r="D25" s="148"/>
      <c r="E25" s="149"/>
      <c r="F25" s="110"/>
      <c r="G25" s="110"/>
      <c r="H25" s="110"/>
      <c r="I25" s="110"/>
      <c r="J25" s="24"/>
      <c r="K25" s="36"/>
      <c r="L25" s="36"/>
      <c r="M25" s="36"/>
    </row>
    <row r="26" spans="2:15" x14ac:dyDescent="0.25">
      <c r="B26" s="68" t="s">
        <v>148</v>
      </c>
      <c r="C26" s="52">
        <v>40</v>
      </c>
      <c r="D26" s="125">
        <f>SUM(D28:D38)</f>
        <v>33393732</v>
      </c>
      <c r="E26" s="126">
        <f>SUM(E28:E38)</f>
        <v>15120874</v>
      </c>
      <c r="F26" s="110"/>
      <c r="G26" s="110"/>
      <c r="H26" s="110"/>
      <c r="I26" s="110"/>
      <c r="K26" s="36"/>
      <c r="L26" s="36"/>
      <c r="M26" s="36"/>
    </row>
    <row r="27" spans="2:15" x14ac:dyDescent="0.25">
      <c r="B27" s="51" t="s">
        <v>79</v>
      </c>
      <c r="C27" s="52"/>
      <c r="D27" s="125"/>
      <c r="E27" s="127"/>
      <c r="F27" s="110"/>
      <c r="G27" s="110"/>
      <c r="H27" s="110"/>
      <c r="I27" s="110"/>
      <c r="K27" s="36"/>
      <c r="L27" s="36"/>
      <c r="M27" s="36"/>
    </row>
    <row r="28" spans="2:15" x14ac:dyDescent="0.25">
      <c r="B28" s="51" t="s">
        <v>116</v>
      </c>
      <c r="C28" s="52">
        <v>41</v>
      </c>
      <c r="D28" s="125">
        <v>-529429</v>
      </c>
      <c r="E28" s="126">
        <v>461423</v>
      </c>
      <c r="F28" s="110"/>
      <c r="G28" s="110"/>
      <c r="H28" s="110"/>
      <c r="I28" s="110"/>
      <c r="K28" s="36"/>
      <c r="L28" s="36"/>
      <c r="M28" s="36"/>
    </row>
    <row r="29" spans="2:15" x14ac:dyDescent="0.25">
      <c r="B29" s="51" t="s">
        <v>117</v>
      </c>
      <c r="C29" s="52">
        <v>42</v>
      </c>
      <c r="D29" s="125">
        <v>0</v>
      </c>
      <c r="E29" s="127">
        <v>0</v>
      </c>
      <c r="F29" s="110"/>
      <c r="G29" s="110"/>
      <c r="H29" s="110"/>
      <c r="I29" s="110"/>
    </row>
    <row r="30" spans="2:15" x14ac:dyDescent="0.25">
      <c r="B30" s="51" t="s">
        <v>118</v>
      </c>
      <c r="C30" s="52">
        <v>43</v>
      </c>
      <c r="D30" s="125">
        <v>0</v>
      </c>
      <c r="E30" s="127">
        <v>0</v>
      </c>
      <c r="F30" s="110"/>
      <c r="G30" s="110"/>
      <c r="H30" s="110"/>
      <c r="I30" s="110"/>
      <c r="K30" s="36"/>
      <c r="L30" s="36"/>
      <c r="M30" s="36"/>
    </row>
    <row r="31" spans="2:15" ht="25.5" x14ac:dyDescent="0.25">
      <c r="B31" s="51" t="s">
        <v>119</v>
      </c>
      <c r="C31" s="52">
        <v>44</v>
      </c>
      <c r="D31" s="125">
        <v>0</v>
      </c>
      <c r="E31" s="127">
        <v>0</v>
      </c>
      <c r="F31" s="110"/>
      <c r="G31" s="110"/>
      <c r="H31" s="110"/>
      <c r="I31" s="110"/>
      <c r="K31" s="36"/>
      <c r="L31" s="36"/>
      <c r="M31" s="36"/>
    </row>
    <row r="32" spans="2:15" x14ac:dyDescent="0.25">
      <c r="B32" s="51" t="s">
        <v>120</v>
      </c>
      <c r="C32" s="52">
        <v>45</v>
      </c>
      <c r="D32" s="125">
        <v>0</v>
      </c>
      <c r="E32" s="127">
        <v>0</v>
      </c>
      <c r="F32" s="110"/>
      <c r="G32" s="110"/>
      <c r="H32" s="110"/>
      <c r="I32" s="110"/>
      <c r="K32" s="36"/>
      <c r="L32" s="36"/>
      <c r="M32" s="36"/>
    </row>
    <row r="33" spans="2:13" x14ac:dyDescent="0.25">
      <c r="B33" s="51" t="s">
        <v>121</v>
      </c>
      <c r="C33" s="52">
        <v>46</v>
      </c>
      <c r="D33" s="125">
        <v>0</v>
      </c>
      <c r="E33" s="127">
        <v>0</v>
      </c>
      <c r="F33" s="110"/>
      <c r="G33" s="110"/>
      <c r="H33" s="110"/>
      <c r="I33" s="110"/>
      <c r="K33" s="36"/>
      <c r="L33" s="36"/>
      <c r="M33" s="36"/>
    </row>
    <row r="34" spans="2:13" x14ac:dyDescent="0.25">
      <c r="B34" s="51" t="s">
        <v>122</v>
      </c>
      <c r="C34" s="52">
        <v>47</v>
      </c>
      <c r="D34" s="129">
        <v>0</v>
      </c>
      <c r="E34" s="127">
        <v>0</v>
      </c>
      <c r="F34" s="110"/>
      <c r="G34" s="110"/>
      <c r="H34" s="110"/>
      <c r="I34" s="110"/>
      <c r="K34" s="36"/>
      <c r="L34" s="36"/>
      <c r="M34" s="36"/>
    </row>
    <row r="35" spans="2:13" x14ac:dyDescent="0.25">
      <c r="B35" s="51" t="s">
        <v>123</v>
      </c>
      <c r="C35" s="52">
        <v>48</v>
      </c>
      <c r="D35" s="129">
        <v>0</v>
      </c>
      <c r="E35" s="127">
        <v>0</v>
      </c>
      <c r="F35" s="110"/>
      <c r="G35" s="110"/>
      <c r="H35" s="110"/>
      <c r="I35" s="110"/>
      <c r="K35" s="36"/>
      <c r="L35" s="36"/>
      <c r="M35" s="36"/>
    </row>
    <row r="36" spans="2:13" x14ac:dyDescent="0.25">
      <c r="B36" s="51" t="s">
        <v>124</v>
      </c>
      <c r="C36" s="52">
        <v>49</v>
      </c>
      <c r="D36" s="129">
        <v>0</v>
      </c>
      <c r="E36" s="127">
        <v>0</v>
      </c>
      <c r="F36" s="110"/>
      <c r="G36" s="110"/>
      <c r="H36" s="110"/>
      <c r="I36" s="110"/>
      <c r="K36" s="36"/>
      <c r="L36" s="36"/>
      <c r="M36" s="36"/>
    </row>
    <row r="37" spans="2:13" x14ac:dyDescent="0.25">
      <c r="B37" s="51" t="s">
        <v>105</v>
      </c>
      <c r="C37" s="52">
        <v>50</v>
      </c>
      <c r="D37" s="129">
        <v>0</v>
      </c>
      <c r="E37" s="127">
        <v>0</v>
      </c>
      <c r="F37" s="110"/>
      <c r="G37" s="110"/>
      <c r="H37" s="110"/>
      <c r="I37" s="110"/>
      <c r="K37" s="36"/>
      <c r="L37" s="36"/>
      <c r="M37" s="36"/>
    </row>
    <row r="38" spans="2:13" x14ac:dyDescent="0.25">
      <c r="B38" s="51" t="s">
        <v>106</v>
      </c>
      <c r="C38" s="52">
        <v>51</v>
      </c>
      <c r="D38" s="129">
        <v>33923161</v>
      </c>
      <c r="E38" s="126">
        <v>14659451</v>
      </c>
      <c r="F38" s="110"/>
      <c r="G38" s="110"/>
      <c r="H38" s="110"/>
      <c r="I38" s="110"/>
      <c r="K38" s="36"/>
      <c r="L38" s="36"/>
      <c r="M38" s="36"/>
    </row>
    <row r="39" spans="2:13" x14ac:dyDescent="0.25">
      <c r="B39" s="69" t="s">
        <v>149</v>
      </c>
      <c r="C39" s="52">
        <v>60</v>
      </c>
      <c r="D39" s="125">
        <f>SUM(D41:D51)</f>
        <v>25639531</v>
      </c>
      <c r="E39" s="127">
        <f>SUM(E41:E51)</f>
        <v>22603001</v>
      </c>
      <c r="F39" s="110"/>
      <c r="G39" s="110"/>
      <c r="H39" s="110"/>
      <c r="I39" s="110"/>
      <c r="K39" s="36"/>
      <c r="L39" s="36"/>
      <c r="M39" s="36"/>
    </row>
    <row r="40" spans="2:13" x14ac:dyDescent="0.25">
      <c r="B40" s="70" t="s">
        <v>79</v>
      </c>
      <c r="C40" s="52"/>
      <c r="D40" s="125"/>
      <c r="E40" s="127"/>
      <c r="F40" s="110"/>
      <c r="G40" s="110"/>
      <c r="H40" s="110"/>
      <c r="I40" s="110"/>
      <c r="K40" s="36"/>
      <c r="L40" s="36"/>
      <c r="M40" s="36"/>
    </row>
    <row r="41" spans="2:13" x14ac:dyDescent="0.25">
      <c r="B41" s="70" t="s">
        <v>125</v>
      </c>
      <c r="C41" s="52">
        <v>61</v>
      </c>
      <c r="D41" s="125">
        <v>-1685228</v>
      </c>
      <c r="E41" s="127">
        <v>18561076</v>
      </c>
      <c r="F41" s="110"/>
      <c r="G41" s="110"/>
      <c r="H41" s="110"/>
      <c r="I41" s="110"/>
      <c r="K41" s="36"/>
      <c r="L41" s="36"/>
      <c r="M41" s="36"/>
    </row>
    <row r="42" spans="2:13" x14ac:dyDescent="0.25">
      <c r="B42" s="70" t="s">
        <v>126</v>
      </c>
      <c r="C42" s="52">
        <v>62</v>
      </c>
      <c r="D42" s="125">
        <v>-37257</v>
      </c>
      <c r="E42" s="127">
        <v>82440</v>
      </c>
      <c r="F42" s="110"/>
      <c r="G42" s="110"/>
      <c r="H42" s="110"/>
      <c r="I42" s="110"/>
      <c r="K42" s="36"/>
      <c r="L42" s="36"/>
      <c r="M42" s="36"/>
    </row>
    <row r="43" spans="2:13" x14ac:dyDescent="0.25">
      <c r="B43" s="70" t="s">
        <v>127</v>
      </c>
      <c r="C43" s="52">
        <v>63</v>
      </c>
      <c r="D43" s="125">
        <v>0</v>
      </c>
      <c r="E43" s="127">
        <v>0</v>
      </c>
      <c r="F43" s="110"/>
      <c r="G43" s="110"/>
      <c r="H43" s="110"/>
      <c r="I43" s="110"/>
      <c r="K43" s="36"/>
      <c r="L43" s="36"/>
      <c r="M43" s="36"/>
    </row>
    <row r="44" spans="2:13" ht="25.5" x14ac:dyDescent="0.25">
      <c r="B44" s="70" t="s">
        <v>128</v>
      </c>
      <c r="C44" s="52">
        <v>64</v>
      </c>
      <c r="D44" s="125">
        <v>0</v>
      </c>
      <c r="E44" s="127">
        <v>0</v>
      </c>
      <c r="F44" s="110"/>
      <c r="G44" s="110"/>
      <c r="H44" s="110"/>
      <c r="I44" s="110"/>
      <c r="K44" s="36"/>
      <c r="L44" s="36"/>
      <c r="M44" s="36"/>
    </row>
    <row r="45" spans="2:13" x14ac:dyDescent="0.25">
      <c r="B45" s="70" t="s">
        <v>129</v>
      </c>
      <c r="C45" s="52">
        <v>65</v>
      </c>
      <c r="D45" s="125">
        <v>0</v>
      </c>
      <c r="E45" s="127">
        <v>0</v>
      </c>
      <c r="F45" s="110"/>
      <c r="G45" s="110"/>
      <c r="H45" s="110"/>
      <c r="I45" s="110"/>
      <c r="K45" s="36"/>
      <c r="L45" s="36"/>
      <c r="M45" s="36"/>
    </row>
    <row r="46" spans="2:13" x14ac:dyDescent="0.25">
      <c r="B46" s="70" t="s">
        <v>130</v>
      </c>
      <c r="C46" s="52">
        <v>66</v>
      </c>
      <c r="D46" s="125">
        <v>0</v>
      </c>
      <c r="E46" s="127">
        <v>0</v>
      </c>
      <c r="F46" s="110"/>
      <c r="G46" s="110"/>
      <c r="H46" s="110"/>
      <c r="I46" s="110"/>
      <c r="K46" s="36"/>
      <c r="L46" s="36"/>
      <c r="M46" s="36"/>
    </row>
    <row r="47" spans="2:13" x14ac:dyDescent="0.25">
      <c r="B47" s="70" t="s">
        <v>131</v>
      </c>
      <c r="C47" s="52">
        <v>67</v>
      </c>
      <c r="D47" s="125">
        <v>0</v>
      </c>
      <c r="E47" s="127">
        <v>0</v>
      </c>
      <c r="F47" s="110"/>
      <c r="G47" s="110"/>
      <c r="H47" s="110"/>
      <c r="I47" s="110"/>
      <c r="K47" s="36"/>
      <c r="L47" s="36"/>
      <c r="M47" s="36"/>
    </row>
    <row r="48" spans="2:13" x14ac:dyDescent="0.25">
      <c r="B48" s="70" t="s">
        <v>132</v>
      </c>
      <c r="C48" s="52">
        <v>68</v>
      </c>
      <c r="D48" s="125">
        <v>0</v>
      </c>
      <c r="E48" s="127">
        <v>0</v>
      </c>
      <c r="F48" s="110"/>
      <c r="G48" s="110"/>
      <c r="H48" s="110"/>
      <c r="I48" s="110"/>
      <c r="K48" s="36"/>
      <c r="L48" s="36"/>
      <c r="M48" s="36"/>
    </row>
    <row r="49" spans="2:15" x14ac:dyDescent="0.25">
      <c r="B49" s="70" t="s">
        <v>123</v>
      </c>
      <c r="C49" s="52">
        <v>69</v>
      </c>
      <c r="D49" s="125">
        <v>0</v>
      </c>
      <c r="E49" s="127">
        <v>0</v>
      </c>
      <c r="F49" s="110"/>
      <c r="G49" s="110"/>
      <c r="H49" s="110"/>
      <c r="I49" s="110"/>
      <c r="K49" s="36"/>
      <c r="L49" s="36"/>
      <c r="M49" s="36"/>
    </row>
    <row r="50" spans="2:15" x14ac:dyDescent="0.25">
      <c r="B50" s="70" t="s">
        <v>133</v>
      </c>
      <c r="C50" s="52">
        <v>70</v>
      </c>
      <c r="D50" s="125">
        <v>0</v>
      </c>
      <c r="E50" s="127">
        <v>0</v>
      </c>
      <c r="F50" s="110"/>
      <c r="G50" s="110"/>
      <c r="H50" s="110"/>
      <c r="I50" s="110"/>
      <c r="K50" s="36"/>
      <c r="L50" s="36"/>
      <c r="M50" s="36"/>
    </row>
    <row r="51" spans="2:15" x14ac:dyDescent="0.25">
      <c r="B51" s="70" t="s">
        <v>113</v>
      </c>
      <c r="C51" s="52">
        <v>71</v>
      </c>
      <c r="D51" s="125">
        <v>27362016</v>
      </c>
      <c r="E51" s="127">
        <v>3959485</v>
      </c>
      <c r="F51" s="110"/>
      <c r="G51" s="110"/>
      <c r="H51" s="110"/>
      <c r="I51" s="110"/>
      <c r="K51" s="36"/>
      <c r="L51" s="36"/>
      <c r="M51" s="36"/>
    </row>
    <row r="52" spans="2:15" ht="31.5" customHeight="1" x14ac:dyDescent="0.25">
      <c r="B52" s="69" t="s">
        <v>150</v>
      </c>
      <c r="C52" s="52">
        <v>80</v>
      </c>
      <c r="D52" s="125">
        <f>D26-D39</f>
        <v>7754201</v>
      </c>
      <c r="E52" s="127">
        <f>E26-E39</f>
        <v>-7482127</v>
      </c>
      <c r="F52" s="110"/>
      <c r="G52" s="110"/>
      <c r="H52" s="110"/>
      <c r="I52" s="110"/>
      <c r="K52" s="36"/>
      <c r="L52" s="36"/>
      <c r="M52" s="36"/>
    </row>
    <row r="53" spans="2:15" x14ac:dyDescent="0.25">
      <c r="B53" s="144" t="s">
        <v>134</v>
      </c>
      <c r="C53" s="145"/>
      <c r="D53" s="145"/>
      <c r="E53" s="146"/>
      <c r="F53" s="110"/>
      <c r="G53" s="110"/>
      <c r="H53" s="110"/>
      <c r="I53" s="110"/>
      <c r="K53" s="36"/>
      <c r="L53" s="36"/>
      <c r="M53" s="36"/>
    </row>
    <row r="54" spans="2:15" x14ac:dyDescent="0.25">
      <c r="B54" s="68" t="s">
        <v>151</v>
      </c>
      <c r="C54" s="52">
        <v>90</v>
      </c>
      <c r="D54" s="125">
        <f>SUM(D56:D59)</f>
        <v>4732848</v>
      </c>
      <c r="E54" s="127">
        <f>SUM(E56:E59)</f>
        <v>9874549</v>
      </c>
      <c r="F54" s="110"/>
      <c r="G54" s="110"/>
      <c r="H54" s="110"/>
      <c r="I54" s="110"/>
      <c r="K54" s="36"/>
      <c r="L54" s="36"/>
      <c r="M54" s="36"/>
    </row>
    <row r="55" spans="2:15" x14ac:dyDescent="0.25">
      <c r="B55" s="51" t="s">
        <v>79</v>
      </c>
      <c r="C55" s="52"/>
      <c r="D55" s="125"/>
      <c r="E55" s="127"/>
      <c r="F55" s="110"/>
      <c r="G55" s="110"/>
      <c r="H55" s="110"/>
      <c r="I55" s="110"/>
      <c r="K55" s="36"/>
      <c r="L55" s="36"/>
      <c r="M55" s="36"/>
    </row>
    <row r="56" spans="2:15" x14ac:dyDescent="0.25">
      <c r="B56" s="51" t="s">
        <v>135</v>
      </c>
      <c r="C56" s="52">
        <v>91</v>
      </c>
      <c r="D56" s="125">
        <v>0</v>
      </c>
      <c r="E56" s="127">
        <v>2239849</v>
      </c>
      <c r="F56" s="110"/>
      <c r="G56" s="110"/>
      <c r="H56" s="110"/>
      <c r="I56" s="110"/>
      <c r="K56" s="36"/>
      <c r="L56" s="36"/>
      <c r="M56" s="36"/>
    </row>
    <row r="57" spans="2:15" x14ac:dyDescent="0.25">
      <c r="B57" s="51" t="s">
        <v>136</v>
      </c>
      <c r="C57" s="52">
        <v>92</v>
      </c>
      <c r="D57" s="125">
        <v>4732848</v>
      </c>
      <c r="E57" s="127">
        <v>7634700</v>
      </c>
      <c r="F57" s="110"/>
      <c r="G57" s="110"/>
      <c r="H57" s="110"/>
      <c r="I57" s="110"/>
      <c r="K57" s="36"/>
      <c r="L57" s="36"/>
      <c r="M57" s="36"/>
    </row>
    <row r="58" spans="2:15" x14ac:dyDescent="0.25">
      <c r="B58" s="51" t="s">
        <v>105</v>
      </c>
      <c r="C58" s="52">
        <v>93</v>
      </c>
      <c r="D58" s="125">
        <v>0</v>
      </c>
      <c r="E58" s="127">
        <v>0</v>
      </c>
      <c r="F58" s="110"/>
      <c r="G58" s="110"/>
      <c r="H58" s="110"/>
      <c r="I58" s="110"/>
      <c r="K58" s="36"/>
      <c r="L58" s="36"/>
      <c r="M58" s="36"/>
    </row>
    <row r="59" spans="2:15" x14ac:dyDescent="0.25">
      <c r="B59" s="51" t="s">
        <v>106</v>
      </c>
      <c r="C59" s="52">
        <v>94</v>
      </c>
      <c r="D59" s="125">
        <v>0</v>
      </c>
      <c r="E59" s="127">
        <v>0</v>
      </c>
      <c r="F59" s="110"/>
      <c r="G59" s="110"/>
      <c r="H59" s="110"/>
      <c r="I59" s="110"/>
      <c r="K59" s="36"/>
      <c r="L59" s="36"/>
      <c r="M59" s="36"/>
    </row>
    <row r="60" spans="2:15" x14ac:dyDescent="0.25">
      <c r="B60" s="68" t="s">
        <v>152</v>
      </c>
      <c r="C60" s="52">
        <v>100</v>
      </c>
      <c r="D60" s="125">
        <f>SUM(D62:D66)</f>
        <v>435991</v>
      </c>
      <c r="E60" s="127">
        <f>SUM(E62:E66)</f>
        <v>7223717</v>
      </c>
      <c r="F60" s="110"/>
      <c r="G60" s="110"/>
      <c r="H60" s="110"/>
      <c r="I60" s="110"/>
      <c r="K60" s="36"/>
      <c r="L60" s="36"/>
      <c r="M60" s="36"/>
    </row>
    <row r="61" spans="2:15" x14ac:dyDescent="0.25">
      <c r="B61" s="51" t="s">
        <v>79</v>
      </c>
      <c r="C61" s="52"/>
      <c r="D61" s="125"/>
      <c r="E61" s="127"/>
      <c r="F61" s="110"/>
      <c r="G61" s="110"/>
      <c r="H61" s="110"/>
      <c r="I61" s="110"/>
      <c r="K61" s="36"/>
      <c r="L61" s="36"/>
      <c r="M61" s="36"/>
    </row>
    <row r="62" spans="2:15" x14ac:dyDescent="0.25">
      <c r="B62" s="51" t="s">
        <v>137</v>
      </c>
      <c r="C62" s="52">
        <v>101</v>
      </c>
      <c r="D62" s="125">
        <v>435991</v>
      </c>
      <c r="E62" s="127">
        <v>7223717</v>
      </c>
      <c r="F62" s="110"/>
      <c r="G62" s="110"/>
      <c r="H62" s="110"/>
      <c r="I62" s="110"/>
      <c r="K62" s="36"/>
      <c r="L62" s="36"/>
      <c r="M62" s="36"/>
      <c r="N62" s="110"/>
      <c r="O62" s="110"/>
    </row>
    <row r="63" spans="2:15" x14ac:dyDescent="0.25">
      <c r="B63" s="51" t="s">
        <v>110</v>
      </c>
      <c r="C63" s="52">
        <v>102</v>
      </c>
      <c r="D63" s="125">
        <v>0</v>
      </c>
      <c r="E63" s="127">
        <v>0</v>
      </c>
      <c r="F63" s="110"/>
      <c r="G63" s="110"/>
      <c r="H63" s="110"/>
      <c r="I63" s="110"/>
      <c r="M63" s="36"/>
    </row>
    <row r="64" spans="2:15" x14ac:dyDescent="0.25">
      <c r="B64" s="51" t="s">
        <v>138</v>
      </c>
      <c r="C64" s="52">
        <v>103</v>
      </c>
      <c r="D64" s="125">
        <v>0</v>
      </c>
      <c r="E64" s="127">
        <v>0</v>
      </c>
      <c r="F64" s="110"/>
      <c r="G64" s="110"/>
      <c r="H64" s="110"/>
      <c r="I64" s="110"/>
      <c r="K64" s="36"/>
      <c r="L64" s="36"/>
      <c r="M64" s="36"/>
    </row>
    <row r="65" spans="1:13" x14ac:dyDescent="0.25">
      <c r="B65" s="51" t="s">
        <v>139</v>
      </c>
      <c r="C65" s="52">
        <v>104</v>
      </c>
      <c r="D65" s="125">
        <v>0</v>
      </c>
      <c r="E65" s="127">
        <v>0</v>
      </c>
      <c r="L65" s="36"/>
      <c r="M65" s="36"/>
    </row>
    <row r="66" spans="1:13" x14ac:dyDescent="0.25">
      <c r="B66" s="51" t="s">
        <v>140</v>
      </c>
      <c r="C66" s="52">
        <v>105</v>
      </c>
      <c r="D66" s="125">
        <v>0</v>
      </c>
      <c r="E66" s="127">
        <v>0</v>
      </c>
      <c r="L66" s="36"/>
      <c r="M66" s="36"/>
    </row>
    <row r="67" spans="1:13" ht="28.5" customHeight="1" x14ac:dyDescent="0.25">
      <c r="B67" s="69" t="s">
        <v>141</v>
      </c>
      <c r="C67" s="71">
        <v>110</v>
      </c>
      <c r="D67" s="125">
        <f>D54-D60</f>
        <v>4296857</v>
      </c>
      <c r="E67" s="126">
        <f>E54-E60</f>
        <v>2650832</v>
      </c>
      <c r="L67" s="36"/>
      <c r="M67" s="36"/>
    </row>
    <row r="68" spans="1:13" ht="24.75" customHeight="1" x14ac:dyDescent="0.25">
      <c r="B68" s="69" t="s">
        <v>142</v>
      </c>
      <c r="C68" s="71">
        <v>120</v>
      </c>
      <c r="D68" s="125">
        <v>-1285</v>
      </c>
      <c r="E68" s="127">
        <v>0</v>
      </c>
      <c r="L68" s="36"/>
      <c r="M68" s="36"/>
    </row>
    <row r="69" spans="1:13" ht="22.5" customHeight="1" x14ac:dyDescent="0.25">
      <c r="B69" s="69" t="s">
        <v>143</v>
      </c>
      <c r="C69" s="52">
        <v>130</v>
      </c>
      <c r="D69" s="129">
        <f>D24+D52+D67</f>
        <v>-493500</v>
      </c>
      <c r="E69" s="135">
        <f>E24+E52+E67</f>
        <v>270894</v>
      </c>
      <c r="L69" s="36"/>
      <c r="M69" s="36"/>
    </row>
    <row r="70" spans="1:13" ht="22.5" customHeight="1" x14ac:dyDescent="0.25">
      <c r="B70" s="69" t="s">
        <v>144</v>
      </c>
      <c r="C70" s="52">
        <v>140</v>
      </c>
      <c r="D70" s="129">
        <v>2030450</v>
      </c>
      <c r="E70" s="126">
        <v>0</v>
      </c>
      <c r="L70" s="36"/>
      <c r="M70" s="36"/>
    </row>
    <row r="71" spans="1:13" ht="15.75" thickBot="1" x14ac:dyDescent="0.3">
      <c r="B71" s="99" t="s">
        <v>145</v>
      </c>
      <c r="C71" s="60">
        <v>150</v>
      </c>
      <c r="D71" s="130">
        <f>D70+D69+D68</f>
        <v>1535665</v>
      </c>
      <c r="E71" s="136">
        <f t="shared" ref="E71" si="0">E70+E69+E68</f>
        <v>270894</v>
      </c>
      <c r="L71" s="36"/>
      <c r="M71" s="36"/>
    </row>
    <row r="72" spans="1:13" x14ac:dyDescent="0.25">
      <c r="B72" s="40"/>
      <c r="C72" s="97"/>
      <c r="D72" s="100">
        <f>'Ф1 - БухБаланс'!D29-D71</f>
        <v>0</v>
      </c>
      <c r="E72" s="131"/>
      <c r="L72" s="36"/>
      <c r="M72" s="36"/>
    </row>
    <row r="73" spans="1:13" s="24" customFormat="1" x14ac:dyDescent="0.25">
      <c r="A73" s="9"/>
      <c r="B73" s="40"/>
      <c r="C73" s="97"/>
      <c r="D73" s="100"/>
      <c r="E73" s="131"/>
      <c r="L73" s="36"/>
      <c r="M73" s="36"/>
    </row>
    <row r="74" spans="1:13" s="24" customFormat="1" x14ac:dyDescent="0.25">
      <c r="A74" s="9"/>
      <c r="B74" s="40"/>
      <c r="C74" s="97"/>
      <c r="D74" s="100"/>
      <c r="E74" s="131"/>
      <c r="L74" s="36"/>
      <c r="M74" s="36"/>
    </row>
    <row r="75" spans="1:13" x14ac:dyDescent="0.25">
      <c r="B75" s="40" t="s">
        <v>43</v>
      </c>
      <c r="C75" s="97"/>
      <c r="D75" s="100">
        <f>'Ф1 - БухБаланс'!E29-D70</f>
        <v>0</v>
      </c>
      <c r="E75" s="133"/>
      <c r="L75" s="36"/>
      <c r="M75" s="36"/>
    </row>
    <row r="76" spans="1:13" s="24" customFormat="1" x14ac:dyDescent="0.25">
      <c r="A76" s="9"/>
      <c r="B76" s="61" t="s">
        <v>220</v>
      </c>
      <c r="C76" s="62"/>
      <c r="D76" s="134"/>
      <c r="E76" s="134"/>
      <c r="F76" s="36"/>
      <c r="G76" s="36"/>
    </row>
    <row r="77" spans="1:13" s="24" customFormat="1" x14ac:dyDescent="0.25">
      <c r="A77" s="9"/>
      <c r="B77" s="61" t="s">
        <v>208</v>
      </c>
      <c r="C77" s="62"/>
      <c r="D77" s="134"/>
      <c r="E77" s="133"/>
      <c r="F77" s="36"/>
      <c r="G77" s="36"/>
    </row>
    <row r="78" spans="1:13" s="24" customFormat="1" x14ac:dyDescent="0.25">
      <c r="A78" s="9"/>
      <c r="B78" s="61" t="s">
        <v>217</v>
      </c>
      <c r="C78" s="62"/>
      <c r="D78" s="134"/>
      <c r="E78" s="133"/>
      <c r="F78" s="36"/>
      <c r="G78" s="36"/>
    </row>
    <row r="79" spans="1:13" s="24" customFormat="1" x14ac:dyDescent="0.25">
      <c r="A79" s="9"/>
      <c r="B79" s="61" t="s">
        <v>209</v>
      </c>
      <c r="C79" s="62"/>
      <c r="D79" s="134"/>
      <c r="E79" s="133"/>
      <c r="F79" s="36"/>
      <c r="G79" s="36"/>
    </row>
    <row r="80" spans="1:13" s="24" customFormat="1" x14ac:dyDescent="0.25">
      <c r="A80" s="9"/>
      <c r="B80" s="61" t="s">
        <v>210</v>
      </c>
      <c r="C80" s="62"/>
      <c r="D80" s="134"/>
      <c r="E80" s="133"/>
      <c r="F80" s="36"/>
      <c r="G80" s="36"/>
    </row>
    <row r="81" spans="2:7" x14ac:dyDescent="0.25">
      <c r="B81" s="40"/>
      <c r="C81" s="97"/>
      <c r="D81" s="132"/>
      <c r="E81" s="133"/>
      <c r="F81" s="36"/>
      <c r="G81" s="36"/>
    </row>
    <row r="82" spans="2:7" x14ac:dyDescent="0.25">
      <c r="B82" s="40"/>
      <c r="C82" s="97"/>
      <c r="D82" s="132"/>
      <c r="E82" s="133"/>
      <c r="F82" s="36"/>
      <c r="G82" s="36"/>
    </row>
    <row r="83" spans="2:7" x14ac:dyDescent="0.25">
      <c r="B83" s="40"/>
      <c r="C83" s="97"/>
      <c r="D83" s="132"/>
      <c r="E83" s="133"/>
    </row>
    <row r="84" spans="2:7" x14ac:dyDescent="0.25">
      <c r="B84" s="40"/>
      <c r="C84" s="97"/>
      <c r="D84" s="132"/>
      <c r="E84" s="133"/>
    </row>
    <row r="85" spans="2:7" x14ac:dyDescent="0.25">
      <c r="B85" s="40"/>
      <c r="C85" s="97"/>
      <c r="D85" s="132"/>
      <c r="E85" s="133"/>
    </row>
    <row r="86" spans="2:7" x14ac:dyDescent="0.25">
      <c r="B86" s="40"/>
      <c r="C86" s="97"/>
      <c r="D86" s="132"/>
      <c r="E86" s="133"/>
    </row>
    <row r="87" spans="2:7" x14ac:dyDescent="0.25">
      <c r="B87" s="40"/>
      <c r="C87" s="97"/>
      <c r="D87" s="132"/>
    </row>
    <row r="88" spans="2:7" x14ac:dyDescent="0.25">
      <c r="B88" s="40"/>
      <c r="C88" s="97"/>
      <c r="D88" s="132"/>
    </row>
    <row r="89" spans="2:7" x14ac:dyDescent="0.25">
      <c r="B89" s="40"/>
      <c r="C89" s="97"/>
      <c r="D89" s="132"/>
    </row>
    <row r="90" spans="2:7" x14ac:dyDescent="0.25">
      <c r="B90" s="40"/>
      <c r="C90" s="97"/>
      <c r="D90" s="132"/>
    </row>
    <row r="92" spans="2:7" x14ac:dyDescent="0.25">
      <c r="F92" s="24"/>
      <c r="G92" s="24"/>
    </row>
    <row r="93" spans="2:7" x14ac:dyDescent="0.25">
      <c r="F93" s="24"/>
      <c r="G93" s="24"/>
    </row>
    <row r="94" spans="2:7" x14ac:dyDescent="0.25">
      <c r="F94" s="24"/>
      <c r="G94" s="24"/>
    </row>
    <row r="95" spans="2:7" x14ac:dyDescent="0.25">
      <c r="F95" s="24"/>
      <c r="G95" s="24"/>
    </row>
    <row r="96" spans="2:7" x14ac:dyDescent="0.25">
      <c r="F96" s="24"/>
      <c r="G96" s="24"/>
    </row>
  </sheetData>
  <mergeCells count="5">
    <mergeCell ref="B53:E53"/>
    <mergeCell ref="B25:E25"/>
    <mergeCell ref="B6:E6"/>
    <mergeCell ref="B2:E2"/>
    <mergeCell ref="B3:E3"/>
  </mergeCells>
  <pageMargins left="0.74803149606299213" right="0.74803149606299213" top="0.78740157480314965" bottom="0.74803149606299213" header="0.31496062992125984" footer="0.31496062992125984"/>
  <pageSetup paperSize="9" scale="73" fitToHeight="2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view="pageBreakPreview" zoomScale="80" zoomScaleNormal="80" zoomScaleSheetLayoutView="80" workbookViewId="0">
      <pane xSplit="1" ySplit="11" topLeftCell="B75" activePane="bottomRight" state="frozen"/>
      <selection activeCell="F28" sqref="F28"/>
      <selection pane="topRight" activeCell="F28" sqref="F28"/>
      <selection pane="bottomLeft" activeCell="F28" sqref="F28"/>
      <selection pane="bottomRight" activeCell="D85" sqref="D85"/>
    </sheetView>
  </sheetViews>
  <sheetFormatPr defaultRowHeight="15" x14ac:dyDescent="0.25"/>
  <cols>
    <col min="1" max="1" width="62.85546875" style="9" customWidth="1"/>
    <col min="2" max="2" width="10.140625" style="12" bestFit="1" customWidth="1"/>
    <col min="3" max="3" width="12.7109375" style="27" customWidth="1"/>
    <col min="4" max="4" width="12.5703125" style="27" customWidth="1"/>
    <col min="5" max="5" width="15.28515625" style="27" customWidth="1"/>
    <col min="6" max="6" width="13.140625" style="27" bestFit="1" customWidth="1"/>
    <col min="7" max="7" width="16.5703125" style="27" customWidth="1"/>
    <col min="8" max="8" width="12.28515625" style="27" customWidth="1"/>
    <col min="9" max="9" width="17.42578125" style="27" customWidth="1"/>
    <col min="10" max="10" width="16.42578125" customWidth="1"/>
    <col min="11" max="11" width="72.28515625" customWidth="1"/>
    <col min="12" max="12" width="15.7109375" bestFit="1" customWidth="1"/>
    <col min="13" max="13" width="16.140625" customWidth="1"/>
    <col min="14" max="14" width="13.7109375" customWidth="1"/>
    <col min="15" max="15" width="17.42578125" customWidth="1"/>
    <col min="16" max="16" width="13.42578125" customWidth="1"/>
    <col min="17" max="17" width="11.140625" customWidth="1"/>
    <col min="18" max="18" width="13.28515625" customWidth="1"/>
    <col min="19" max="19" width="15.28515625" customWidth="1"/>
    <col min="20" max="20" width="20" customWidth="1"/>
    <col min="21" max="21" width="13.5703125" customWidth="1"/>
    <col min="22" max="22" width="15.7109375" bestFit="1" customWidth="1"/>
    <col min="23" max="23" width="23.140625" customWidth="1"/>
    <col min="24" max="24" width="18.42578125" customWidth="1"/>
    <col min="25" max="25" width="16.7109375" customWidth="1"/>
  </cols>
  <sheetData>
    <row r="1" spans="1:9" x14ac:dyDescent="0.25">
      <c r="A1" s="10"/>
      <c r="B1" s="10"/>
      <c r="C1" s="21"/>
      <c r="D1" s="21"/>
      <c r="E1" s="21"/>
      <c r="F1" s="21"/>
      <c r="G1" s="21"/>
      <c r="H1" s="21"/>
      <c r="I1" s="25" t="s">
        <v>211</v>
      </c>
    </row>
    <row r="2" spans="1:9" x14ac:dyDescent="0.25">
      <c r="A2" s="10"/>
      <c r="B2" s="10"/>
      <c r="C2" s="21"/>
      <c r="D2" s="21"/>
      <c r="E2" s="21"/>
      <c r="F2" s="21"/>
      <c r="G2" s="21"/>
      <c r="H2" s="21"/>
      <c r="I2" s="26" t="s">
        <v>195</v>
      </c>
    </row>
    <row r="3" spans="1:9" x14ac:dyDescent="0.25">
      <c r="A3" s="11"/>
      <c r="B3" s="10"/>
      <c r="C3" s="21"/>
      <c r="D3" s="21"/>
      <c r="E3" s="21"/>
      <c r="F3" s="21"/>
      <c r="G3" s="21"/>
      <c r="H3" s="21"/>
      <c r="I3" s="25" t="s">
        <v>196</v>
      </c>
    </row>
    <row r="4" spans="1:9" x14ac:dyDescent="0.25">
      <c r="A4" s="10"/>
      <c r="B4" s="10"/>
      <c r="C4" s="21"/>
      <c r="D4" s="21"/>
      <c r="E4" s="21"/>
      <c r="F4" s="21"/>
      <c r="G4" s="21"/>
      <c r="H4" s="21"/>
      <c r="I4" s="25" t="s">
        <v>197</v>
      </c>
    </row>
    <row r="5" spans="1:9" x14ac:dyDescent="0.25">
      <c r="A5" s="6" t="s">
        <v>212</v>
      </c>
      <c r="B5" s="10"/>
      <c r="C5" s="21"/>
      <c r="D5" s="21"/>
      <c r="E5" s="21"/>
      <c r="F5" s="21"/>
      <c r="G5" s="21"/>
      <c r="H5" s="21"/>
      <c r="I5" s="21"/>
    </row>
    <row r="6" spans="1:9" x14ac:dyDescent="0.25">
      <c r="A6" s="6"/>
      <c r="B6" s="10"/>
      <c r="C6" s="21"/>
      <c r="D6" s="21"/>
      <c r="E6" s="21"/>
      <c r="F6" s="21"/>
      <c r="G6" s="21"/>
      <c r="H6" s="21"/>
      <c r="I6" s="21"/>
    </row>
    <row r="7" spans="1:9" ht="20.25" x14ac:dyDescent="0.25">
      <c r="A7" s="155" t="s">
        <v>230</v>
      </c>
      <c r="B7" s="155"/>
      <c r="C7" s="155"/>
      <c r="D7" s="155"/>
      <c r="E7" s="155"/>
      <c r="F7" s="155"/>
      <c r="G7" s="155"/>
      <c r="H7" s="155"/>
      <c r="I7" s="155"/>
    </row>
    <row r="8" spans="1:9" x14ac:dyDescent="0.25">
      <c r="A8" s="156" t="s">
        <v>216</v>
      </c>
      <c r="B8" s="156"/>
      <c r="C8" s="156"/>
      <c r="D8" s="156"/>
      <c r="E8" s="156"/>
      <c r="F8" s="156"/>
      <c r="G8" s="156"/>
      <c r="H8" s="21"/>
      <c r="I8" s="21"/>
    </row>
    <row r="9" spans="1:9" ht="15.75" thickBot="1" x14ac:dyDescent="0.3">
      <c r="B9" s="80"/>
      <c r="I9" s="27" t="s">
        <v>99</v>
      </c>
    </row>
    <row r="10" spans="1:9" s="5" customFormat="1" ht="15" customHeight="1" x14ac:dyDescent="0.25">
      <c r="A10" s="157" t="s">
        <v>213</v>
      </c>
      <c r="B10" s="159" t="s">
        <v>1</v>
      </c>
      <c r="C10" s="161" t="s">
        <v>154</v>
      </c>
      <c r="D10" s="161"/>
      <c r="E10" s="161"/>
      <c r="F10" s="161"/>
      <c r="G10" s="161"/>
      <c r="H10" s="161" t="s">
        <v>155</v>
      </c>
      <c r="I10" s="163" t="s">
        <v>156</v>
      </c>
    </row>
    <row r="11" spans="1:9" s="5" customFormat="1" ht="63" customHeight="1" thickBot="1" x14ac:dyDescent="0.3">
      <c r="A11" s="158"/>
      <c r="B11" s="160"/>
      <c r="C11" s="28" t="s">
        <v>50</v>
      </c>
      <c r="D11" s="28" t="s">
        <v>157</v>
      </c>
      <c r="E11" s="28" t="s">
        <v>52</v>
      </c>
      <c r="F11" s="28" t="s">
        <v>53</v>
      </c>
      <c r="G11" s="28" t="s">
        <v>158</v>
      </c>
      <c r="H11" s="162"/>
      <c r="I11" s="164"/>
    </row>
    <row r="12" spans="1:9" ht="15" customHeight="1" x14ac:dyDescent="0.25">
      <c r="A12" s="13" t="s">
        <v>229</v>
      </c>
      <c r="B12" s="14">
        <v>10</v>
      </c>
      <c r="C12" s="29">
        <v>56472588</v>
      </c>
      <c r="D12" s="29">
        <v>0</v>
      </c>
      <c r="E12" s="29">
        <v>0</v>
      </c>
      <c r="F12" s="29">
        <v>0</v>
      </c>
      <c r="G12" s="96">
        <v>21702287</v>
      </c>
      <c r="H12" s="29">
        <v>0</v>
      </c>
      <c r="I12" s="22">
        <f>SUM(C12:H12)</f>
        <v>78174875</v>
      </c>
    </row>
    <row r="13" spans="1:9" x14ac:dyDescent="0.25">
      <c r="A13" s="15" t="s">
        <v>159</v>
      </c>
      <c r="B13" s="16">
        <v>11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23">
        <f t="shared" ref="I13:I78" si="0">SUM(C13:H13)</f>
        <v>0</v>
      </c>
    </row>
    <row r="14" spans="1:9" ht="15" customHeight="1" x14ac:dyDescent="0.25">
      <c r="A14" s="17" t="s">
        <v>189</v>
      </c>
      <c r="B14" s="16">
        <v>100</v>
      </c>
      <c r="C14" s="30">
        <f t="shared" ref="C14:F14" si="1">SUM(C12:C13)</f>
        <v>56472588</v>
      </c>
      <c r="D14" s="30">
        <f t="shared" si="1"/>
        <v>0</v>
      </c>
      <c r="E14" s="30">
        <f t="shared" si="1"/>
        <v>0</v>
      </c>
      <c r="F14" s="30">
        <f t="shared" si="1"/>
        <v>0</v>
      </c>
      <c r="G14" s="30">
        <f>SUM(G12:G13)</f>
        <v>21702287</v>
      </c>
      <c r="H14" s="30">
        <f t="shared" ref="H14" si="2">SUM(H12:H13)</f>
        <v>0</v>
      </c>
      <c r="I14" s="23">
        <f t="shared" si="0"/>
        <v>78174875</v>
      </c>
    </row>
    <row r="15" spans="1:9" x14ac:dyDescent="0.25">
      <c r="A15" s="17" t="s">
        <v>160</v>
      </c>
      <c r="B15" s="16">
        <v>200</v>
      </c>
      <c r="C15" s="30">
        <v>0</v>
      </c>
      <c r="D15" s="30">
        <v>0</v>
      </c>
      <c r="E15" s="30">
        <v>0</v>
      </c>
      <c r="F15" s="30">
        <v>0</v>
      </c>
      <c r="G15" s="30">
        <f>SUM(G16+G17)</f>
        <v>1730687</v>
      </c>
      <c r="H15" s="30">
        <v>0</v>
      </c>
      <c r="I15" s="23">
        <f t="shared" si="0"/>
        <v>1730687</v>
      </c>
    </row>
    <row r="16" spans="1:9" x14ac:dyDescent="0.25">
      <c r="A16" s="15" t="s">
        <v>161</v>
      </c>
      <c r="B16" s="16">
        <v>210</v>
      </c>
      <c r="C16" s="30">
        <v>0</v>
      </c>
      <c r="D16" s="30">
        <v>0</v>
      </c>
      <c r="E16" s="30">
        <v>0</v>
      </c>
      <c r="F16" s="30">
        <v>0</v>
      </c>
      <c r="G16" s="30">
        <v>1730687</v>
      </c>
      <c r="H16" s="30">
        <v>0</v>
      </c>
      <c r="I16" s="23">
        <f t="shared" si="0"/>
        <v>1730687</v>
      </c>
    </row>
    <row r="17" spans="1:9" x14ac:dyDescent="0.25">
      <c r="A17" s="15" t="s">
        <v>186</v>
      </c>
      <c r="B17" s="16">
        <v>220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3">
        <f t="shared" si="0"/>
        <v>0</v>
      </c>
    </row>
    <row r="18" spans="1:9" x14ac:dyDescent="0.25">
      <c r="A18" s="15" t="s">
        <v>79</v>
      </c>
      <c r="B18" s="16"/>
      <c r="C18" s="30"/>
      <c r="D18" s="30"/>
      <c r="E18" s="30"/>
      <c r="F18" s="30"/>
      <c r="G18" s="30"/>
      <c r="H18" s="30"/>
      <c r="I18" s="23">
        <f t="shared" si="0"/>
        <v>0</v>
      </c>
    </row>
    <row r="19" spans="1:9" ht="25.5" x14ac:dyDescent="0.25">
      <c r="A19" s="15" t="s">
        <v>162</v>
      </c>
      <c r="B19" s="16">
        <v>221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23">
        <f t="shared" si="0"/>
        <v>0</v>
      </c>
    </row>
    <row r="20" spans="1:9" ht="25.5" x14ac:dyDescent="0.25">
      <c r="A20" s="18" t="s">
        <v>163</v>
      </c>
      <c r="B20" s="16">
        <v>222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23">
        <f t="shared" si="0"/>
        <v>0</v>
      </c>
    </row>
    <row r="21" spans="1:9" ht="27.75" customHeight="1" x14ac:dyDescent="0.25">
      <c r="A21" s="18" t="s">
        <v>164</v>
      </c>
      <c r="B21" s="16">
        <v>223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23">
        <f t="shared" si="0"/>
        <v>0</v>
      </c>
    </row>
    <row r="22" spans="1:9" ht="20.25" customHeight="1" x14ac:dyDescent="0.25">
      <c r="A22" s="18" t="s">
        <v>165</v>
      </c>
      <c r="B22" s="16"/>
      <c r="C22" s="30"/>
      <c r="D22" s="30"/>
      <c r="E22" s="30"/>
      <c r="F22" s="30"/>
      <c r="G22" s="30"/>
      <c r="H22" s="30"/>
      <c r="I22" s="23">
        <f t="shared" si="0"/>
        <v>0</v>
      </c>
    </row>
    <row r="23" spans="1:9" ht="38.25" x14ac:dyDescent="0.25">
      <c r="A23" s="18" t="s">
        <v>82</v>
      </c>
      <c r="B23" s="16">
        <v>224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23">
        <f t="shared" si="0"/>
        <v>0</v>
      </c>
    </row>
    <row r="24" spans="1:9" ht="26.25" customHeight="1" x14ac:dyDescent="0.25">
      <c r="A24" s="18" t="s">
        <v>83</v>
      </c>
      <c r="B24" s="16">
        <v>225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23">
        <f t="shared" si="0"/>
        <v>0</v>
      </c>
    </row>
    <row r="25" spans="1:9" ht="25.5" x14ac:dyDescent="0.25">
      <c r="A25" s="18" t="s">
        <v>84</v>
      </c>
      <c r="B25" s="16">
        <v>226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23">
        <f t="shared" si="0"/>
        <v>0</v>
      </c>
    </row>
    <row r="26" spans="1:9" ht="19.5" customHeight="1" x14ac:dyDescent="0.25">
      <c r="A26" s="18" t="s">
        <v>85</v>
      </c>
      <c r="B26" s="16">
        <v>227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23">
        <f t="shared" si="0"/>
        <v>0</v>
      </c>
    </row>
    <row r="27" spans="1:9" ht="23.25" customHeight="1" x14ac:dyDescent="0.25">
      <c r="A27" s="18" t="s">
        <v>165</v>
      </c>
      <c r="B27" s="16"/>
      <c r="C27" s="30"/>
      <c r="D27" s="30"/>
      <c r="E27" s="30"/>
      <c r="F27" s="30"/>
      <c r="G27" s="30"/>
      <c r="H27" s="30"/>
      <c r="I27" s="23">
        <f t="shared" si="0"/>
        <v>0</v>
      </c>
    </row>
    <row r="28" spans="1:9" ht="28.5" customHeight="1" x14ac:dyDescent="0.25">
      <c r="A28" s="18" t="s">
        <v>86</v>
      </c>
      <c r="B28" s="16">
        <v>228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23">
        <f t="shared" si="0"/>
        <v>0</v>
      </c>
    </row>
    <row r="29" spans="1:9" x14ac:dyDescent="0.25">
      <c r="A29" s="18" t="s">
        <v>87</v>
      </c>
      <c r="B29" s="16">
        <v>229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23">
        <f t="shared" si="0"/>
        <v>0</v>
      </c>
    </row>
    <row r="30" spans="1:9" ht="33" customHeight="1" x14ac:dyDescent="0.25">
      <c r="A30" s="19" t="s">
        <v>166</v>
      </c>
      <c r="B30" s="16">
        <v>300</v>
      </c>
      <c r="C30" s="30">
        <f>SUM(C32+SUM(C37:C45))</f>
        <v>6005711</v>
      </c>
      <c r="D30" s="30">
        <f t="shared" ref="D30:H30" si="3">SUM(D32+SUM(D37:D45))</f>
        <v>0</v>
      </c>
      <c r="E30" s="30">
        <f t="shared" si="3"/>
        <v>0</v>
      </c>
      <c r="F30" s="30">
        <f t="shared" si="3"/>
        <v>0</v>
      </c>
      <c r="G30" s="72">
        <f>SUM(G32+SUM(G37:G45))</f>
        <v>-12118582</v>
      </c>
      <c r="H30" s="31">
        <f t="shared" si="3"/>
        <v>0</v>
      </c>
      <c r="I30" s="23">
        <f t="shared" si="0"/>
        <v>-6112871</v>
      </c>
    </row>
    <row r="31" spans="1:9" x14ac:dyDescent="0.25">
      <c r="A31" s="15" t="s">
        <v>79</v>
      </c>
      <c r="B31" s="16"/>
      <c r="C31" s="30"/>
      <c r="D31" s="30"/>
      <c r="E31" s="30"/>
      <c r="F31" s="72"/>
      <c r="G31" s="72"/>
      <c r="H31" s="72"/>
      <c r="I31" s="23">
        <f t="shared" si="0"/>
        <v>0</v>
      </c>
    </row>
    <row r="32" spans="1:9" x14ac:dyDescent="0.25">
      <c r="A32" s="15" t="s">
        <v>167</v>
      </c>
      <c r="B32" s="16">
        <v>310</v>
      </c>
      <c r="C32" s="30">
        <v>0</v>
      </c>
      <c r="D32" s="30">
        <v>0</v>
      </c>
      <c r="E32" s="30">
        <v>0</v>
      </c>
      <c r="F32" s="72">
        <v>0</v>
      </c>
      <c r="G32" s="72">
        <v>0</v>
      </c>
      <c r="H32" s="72">
        <v>0</v>
      </c>
      <c r="I32" s="23">
        <f t="shared" si="0"/>
        <v>0</v>
      </c>
    </row>
    <row r="33" spans="1:12" x14ac:dyDescent="0.25">
      <c r="A33" s="15" t="s">
        <v>79</v>
      </c>
      <c r="B33" s="16"/>
      <c r="C33" s="30"/>
      <c r="D33" s="30"/>
      <c r="E33" s="30"/>
      <c r="F33" s="72"/>
      <c r="G33" s="72"/>
      <c r="H33" s="72"/>
      <c r="I33" s="23">
        <f t="shared" si="0"/>
        <v>0</v>
      </c>
    </row>
    <row r="34" spans="1:12" x14ac:dyDescent="0.25">
      <c r="A34" s="15" t="s">
        <v>168</v>
      </c>
      <c r="B34" s="16"/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23">
        <f t="shared" si="0"/>
        <v>0</v>
      </c>
    </row>
    <row r="35" spans="1:12" x14ac:dyDescent="0.25">
      <c r="A35" s="15" t="s">
        <v>169</v>
      </c>
      <c r="B35" s="16"/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23">
        <f t="shared" si="0"/>
        <v>0</v>
      </c>
    </row>
    <row r="36" spans="1:12" ht="25.5" x14ac:dyDescent="0.25">
      <c r="A36" s="15" t="s">
        <v>170</v>
      </c>
      <c r="B36" s="16"/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23">
        <f t="shared" si="0"/>
        <v>0</v>
      </c>
    </row>
    <row r="37" spans="1:12" x14ac:dyDescent="0.25">
      <c r="A37" s="15" t="s">
        <v>171</v>
      </c>
      <c r="B37" s="16">
        <v>311</v>
      </c>
      <c r="C37" s="72">
        <v>0</v>
      </c>
      <c r="D37" s="72">
        <v>0</v>
      </c>
      <c r="E37" s="72">
        <v>0</v>
      </c>
      <c r="F37" s="72">
        <v>0</v>
      </c>
      <c r="G37" s="72">
        <v>520375</v>
      </c>
      <c r="H37" s="37">
        <v>0</v>
      </c>
      <c r="I37" s="23">
        <f t="shared" si="0"/>
        <v>520375</v>
      </c>
    </row>
    <row r="38" spans="1:12" x14ac:dyDescent="0.25">
      <c r="A38" s="15" t="s">
        <v>172</v>
      </c>
      <c r="B38" s="16">
        <v>312</v>
      </c>
      <c r="C38" s="72">
        <f>11930610-5924899</f>
        <v>6005711</v>
      </c>
      <c r="D38" s="72">
        <v>0</v>
      </c>
      <c r="E38" s="72">
        <v>0</v>
      </c>
      <c r="F38" s="72">
        <v>0</v>
      </c>
      <c r="G38" s="72">
        <f>-3765862-8873095</f>
        <v>-12638957</v>
      </c>
      <c r="H38" s="72">
        <v>0</v>
      </c>
      <c r="I38" s="23">
        <f t="shared" si="0"/>
        <v>-6633246</v>
      </c>
      <c r="J38" s="115"/>
      <c r="K38" s="110"/>
    </row>
    <row r="39" spans="1:12" x14ac:dyDescent="0.25">
      <c r="A39" s="15" t="s">
        <v>173</v>
      </c>
      <c r="B39" s="16">
        <v>313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23">
        <f t="shared" si="0"/>
        <v>0</v>
      </c>
      <c r="K39" s="137"/>
    </row>
    <row r="40" spans="1:12" x14ac:dyDescent="0.25">
      <c r="A40" s="15" t="s">
        <v>174</v>
      </c>
      <c r="B40" s="16">
        <v>314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23">
        <f t="shared" si="0"/>
        <v>0</v>
      </c>
      <c r="K40" s="110"/>
    </row>
    <row r="41" spans="1:12" x14ac:dyDescent="0.25">
      <c r="A41" s="15" t="s">
        <v>165</v>
      </c>
      <c r="B41" s="16"/>
      <c r="C41" s="72"/>
      <c r="D41" s="72"/>
      <c r="E41" s="72"/>
      <c r="F41" s="72"/>
      <c r="G41" s="72"/>
      <c r="H41" s="72"/>
      <c r="I41" s="23">
        <f t="shared" si="0"/>
        <v>0</v>
      </c>
    </row>
    <row r="42" spans="1:12" x14ac:dyDescent="0.25">
      <c r="A42" s="15" t="s">
        <v>175</v>
      </c>
      <c r="B42" s="16">
        <v>315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23">
        <f t="shared" si="0"/>
        <v>0</v>
      </c>
    </row>
    <row r="43" spans="1:12" x14ac:dyDescent="0.25">
      <c r="A43" s="15" t="s">
        <v>176</v>
      </c>
      <c r="B43" s="16">
        <v>316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30">
        <v>0</v>
      </c>
      <c r="I43" s="23">
        <f t="shared" si="0"/>
        <v>0</v>
      </c>
    </row>
    <row r="44" spans="1:12" x14ac:dyDescent="0.25">
      <c r="A44" s="70" t="s">
        <v>177</v>
      </c>
      <c r="B44" s="52">
        <v>317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106">
        <f t="shared" si="0"/>
        <v>0</v>
      </c>
    </row>
    <row r="45" spans="1:12" ht="25.5" x14ac:dyDescent="0.25">
      <c r="A45" s="70" t="s">
        <v>178</v>
      </c>
      <c r="B45" s="52">
        <v>318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106">
        <f t="shared" si="0"/>
        <v>0</v>
      </c>
    </row>
    <row r="46" spans="1:12" ht="28.5" customHeight="1" x14ac:dyDescent="0.25">
      <c r="A46" s="69" t="s">
        <v>226</v>
      </c>
      <c r="B46" s="52"/>
      <c r="C46" s="72">
        <f>C14+C15+C30</f>
        <v>62478299</v>
      </c>
      <c r="D46" s="72">
        <f t="shared" ref="D46:I46" si="4">D14+D15+D30</f>
        <v>0</v>
      </c>
      <c r="E46" s="72">
        <f t="shared" si="4"/>
        <v>0</v>
      </c>
      <c r="F46" s="72">
        <f t="shared" si="4"/>
        <v>0</v>
      </c>
      <c r="G46" s="72">
        <f>G14+G15+G30</f>
        <v>11314392</v>
      </c>
      <c r="H46" s="72">
        <f t="shared" si="4"/>
        <v>0</v>
      </c>
      <c r="I46" s="106">
        <f t="shared" si="4"/>
        <v>73792691</v>
      </c>
      <c r="K46" s="36"/>
      <c r="L46" s="110"/>
    </row>
    <row r="47" spans="1:12" x14ac:dyDescent="0.25">
      <c r="A47" s="70"/>
      <c r="B47" s="52"/>
      <c r="C47" s="72"/>
      <c r="D47" s="72"/>
      <c r="E47" s="72"/>
      <c r="F47" s="72"/>
      <c r="G47" s="72"/>
      <c r="H47" s="72"/>
      <c r="I47" s="106"/>
    </row>
    <row r="48" spans="1:12" ht="21.75" customHeight="1" x14ac:dyDescent="0.25">
      <c r="A48" s="69" t="s">
        <v>227</v>
      </c>
      <c r="B48" s="52">
        <v>400</v>
      </c>
      <c r="C48" s="72">
        <v>65033766</v>
      </c>
      <c r="D48" s="72">
        <v>0</v>
      </c>
      <c r="E48" s="72">
        <v>0</v>
      </c>
      <c r="F48" s="72">
        <v>0</v>
      </c>
      <c r="G48" s="72">
        <v>31237578</v>
      </c>
      <c r="H48" s="118">
        <v>0</v>
      </c>
      <c r="I48" s="106">
        <f t="shared" si="0"/>
        <v>96271344</v>
      </c>
      <c r="J48" s="110">
        <f>'Ф1 - БухБаланс'!E80-C48</f>
        <v>0</v>
      </c>
      <c r="K48" s="110">
        <f>'Ф1 - БухБаланс'!E84-G48</f>
        <v>0</v>
      </c>
    </row>
    <row r="49" spans="1:9" ht="33.75" customHeight="1" x14ac:dyDescent="0.25">
      <c r="A49" s="70" t="s">
        <v>159</v>
      </c>
      <c r="B49" s="52">
        <v>401</v>
      </c>
      <c r="C49" s="72">
        <v>0</v>
      </c>
      <c r="D49" s="72">
        <v>0</v>
      </c>
      <c r="E49" s="72">
        <v>0</v>
      </c>
      <c r="F49" s="72">
        <v>0</v>
      </c>
      <c r="G49" s="96">
        <v>0</v>
      </c>
      <c r="H49" s="72">
        <v>0</v>
      </c>
      <c r="I49" s="106">
        <f t="shared" si="0"/>
        <v>0</v>
      </c>
    </row>
    <row r="50" spans="1:9" x14ac:dyDescent="0.25">
      <c r="A50" s="68" t="s">
        <v>187</v>
      </c>
      <c r="B50" s="52">
        <v>500</v>
      </c>
      <c r="C50" s="72">
        <f>SUM(C48:C49)</f>
        <v>65033766</v>
      </c>
      <c r="D50" s="72">
        <f t="shared" ref="D50:H50" si="5">SUM(D48:D49)</f>
        <v>0</v>
      </c>
      <c r="E50" s="72">
        <f t="shared" si="5"/>
        <v>0</v>
      </c>
      <c r="F50" s="72">
        <f t="shared" si="5"/>
        <v>0</v>
      </c>
      <c r="G50" s="72">
        <f t="shared" si="5"/>
        <v>31237578</v>
      </c>
      <c r="H50" s="72">
        <f t="shared" si="5"/>
        <v>0</v>
      </c>
      <c r="I50" s="106">
        <f t="shared" si="0"/>
        <v>96271344</v>
      </c>
    </row>
    <row r="51" spans="1:9" ht="23.25" customHeight="1" x14ac:dyDescent="0.25">
      <c r="A51" s="68" t="s">
        <v>179</v>
      </c>
      <c r="B51" s="52">
        <v>600</v>
      </c>
      <c r="C51" s="72">
        <f t="shared" ref="C51:F51" si="6">C52+C53</f>
        <v>0</v>
      </c>
      <c r="D51" s="72">
        <f t="shared" si="6"/>
        <v>0</v>
      </c>
      <c r="E51" s="72">
        <f t="shared" si="6"/>
        <v>0</v>
      </c>
      <c r="F51" s="72">
        <f t="shared" si="6"/>
        <v>0</v>
      </c>
      <c r="G51" s="37">
        <f>G52+G53</f>
        <v>-162650</v>
      </c>
      <c r="H51" s="72">
        <f t="shared" ref="H51" si="7">H52+H53</f>
        <v>0</v>
      </c>
      <c r="I51" s="106">
        <f t="shared" si="0"/>
        <v>-162650</v>
      </c>
    </row>
    <row r="52" spans="1:9" x14ac:dyDescent="0.25">
      <c r="A52" s="51" t="s">
        <v>161</v>
      </c>
      <c r="B52" s="52">
        <v>610</v>
      </c>
      <c r="C52" s="72">
        <v>0</v>
      </c>
      <c r="D52" s="72">
        <v>0</v>
      </c>
      <c r="E52" s="72">
        <v>0</v>
      </c>
      <c r="F52" s="72">
        <v>0</v>
      </c>
      <c r="G52" s="37">
        <f>'Ф2 - ОПиУ'!C40</f>
        <v>-162650</v>
      </c>
      <c r="H52" s="72">
        <v>0</v>
      </c>
      <c r="I52" s="117">
        <f t="shared" si="0"/>
        <v>-162650</v>
      </c>
    </row>
    <row r="53" spans="1:9" x14ac:dyDescent="0.25">
      <c r="A53" s="51" t="s">
        <v>188</v>
      </c>
      <c r="B53" s="52">
        <v>620</v>
      </c>
      <c r="C53" s="72">
        <v>0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106">
        <f t="shared" si="0"/>
        <v>0</v>
      </c>
    </row>
    <row r="54" spans="1:9" x14ac:dyDescent="0.25">
      <c r="A54" s="51" t="s">
        <v>79</v>
      </c>
      <c r="B54" s="52"/>
      <c r="C54" s="72"/>
      <c r="D54" s="72"/>
      <c r="E54" s="72"/>
      <c r="F54" s="72"/>
      <c r="G54" s="72"/>
      <c r="H54" s="72"/>
      <c r="I54" s="106">
        <f t="shared" si="0"/>
        <v>0</v>
      </c>
    </row>
    <row r="55" spans="1:9" x14ac:dyDescent="0.25">
      <c r="A55" s="51" t="s">
        <v>180</v>
      </c>
      <c r="B55" s="52">
        <v>621</v>
      </c>
      <c r="C55" s="72">
        <v>0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106">
        <f t="shared" si="0"/>
        <v>0</v>
      </c>
    </row>
    <row r="56" spans="1:9" ht="24" customHeight="1" x14ac:dyDescent="0.25">
      <c r="A56" s="51" t="s">
        <v>165</v>
      </c>
      <c r="B56" s="52"/>
      <c r="C56" s="72"/>
      <c r="D56" s="72"/>
      <c r="E56" s="72"/>
      <c r="F56" s="72"/>
      <c r="G56" s="72"/>
      <c r="H56" s="72"/>
      <c r="I56" s="106">
        <f t="shared" si="0"/>
        <v>0</v>
      </c>
    </row>
    <row r="57" spans="1:9" ht="25.5" x14ac:dyDescent="0.25">
      <c r="A57" s="51" t="s">
        <v>163</v>
      </c>
      <c r="B57" s="52">
        <v>622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106">
        <f t="shared" si="0"/>
        <v>0</v>
      </c>
    </row>
    <row r="58" spans="1:9" x14ac:dyDescent="0.25">
      <c r="A58" s="51" t="s">
        <v>164</v>
      </c>
      <c r="B58" s="52">
        <v>623</v>
      </c>
      <c r="C58" s="72">
        <v>0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106">
        <f t="shared" si="0"/>
        <v>0</v>
      </c>
    </row>
    <row r="59" spans="1:9" ht="28.5" customHeight="1" x14ac:dyDescent="0.25">
      <c r="A59" s="51" t="s">
        <v>165</v>
      </c>
      <c r="B59" s="52"/>
      <c r="C59" s="72"/>
      <c r="D59" s="72"/>
      <c r="E59" s="72"/>
      <c r="F59" s="72"/>
      <c r="G59" s="72"/>
      <c r="H59" s="72"/>
      <c r="I59" s="106">
        <f t="shared" si="0"/>
        <v>0</v>
      </c>
    </row>
    <row r="60" spans="1:9" ht="38.25" x14ac:dyDescent="0.25">
      <c r="A60" s="18" t="s">
        <v>82</v>
      </c>
      <c r="B60" s="16">
        <v>624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23">
        <f t="shared" si="0"/>
        <v>0</v>
      </c>
    </row>
    <row r="61" spans="1:9" x14ac:dyDescent="0.25">
      <c r="A61" s="18" t="s">
        <v>83</v>
      </c>
      <c r="B61" s="16">
        <v>625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23">
        <f t="shared" si="0"/>
        <v>0</v>
      </c>
    </row>
    <row r="62" spans="1:9" ht="25.5" x14ac:dyDescent="0.25">
      <c r="A62" s="18" t="s">
        <v>181</v>
      </c>
      <c r="B62" s="16">
        <v>626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23">
        <f t="shared" si="0"/>
        <v>0</v>
      </c>
    </row>
    <row r="63" spans="1:9" ht="27" customHeight="1" x14ac:dyDescent="0.25">
      <c r="A63" s="18" t="s">
        <v>85</v>
      </c>
      <c r="B63" s="16">
        <v>627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23">
        <f t="shared" si="0"/>
        <v>0</v>
      </c>
    </row>
    <row r="64" spans="1:9" ht="21" customHeight="1" x14ac:dyDescent="0.25">
      <c r="A64" s="18" t="s">
        <v>165</v>
      </c>
      <c r="B64" s="16"/>
      <c r="C64" s="30"/>
      <c r="D64" s="30"/>
      <c r="E64" s="30"/>
      <c r="F64" s="30"/>
      <c r="G64" s="30"/>
      <c r="H64" s="30"/>
      <c r="I64" s="23">
        <f t="shared" si="0"/>
        <v>0</v>
      </c>
    </row>
    <row r="65" spans="1:11" ht="26.25" customHeight="1" x14ac:dyDescent="0.25">
      <c r="A65" s="18" t="s">
        <v>86</v>
      </c>
      <c r="B65" s="16">
        <v>628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23">
        <f t="shared" si="0"/>
        <v>0</v>
      </c>
    </row>
    <row r="66" spans="1:11" x14ac:dyDescent="0.25">
      <c r="A66" s="18" t="s">
        <v>87</v>
      </c>
      <c r="B66" s="16">
        <v>629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23">
        <f t="shared" si="0"/>
        <v>0</v>
      </c>
    </row>
    <row r="67" spans="1:11" x14ac:dyDescent="0.25">
      <c r="A67" s="19" t="s">
        <v>182</v>
      </c>
      <c r="B67" s="16">
        <v>700</v>
      </c>
      <c r="C67" s="30">
        <f>C69+SUM(C74:C81)</f>
        <v>1455460</v>
      </c>
      <c r="D67" s="30">
        <f t="shared" ref="D67:E67" si="8">D69+SUM(D74:D81)</f>
        <v>0</v>
      </c>
      <c r="E67" s="30">
        <f t="shared" si="8"/>
        <v>0</v>
      </c>
      <c r="F67" s="30">
        <f>F69+SUM(F74:F81)</f>
        <v>0</v>
      </c>
      <c r="G67" s="72">
        <f>G69+SUM(G74:G81)</f>
        <v>-1455616</v>
      </c>
      <c r="H67" s="30">
        <f t="shared" ref="H67" si="9">H69+SUM(H74:H81)</f>
        <v>0</v>
      </c>
      <c r="I67" s="32">
        <f t="shared" si="0"/>
        <v>-156</v>
      </c>
      <c r="J67" s="114"/>
    </row>
    <row r="68" spans="1:11" x14ac:dyDescent="0.25">
      <c r="A68" s="18" t="s">
        <v>79</v>
      </c>
      <c r="B68" s="16"/>
      <c r="C68" s="30"/>
      <c r="D68" s="30"/>
      <c r="E68" s="30"/>
      <c r="F68" s="30"/>
      <c r="G68" s="30"/>
      <c r="H68" s="30"/>
      <c r="I68" s="23">
        <f t="shared" si="0"/>
        <v>0</v>
      </c>
      <c r="J68" s="114"/>
    </row>
    <row r="69" spans="1:11" x14ac:dyDescent="0.25">
      <c r="A69" s="18" t="s">
        <v>183</v>
      </c>
      <c r="B69" s="16">
        <v>710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23">
        <f t="shared" si="0"/>
        <v>0</v>
      </c>
      <c r="J69" s="116"/>
    </row>
    <row r="70" spans="1:11" x14ac:dyDescent="0.25">
      <c r="A70" s="18" t="s">
        <v>79</v>
      </c>
      <c r="B70" s="16"/>
      <c r="C70" s="30"/>
      <c r="D70" s="30"/>
      <c r="E70" s="30"/>
      <c r="F70" s="30"/>
      <c r="G70" s="30"/>
      <c r="H70" s="30"/>
      <c r="I70" s="23">
        <f t="shared" si="0"/>
        <v>0</v>
      </c>
      <c r="J70" s="110"/>
    </row>
    <row r="71" spans="1:11" x14ac:dyDescent="0.25">
      <c r="A71" s="18" t="s">
        <v>168</v>
      </c>
      <c r="B71" s="16"/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23">
        <f t="shared" si="0"/>
        <v>0</v>
      </c>
    </row>
    <row r="72" spans="1:11" ht="19.5" customHeight="1" x14ac:dyDescent="0.25">
      <c r="A72" s="18" t="s">
        <v>169</v>
      </c>
      <c r="B72" s="16"/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23">
        <f t="shared" si="0"/>
        <v>0</v>
      </c>
    </row>
    <row r="73" spans="1:11" ht="21" customHeight="1" x14ac:dyDescent="0.25">
      <c r="A73" s="18" t="s">
        <v>170</v>
      </c>
      <c r="B73" s="16"/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23">
        <f t="shared" si="0"/>
        <v>0</v>
      </c>
    </row>
    <row r="74" spans="1:11" ht="27" customHeight="1" x14ac:dyDescent="0.25">
      <c r="A74" s="18" t="s">
        <v>171</v>
      </c>
      <c r="B74" s="16">
        <v>711</v>
      </c>
      <c r="C74" s="31"/>
      <c r="D74" s="30">
        <v>0</v>
      </c>
      <c r="E74" s="30">
        <v>0</v>
      </c>
      <c r="F74" s="30">
        <v>0</v>
      </c>
      <c r="G74" s="72"/>
      <c r="H74" s="30">
        <v>0</v>
      </c>
      <c r="I74" s="23">
        <f t="shared" si="0"/>
        <v>0</v>
      </c>
      <c r="J74" s="110"/>
      <c r="K74" s="110"/>
    </row>
    <row r="75" spans="1:11" ht="35.25" customHeight="1" x14ac:dyDescent="0.25">
      <c r="A75" s="18" t="s">
        <v>172</v>
      </c>
      <c r="B75" s="16">
        <v>712</v>
      </c>
      <c r="C75" s="30">
        <f>1455460</f>
        <v>1455460</v>
      </c>
      <c r="D75" s="30">
        <v>0</v>
      </c>
      <c r="E75" s="30">
        <v>0</v>
      </c>
      <c r="F75" s="30">
        <v>0</v>
      </c>
      <c r="G75" s="72">
        <f>-1455453-163</f>
        <v>-1455616</v>
      </c>
      <c r="H75" s="30">
        <v>0</v>
      </c>
      <c r="I75" s="23">
        <f t="shared" si="0"/>
        <v>-156</v>
      </c>
    </row>
    <row r="76" spans="1:11" x14ac:dyDescent="0.25">
      <c r="A76" s="18" t="s">
        <v>184</v>
      </c>
      <c r="B76" s="16">
        <v>713</v>
      </c>
      <c r="C76" s="30"/>
      <c r="D76" s="30">
        <v>0</v>
      </c>
      <c r="E76" s="30">
        <v>0</v>
      </c>
      <c r="F76" s="30">
        <v>0</v>
      </c>
      <c r="G76" s="72">
        <v>0</v>
      </c>
      <c r="H76" s="30">
        <v>0</v>
      </c>
      <c r="I76" s="23">
        <f t="shared" si="0"/>
        <v>0</v>
      </c>
    </row>
    <row r="77" spans="1:11" ht="25.5" x14ac:dyDescent="0.25">
      <c r="A77" s="18" t="s">
        <v>185</v>
      </c>
      <c r="B77" s="16">
        <v>714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23">
        <f t="shared" si="0"/>
        <v>0</v>
      </c>
    </row>
    <row r="78" spans="1:11" x14ac:dyDescent="0.25">
      <c r="A78" s="18" t="s">
        <v>175</v>
      </c>
      <c r="B78" s="16">
        <v>715</v>
      </c>
      <c r="C78" s="30">
        <v>0</v>
      </c>
      <c r="D78" s="30">
        <v>0</v>
      </c>
      <c r="E78" s="30">
        <v>0</v>
      </c>
      <c r="F78" s="30">
        <v>0</v>
      </c>
      <c r="G78" s="72"/>
      <c r="H78" s="30">
        <v>0</v>
      </c>
      <c r="I78" s="23">
        <f t="shared" si="0"/>
        <v>0</v>
      </c>
    </row>
    <row r="79" spans="1:11" ht="28.5" customHeight="1" x14ac:dyDescent="0.25">
      <c r="A79" s="18" t="s">
        <v>176</v>
      </c>
      <c r="B79" s="16">
        <v>716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23">
        <f t="shared" ref="I79:I81" si="10">SUM(C79:H79)</f>
        <v>0</v>
      </c>
    </row>
    <row r="80" spans="1:11" x14ac:dyDescent="0.25">
      <c r="A80" s="18" t="s">
        <v>177</v>
      </c>
      <c r="B80" s="16">
        <v>717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23">
        <f t="shared" si="10"/>
        <v>0</v>
      </c>
    </row>
    <row r="81" spans="1:18" s="36" customFormat="1" ht="25.5" x14ac:dyDescent="0.25">
      <c r="A81" s="18" t="s">
        <v>178</v>
      </c>
      <c r="B81" s="16">
        <v>718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23">
        <f t="shared" si="10"/>
        <v>0</v>
      </c>
    </row>
    <row r="82" spans="1:18" s="36" customFormat="1" ht="26.25" thickBot="1" x14ac:dyDescent="0.3">
      <c r="A82" s="20" t="s">
        <v>228</v>
      </c>
      <c r="B82" s="111">
        <v>800</v>
      </c>
      <c r="C82" s="33">
        <f>C50+C51+C67</f>
        <v>66489226</v>
      </c>
      <c r="D82" s="112">
        <f t="shared" ref="D82:H82" si="11">D50+D51+D67</f>
        <v>0</v>
      </c>
      <c r="E82" s="34">
        <f t="shared" si="11"/>
        <v>0</v>
      </c>
      <c r="F82" s="33">
        <f t="shared" si="11"/>
        <v>0</v>
      </c>
      <c r="G82" s="33">
        <f>G50+G51+G67</f>
        <v>29619312</v>
      </c>
      <c r="H82" s="34">
        <f t="shared" si="11"/>
        <v>0</v>
      </c>
      <c r="I82" s="35">
        <f>SUM(C82:H82)</f>
        <v>96108538</v>
      </c>
    </row>
    <row r="83" spans="1:18" s="24" customFormat="1" x14ac:dyDescent="0.25">
      <c r="A83" s="21"/>
      <c r="B83" s="113"/>
      <c r="C83" s="38">
        <f>'Ф1 - БухБаланс'!D80-C82</f>
        <v>0</v>
      </c>
      <c r="D83" s="38"/>
      <c r="E83" s="38"/>
      <c r="F83" s="38"/>
      <c r="G83" s="38">
        <f>'Ф1 - БухБаланс'!D84-G82</f>
        <v>0</v>
      </c>
      <c r="H83" s="38"/>
      <c r="I83" s="38">
        <f>'Ф1 - БухБаланс'!D85-I82</f>
        <v>0</v>
      </c>
    </row>
    <row r="84" spans="1:18" s="24" customFormat="1" x14ac:dyDescent="0.25">
      <c r="A84" s="21"/>
      <c r="B84" s="113"/>
      <c r="C84" s="38"/>
      <c r="D84" s="38"/>
      <c r="E84" s="38"/>
      <c r="F84" s="38"/>
      <c r="G84" s="38"/>
      <c r="H84" s="38"/>
      <c r="I84" s="38"/>
    </row>
    <row r="85" spans="1:18" s="24" customFormat="1" x14ac:dyDescent="0.25">
      <c r="A85" s="21"/>
      <c r="B85" s="113"/>
      <c r="C85" s="38"/>
      <c r="D85" s="38"/>
      <c r="E85" s="38"/>
      <c r="F85" s="38"/>
      <c r="G85" s="38"/>
      <c r="H85" s="38"/>
      <c r="I85" s="38"/>
    </row>
    <row r="86" spans="1:18" s="24" customFormat="1" ht="18.75" x14ac:dyDescent="0.3">
      <c r="A86" s="138" t="s">
        <v>43</v>
      </c>
      <c r="B86" s="10"/>
      <c r="C86" s="62"/>
      <c r="D86" s="9"/>
    </row>
    <row r="87" spans="1:18" s="24" customFormat="1" ht="18.75" x14ac:dyDescent="0.3">
      <c r="A87" s="139" t="s">
        <v>231</v>
      </c>
      <c r="B87" s="10"/>
      <c r="C87" s="62"/>
      <c r="D87" s="9"/>
    </row>
    <row r="88" spans="1:18" s="24" customFormat="1" ht="18.75" x14ac:dyDescent="0.3">
      <c r="A88" s="139" t="s">
        <v>208</v>
      </c>
      <c r="B88" s="10"/>
      <c r="C88" s="62"/>
      <c r="D88" s="9"/>
    </row>
    <row r="89" spans="1:18" ht="18.75" x14ac:dyDescent="0.3">
      <c r="A89" s="139" t="s">
        <v>232</v>
      </c>
      <c r="B89" s="10"/>
      <c r="C89" s="62"/>
      <c r="D89" s="9"/>
      <c r="E89" s="24"/>
      <c r="F89" s="24"/>
      <c r="G89" s="24"/>
      <c r="H89" s="24"/>
      <c r="I89" s="24"/>
      <c r="K89" s="8"/>
      <c r="L89" s="7"/>
      <c r="M89" s="7"/>
      <c r="N89" s="7"/>
      <c r="O89" s="7"/>
      <c r="P89" s="7"/>
      <c r="Q89" s="7"/>
      <c r="R89" s="7"/>
    </row>
    <row r="90" spans="1:18" ht="18.75" x14ac:dyDescent="0.3">
      <c r="A90" s="139" t="s">
        <v>209</v>
      </c>
      <c r="B90" s="10"/>
      <c r="C90" s="62"/>
      <c r="D90" s="9"/>
      <c r="E90" s="24"/>
      <c r="F90" s="24"/>
      <c r="G90" s="24"/>
      <c r="H90" s="24"/>
      <c r="I90" s="24"/>
      <c r="K90" s="154"/>
      <c r="L90" s="154"/>
      <c r="M90" s="154"/>
      <c r="N90" s="154"/>
      <c r="O90" s="154"/>
      <c r="P90" s="154"/>
      <c r="Q90" s="7"/>
      <c r="R90" s="7"/>
    </row>
    <row r="91" spans="1:18" ht="18.75" x14ac:dyDescent="0.3">
      <c r="A91" s="139" t="s">
        <v>210</v>
      </c>
      <c r="B91" s="97"/>
      <c r="C91" s="98"/>
      <c r="D91" s="98"/>
      <c r="E91" s="98"/>
    </row>
    <row r="92" spans="1:18" x14ac:dyDescent="0.25">
      <c r="A92" s="40"/>
    </row>
  </sheetData>
  <mergeCells count="8">
    <mergeCell ref="K90:P90"/>
    <mergeCell ref="A7:I7"/>
    <mergeCell ref="A8:G8"/>
    <mergeCell ref="A10:A11"/>
    <mergeCell ref="B10:B11"/>
    <mergeCell ref="C10:G10"/>
    <mergeCell ref="H10:H11"/>
    <mergeCell ref="I10:I11"/>
  </mergeCells>
  <hyperlinks>
    <hyperlink ref="I2" r:id="rId1" display="jl:30820085.0"/>
  </hyperlinks>
  <pageMargins left="0.6692913385826772" right="0.62992125984251968" top="0.74803149606299213" bottom="0.59055118110236227" header="0.70866141732283472" footer="0.31496062992125984"/>
  <pageSetup paperSize="9" scale="51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Ф1 - БухБаланс</vt:lpstr>
      <vt:lpstr>Ф2 - ОПиУ</vt:lpstr>
      <vt:lpstr>Ф3 - ОДДС</vt:lpstr>
      <vt:lpstr>Ф4 - ОИК</vt:lpstr>
      <vt:lpstr>'Ф4 - ОИК'!Заголовки_для_печати</vt:lpstr>
      <vt:lpstr>'Ф1 - БухБаланс'!Область_печати</vt:lpstr>
      <vt:lpstr>'Ф2 - ОПиУ'!Область_печати</vt:lpstr>
      <vt:lpstr>'Ф4 - ОИК'!Область_печати</vt:lpstr>
    </vt:vector>
  </TitlesOfParts>
  <Company>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Tleukulov Alibek</dc:creator>
  <cp:lastModifiedBy>Bakyt Arman</cp:lastModifiedBy>
  <cp:lastPrinted>2015-01-30T10:23:38Z</cp:lastPrinted>
  <dcterms:created xsi:type="dcterms:W3CDTF">2013-10-17T06:47:41Z</dcterms:created>
  <dcterms:modified xsi:type="dcterms:W3CDTF">2015-02-02T04:29:27Z</dcterms:modified>
</cp:coreProperties>
</file>