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015" firstSheet="1" activeTab="2"/>
  </bookViews>
  <sheets>
    <sheet name="Лист2" sheetId="1" state="hidden" r:id="rId1"/>
    <sheet name="баланс " sheetId="2" r:id="rId2"/>
    <sheet name="ф2 " sheetId="3" r:id="rId3"/>
  </sheets>
  <externalReferences>
    <externalReference r:id="rId6"/>
  </externalReferences>
  <definedNames>
    <definedName name="_xlnm.Print_Area" localSheetId="1">'баланс '!$A$1:$I$101</definedName>
    <definedName name="_xlnm.Print_Area" localSheetId="2">'ф2 '!$A$1:$I$74</definedName>
  </definedNames>
  <calcPr fullCalcOnLoad="1"/>
</workbook>
</file>

<file path=xl/sharedStrings.xml><?xml version="1.0" encoding="utf-8"?>
<sst xmlns="http://schemas.openxmlformats.org/spreadsheetml/2006/main" count="393" uniqueCount="327">
  <si>
    <t>Замечания и пожелания принимаются по адресу http://www.balans.kz/viewtopic.php?t=24912</t>
  </si>
  <si>
    <t xml:space="preserve">Хотите принять участие в таких же проектах Баланса? Напишите нам admin@balans.kz </t>
  </si>
  <si>
    <t>Голубым цветом выделены ячейки, которые необходимо заполнить вручную</t>
  </si>
  <si>
    <t>Синим цветом выделены ячейки, которые не заполняются</t>
  </si>
  <si>
    <t>Приложение 2</t>
  </si>
  <si>
    <t>к приказу Министра финансов Республики Казахстан</t>
  </si>
  <si>
    <t>от 20 августа 2010 года № 422</t>
  </si>
  <si>
    <t>Форма № 1</t>
  </si>
  <si>
    <t xml:space="preserve">Наименование организации </t>
  </si>
  <si>
    <t>АО Каспий Нефть</t>
  </si>
  <si>
    <t>Сведения о реорганизации</t>
  </si>
  <si>
    <t>__________________________________________________</t>
  </si>
  <si>
    <t>Вид деятельности организации</t>
  </si>
  <si>
    <t>добыча углеводородов</t>
  </si>
  <si>
    <t>Организационно-правовая форма</t>
  </si>
  <si>
    <t>Акционерное общество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</si>
  <si>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</si>
  <si>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</si>
  <si>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</si>
  <si>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</si>
  <si>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</si>
  <si>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</si>
  <si>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тыс.тенге</t>
  </si>
  <si>
    <t>Активы</t>
  </si>
  <si>
    <t>№ примечания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</si>
  <si>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</si>
  <si>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</si>
  <si>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</si>
  <si>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</t>
  </si>
  <si>
    <t>Финансовые активы,имеющиеся в наличии для продажи</t>
  </si>
  <si>
    <t>Производные финансовые инструменты</t>
  </si>
  <si>
    <t>Финансовые активы,учитываемые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</si>
  <si>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</si>
  <si>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</si>
  <si>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</si>
  <si>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</si>
  <si>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</si>
  <si>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</si>
  <si>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</t>
  </si>
  <si>
    <t>Активы(или выбывающие группы),предназначенные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</si>
  <si>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</si>
  <si>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</si>
  <si>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</si>
  <si>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</si>
  <si>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</si>
  <si>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</si>
  <si>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</si>
  <si>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</si>
  <si>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</si>
  <si>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</si>
  <si>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</si>
  <si>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</si>
  <si>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 100+стр.101 + стр.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</si>
  <si>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</si>
  <si>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</si>
  <si>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</si>
  <si>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</si>
  <si>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</si>
  <si>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</si>
  <si>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</si>
  <si>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</si>
  <si>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</si>
  <si>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</t>
  </si>
  <si>
    <t>Обязательства выбывающих групп, предназначенные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</si>
  <si>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</si>
  <si>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</si>
  <si>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</si>
  <si>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</si>
  <si>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</si>
  <si>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</si>
  <si>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долгосрочные обязательств</t>
  </si>
  <si>
    <t>V. Капитал</t>
  </si>
  <si>
    <t>Уставный( акционерный капитал)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</si>
  <si>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</si>
  <si>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</si>
  <si>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</si>
  <si>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</si>
  <si>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капитал, относимый на собственников материнской организации</t>
  </si>
  <si>
    <t>Доля неконтролируемых собственников</t>
  </si>
  <si>
    <t>Всего капитал</t>
  </si>
  <si>
    <t xml:space="preserve">Баланс (стр. 300 + стр. 400 + стр. 500)                                                                               </t>
  </si>
  <si>
    <t>Руководитель</t>
  </si>
  <si>
    <t>Абайылданов Б.К.</t>
  </si>
  <si>
    <t>/</t>
  </si>
  <si>
    <t>подпись</t>
  </si>
  <si>
    <t>Финансовый директор</t>
  </si>
  <si>
    <t>Махина А.Т.</t>
  </si>
  <si>
    <t>Главный бухгалтер</t>
  </si>
  <si>
    <t>Лебедева С.В.</t>
  </si>
  <si>
    <t xml:space="preserve">        Место печати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</si>
  <si>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</si>
  <si>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</si>
  <si>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</si>
  <si>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</si>
  <si>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</si>
  <si>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</si>
  <si>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</si>
  <si>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</si>
  <si>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</si>
  <si>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</si>
  <si>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 в тенге</t>
  </si>
  <si>
    <t>1050, Денежные средства на текущих банковских счетах в валюте</t>
  </si>
  <si>
    <t>1051, Денежные средства на текущих банковских счетах в валюте внутри страны</t>
  </si>
  <si>
    <t xml:space="preserve">1060, Денежные средства на депозитных банковских счетах </t>
  </si>
  <si>
    <t>1061, Денежные средства на депозитных банковских счетах в тенге</t>
  </si>
  <si>
    <t>1070, Денежные средства на специальных счетах</t>
  </si>
  <si>
    <t>1072, Денежные средства на специальных счетах в чековых книжках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</si>
  <si>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</si>
  <si>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</si>
  <si>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1211, Краткосрочная дебиторская задолженность покупателей и заказчиков в тенге</t>
  </si>
  <si>
    <t>1212, Краткосрочная дебиторская задолженность покупателей и заказчиков в валюте</t>
  </si>
  <si>
    <t>1250, Краткосрочная дебиторская задолженность работников</t>
  </si>
  <si>
    <t>1251, Краткосрочная задолженность подотчетных лиц</t>
  </si>
  <si>
    <t>1252, Задолженность по выплаченной заработной плате</t>
  </si>
  <si>
    <t>1290, Резерв по сомнительным требованиям</t>
  </si>
  <si>
    <t>1300, Запасы</t>
  </si>
  <si>
    <t>1320, Готовая продукция</t>
  </si>
  <si>
    <t>1350, Прочие запасы</t>
  </si>
  <si>
    <t>1351, Прочие сырье и материалы</t>
  </si>
  <si>
    <t>1353, Прочие запасы топливо</t>
  </si>
  <si>
    <t>1354, Прочие запасы тара и тарные материалы</t>
  </si>
  <si>
    <t>1355, Прочие запасы запасные части</t>
  </si>
  <si>
    <t>1356, Прочие запасы прочие материалы</t>
  </si>
  <si>
    <t>1358, Прочие запасы строительные материалы</t>
  </si>
  <si>
    <t>1360, Резерв по списанию запасов</t>
  </si>
  <si>
    <t>1361, Резерв по списанию сырья и материалов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</si>
  <si>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</si>
  <si>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</si>
  <si>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</si>
  <si>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</si>
  <si>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</si>
  <si>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</si>
  <si>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1611, Краткосрочные авансы выданные в тенге</t>
  </si>
  <si>
    <t>1612, Краткосрочные авансы выданные в валюте</t>
  </si>
  <si>
    <t>1620, Краткосрочные расходы будущих периодов</t>
  </si>
  <si>
    <t>1621, Краткосрочные расходы будущих периодов страховые премии выплаченные страховым организациям</t>
  </si>
  <si>
    <t>1623, Краткосрочные расходы будущих периодов прочие</t>
  </si>
  <si>
    <t>1630, Прочие краткосрочные активы</t>
  </si>
  <si>
    <t>1631, Прочие краткосрочные активы в тенге</t>
  </si>
  <si>
    <t>1632, Прочие краткосрочные активы в валюте</t>
  </si>
  <si>
    <t>1640, Резерв по авансам выданным</t>
  </si>
  <si>
    <t>1641, Резерв по авансам выданным контрагенты в тенге</t>
  </si>
  <si>
    <t>2000, Долгосрочные финансовые инвестиции</t>
  </si>
  <si>
    <t>2040, Прочие долгосрочные финансовые инвестиции</t>
  </si>
  <si>
    <t>2100, Долгосрочная дебиторская задолженность</t>
  </si>
  <si>
    <t>2170, Долгосрочные вознаграждения к получению</t>
  </si>
  <si>
    <t>2180, Прочая долгосрочная дебиторская задолженность</t>
  </si>
  <si>
    <t>2184, Прочая долгосрочная дебиторская задолженность</t>
  </si>
  <si>
    <t>2400, Основные средства</t>
  </si>
  <si>
    <t>2402, Амортизация зданий и сооружений</t>
  </si>
  <si>
    <t>2403, Амортизация машин и оборудования</t>
  </si>
  <si>
    <t>2404, Амортизация транспортных средств</t>
  </si>
  <si>
    <t>2405, Амортизация прочих ОС</t>
  </si>
  <si>
    <t>2410, Основные средства</t>
  </si>
  <si>
    <t>2411, Основные средства земля</t>
  </si>
  <si>
    <t>2412, Основные средства здания и сооружения</t>
  </si>
  <si>
    <t>2413, Основные средства машины и оборудование</t>
  </si>
  <si>
    <t>2414, Основные средства транспортные средства</t>
  </si>
  <si>
    <t>2415, Основные средства прочие ОС</t>
  </si>
  <si>
    <t>2600, Разведочные и оценочные активы</t>
  </si>
  <si>
    <t>2620, Нефтегазовые активы</t>
  </si>
  <si>
    <t>2640, Амортизация и обесценение разведочных,оценочных и нефтегазовых активов</t>
  </si>
  <si>
    <t>2642, Амортизация нефтегазовых активов</t>
  </si>
  <si>
    <t>2700, Нематериальные активы</t>
  </si>
  <si>
    <t>2730, Прочие нематериальные активы</t>
  </si>
  <si>
    <t>2732, Прочие нематериальные активы программное обеспечение</t>
  </si>
  <si>
    <t>2740, Амортизация и обесценение прочих нематериальных активов</t>
  </si>
  <si>
    <t>2742, Амортизация и обесценение прочих нематериальных активов программное обеспечение</t>
  </si>
  <si>
    <t>2900, Прочие долгосрочные активы</t>
  </si>
  <si>
    <t>2920, Долгосрочные расходы будущих периодов</t>
  </si>
  <si>
    <t>2930, Незавершенное строительство</t>
  </si>
  <si>
    <t>2931, Незавершенное строительство</t>
  </si>
  <si>
    <t>2934, Неустановленное оборудование</t>
  </si>
  <si>
    <t>3000, Краткосрочные финансовые обязательства</t>
  </si>
  <si>
    <t>3030, Краткосрочная кредиторская задолженность по дивидендам и доходам участников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</si>
  <si>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</si>
  <si>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</si>
  <si>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</si>
  <si>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</si>
  <si>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</si>
  <si>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</si>
  <si>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</si>
  <si>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</si>
  <si>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</si>
  <si>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</si>
  <si>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3212, Обязательства по социальному страхованию расчеты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</si>
  <si>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</si>
  <si>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</si>
  <si>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</si>
  <si>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3311, Краткосрочная задолженность поставщикам и подрядчикам в тенге</t>
  </si>
  <si>
    <t>3312, Краткосрочная задолженность поставщикам и подрядчикам в валюте</t>
  </si>
  <si>
    <t>3350, Краткосрочная задолженность по оплате труда</t>
  </si>
  <si>
    <t>3390, Прочая краткосрочная кредиторская задолженность</t>
  </si>
  <si>
    <t>3395, Задолженность по исполнительным листам</t>
  </si>
  <si>
    <t>3396, Задолженность перед подотчетными лицами</t>
  </si>
  <si>
    <t>3398, Прочие расчеты с контрагентами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</si>
  <si>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</si>
  <si>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</si>
  <si>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</si>
  <si>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</si>
  <si>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3511, Краткосрочные авансы полученные в тенге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</si>
  <si>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</si>
  <si>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</si>
  <si>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4400, Прочие долгосрочные обязательства</t>
  </si>
  <si>
    <t>4430, Прочие долгосрочные обязательства</t>
  </si>
  <si>
    <t>5000, Уставный капитал</t>
  </si>
  <si>
    <t>5010, Объявленный капитал</t>
  </si>
  <si>
    <t>5011, Объявленный капитал простые акции</t>
  </si>
  <si>
    <t>5400, Нераспределенный доход непокрытый убыток</t>
  </si>
  <si>
    <t>5410, Прибыль убыток отчетного года</t>
  </si>
  <si>
    <t>5430, Прибыль (убыток) предыдущих лет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</si>
  <si>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</si>
  <si>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</si>
  <si>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</si>
  <si>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</si>
  <si>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6011, Доход от реализации продукции и оказания услуг готовая продукция нефть</t>
  </si>
  <si>
    <t>6100, Доходы от финансирования</t>
  </si>
  <si>
    <t>6110, Доходы по вознаграждениям</t>
  </si>
  <si>
    <t>6200, Прочие доходы</t>
  </si>
  <si>
    <t>6210, Доходы от выбытия активов</t>
  </si>
  <si>
    <t>6250, Доходы от курсовой разницы</t>
  </si>
  <si>
    <t>6280, Прочие доходы</t>
  </si>
  <si>
    <t>6283, Прочие доходы от реализации материалов</t>
  </si>
  <si>
    <t>6285, Прочие доходы от неосновной деятельности реализация</t>
  </si>
  <si>
    <t>6287, Прочие доходы от неосновной деятельности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</si>
  <si>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</si>
  <si>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</si>
  <si>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7011, Себестоимость реализованной продукции и оказанных услуг готовая продукция нефть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</si>
  <si>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</si>
  <si>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</si>
  <si>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</si>
  <si>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</si>
  <si>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 идущие на вычет по КПН</t>
  </si>
  <si>
    <t>7212, Административные расходы не идущие на вычет по КПН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</si>
  <si>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</si>
  <si>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</si>
  <si>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</si>
  <si>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</si>
  <si>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</si>
  <si>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7440, Расходы по созданию резерва и списанию безнадежных требований</t>
  </si>
  <si>
    <t>7470, Прочие расходы</t>
  </si>
  <si>
    <t>7473, Прочие расходы себестоимость реализованного материала</t>
  </si>
  <si>
    <t>7476, Прочие расходы по неосновной деятельности</t>
  </si>
  <si>
    <t>7700, Расходы по корпоративному подоходному налогу</t>
  </si>
  <si>
    <t>7710, Расходы по корпоративному подоходному налогу</t>
  </si>
  <si>
    <t>8000, Счета производственного учета</t>
  </si>
  <si>
    <t>8002, Основное производство оплата труда работников</t>
  </si>
  <si>
    <t>8003, Основное производство отчисления от оплаты труда</t>
  </si>
  <si>
    <t>8004, Основное производство накладные расходы</t>
  </si>
  <si>
    <t>8010, Основное производство</t>
  </si>
  <si>
    <t>8011, Основное производство</t>
  </si>
  <si>
    <t>8040, Накладные расходы</t>
  </si>
  <si>
    <t>8041, Накладные расходы материалы</t>
  </si>
  <si>
    <t>8044, Накладные расходы текущий ремонт основных средств</t>
  </si>
  <si>
    <t>8045, Накладные расходы Износ ОС И аммортизация НА</t>
  </si>
  <si>
    <t>Итого</t>
  </si>
  <si>
    <t>Приложение 3</t>
  </si>
  <si>
    <t>Форма №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</si>
  <si>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</si>
  <si>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</si>
  <si>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</si>
  <si>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</si>
  <si>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реализованной продукции и оказанных услуг</t>
  </si>
  <si>
    <t>Валовая прибыль (стр. 010 - стр.020)</t>
  </si>
  <si>
    <t>Расходы на реализацию продукции и оказание услуг</t>
  </si>
  <si>
    <t>Административные расходы</t>
  </si>
  <si>
    <t>Прочие расходы</t>
  </si>
  <si>
    <t>Прочие доходы</t>
  </si>
  <si>
    <t>Итого операционная прибыль(убыток)(+/- строки с 012 по 016)</t>
  </si>
  <si>
    <t>Доходы по финансированию</t>
  </si>
  <si>
    <t>Расходы по финансированию</t>
  </si>
  <si>
    <t>Доля организации в прибыли(убытке)ассоциированных организаций и совместной деятельности,учитываемых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</si>
  <si>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</si>
  <si>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</si>
  <si>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 +/- с 020 по стр. 025)</t>
  </si>
  <si>
    <t>Расходы по корпоративному подоходному налогу</t>
  </si>
  <si>
    <t>Прибыль (убыток) после налогообложения от продолжающейся деятельности (стр. 100 - стр. 101)</t>
  </si>
  <si>
    <t>Прибыль (убыток) после налогообложения от прекращающейся деятельности деятельности (стр. 100 - стр. 101)</t>
  </si>
  <si>
    <t>Прибыль за период (строка 200+строка201)  относимая на</t>
  </si>
  <si>
    <t>собственников материнской организации</t>
  </si>
  <si>
    <t>долю неконтролируемых собственников</t>
  </si>
  <si>
    <t>Прочая совокупная прибыль,всего(сумма строк с 410 по 420)</t>
  </si>
  <si>
    <t>в том числе:</t>
  </si>
  <si>
    <t>Переоценка основных средств</t>
  </si>
  <si>
    <t>Переоценка финансовых активов,имеющихся в наличии для продажи</t>
  </si>
  <si>
    <t>Доля в прочей совокупной прибыли(убытке)ассоциированных организаций и совместной деятельности,учитываемых по методу долевого участия</t>
  </si>
  <si>
    <t>Актуарные прибыли(убытки) по пенсионным обязательствам</t>
  </si>
  <si>
    <t>Эффект изменения в ставке подоходного налога на отсроченный 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</si>
  <si>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</si>
  <si>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</si>
  <si>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</si>
  <si>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</si>
  <si>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прибыли(убытка)</t>
  </si>
  <si>
    <t>Налоговый эффект компонентов прочей совокупной прибыли</t>
  </si>
  <si>
    <t>Общая совокупная прибыль(строка 300+строка400)</t>
  </si>
  <si>
    <t>Общая совокупная прибыль,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</si>
  <si>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</si>
  <si>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</si>
  <si>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</si>
  <si>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прекращающейся деятельности</t>
  </si>
  <si>
    <t>Разводненная прибыль на акцию:</t>
  </si>
  <si>
    <t>Счет</t>
  </si>
  <si>
    <t>Кор. Счет</t>
  </si>
  <si>
    <t>Начальное сальдо</t>
  </si>
  <si>
    <t>Оборот</t>
  </si>
  <si>
    <t>Конечное сальдо</t>
  </si>
  <si>
    <t>Акционерное общество  Каспий нефть</t>
  </si>
  <si>
    <t>Выводимые данные:</t>
  </si>
  <si>
    <t>БУ (данные бухгалтерского учета)</t>
  </si>
  <si>
    <t>1062, Денежные средства на депозитных банковских счетах в валюте</t>
  </si>
  <si>
    <t>3397, Прочая краткосрочная кредиторская задолженность</t>
  </si>
  <si>
    <t>6286, Прочие доходы от курсовой разницы при обмене валюты</t>
  </si>
  <si>
    <t>г.Атырау, ул.Кулманова 131 А</t>
  </si>
  <si>
    <t>3170, Налог на транспортные средства</t>
  </si>
  <si>
    <t>по состоянию на  30.09.2013 года</t>
  </si>
  <si>
    <t>за период , заканчивающийся на  30 сентября  2013 года</t>
  </si>
  <si>
    <t>1280, Прочая краткосрочная дебиторская задолженность</t>
  </si>
  <si>
    <t>1284, Прочая краткосрочная дебиторская задолженность</t>
  </si>
  <si>
    <t>7340, Прочие расходы на финансирование</t>
  </si>
  <si>
    <t>Анализ счета 5610 за 9 месяцев 2013 г.</t>
  </si>
  <si>
    <t>Анализ счета 5610 за 9 месяцев 2012 г.</t>
  </si>
  <si>
    <r>
      <rPr>
        <sz val="12"/>
        <rFont val="Times New Roman"/>
        <family val="1"/>
      </rPr>
      <t>Руководитель проекта:</t>
    </r>
    <r>
      <rPr>
        <sz val="12"/>
        <color indexed="12"/>
        <rFont val="Times New Roman"/>
        <family val="1"/>
      </rPr>
      <t xml:space="preserve">  Омаров Асаин Муратбаевич (Compas)</t>
    </r>
  </si>
  <si>
    <r>
      <rPr>
        <sz val="12"/>
        <rFont val="Times New Roman"/>
        <family val="1"/>
      </rPr>
      <t xml:space="preserve">Руководитель раздела:  </t>
    </r>
    <r>
      <rPr>
        <sz val="12"/>
        <color indexed="12"/>
        <rFont val="Times New Roman"/>
        <family val="1"/>
      </rPr>
      <t>Ордабаева Жанна Муханбеткаировна (Solitary)</t>
    </r>
  </si>
  <si>
    <r>
      <rPr>
        <sz val="12"/>
        <rFont val="Times New Roman"/>
        <family val="1"/>
      </rPr>
      <t>Составители раздела:</t>
    </r>
    <r>
      <rPr>
        <sz val="12"/>
        <color indexed="12"/>
        <rFont val="Times New Roman"/>
        <family val="1"/>
      </rPr>
      <t xml:space="preserve"> Трифонова Лариса Валерьевна (Lu)</t>
    </r>
  </si>
  <si>
    <r>
      <t>Форма отчетности консолидированная/</t>
    </r>
    <r>
      <rPr>
        <u val="single"/>
        <sz val="12"/>
        <rFont val="Times New Roman"/>
        <family val="1"/>
      </rPr>
      <t xml:space="preserve"> неконсолидированная</t>
    </r>
  </si>
  <si>
    <t>Бухгалтерский баланс</t>
  </si>
  <si>
    <t>Отчет о прибылях и убытках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</si>
</sst>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;[Red]\-#,##0.00"/>
    <numFmt numFmtId="166" formatCode="0.00;[Red]\-0.00"/>
    <numFmt numFmtId="167" formatCode="0;[Red]\-0"/>
    <numFmt numFmtId="16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 horizontal="left"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7" fillId="33" borderId="10" xfId="68" applyNumberFormat="1" applyFont="1" applyFill="1" applyBorder="1" applyAlignment="1">
      <alignment horizontal="center" vertical="center" wrapText="1"/>
      <protection/>
    </xf>
    <xf numFmtId="0" fontId="7" fillId="0" borderId="10" xfId="68" applyNumberFormat="1" applyFont="1" applyBorder="1" applyAlignment="1">
      <alignment horizontal="left" vertical="top" wrapText="1"/>
      <protection/>
    </xf>
    <xf numFmtId="4" fontId="7" fillId="0" borderId="10" xfId="68" applyNumberFormat="1" applyFont="1" applyBorder="1" applyAlignment="1">
      <alignment horizontal="right" vertical="top" wrapText="1"/>
      <protection/>
    </xf>
    <xf numFmtId="0" fontId="7" fillId="0" borderId="10" xfId="68" applyNumberFormat="1" applyFont="1" applyBorder="1" applyAlignment="1">
      <alignment horizontal="right" vertical="top" wrapText="1"/>
      <protection/>
    </xf>
    <xf numFmtId="0" fontId="4" fillId="0" borderId="10" xfId="68" applyNumberFormat="1" applyFont="1" applyBorder="1" applyAlignment="1">
      <alignment horizontal="left" vertical="top" wrapText="1" indent="2"/>
      <protection/>
    </xf>
    <xf numFmtId="4" fontId="4" fillId="0" borderId="10" xfId="68" applyNumberFormat="1" applyFont="1" applyBorder="1" applyAlignment="1">
      <alignment horizontal="right" vertical="top" wrapText="1"/>
      <protection/>
    </xf>
    <xf numFmtId="0" fontId="4" fillId="0" borderId="10" xfId="68" applyNumberFormat="1" applyFont="1" applyBorder="1" applyAlignment="1">
      <alignment horizontal="right" vertical="top" wrapText="1"/>
      <protection/>
    </xf>
    <xf numFmtId="0" fontId="8" fillId="0" borderId="10" xfId="68" applyNumberFormat="1" applyFont="1" applyBorder="1" applyAlignment="1">
      <alignment horizontal="left" vertical="top" wrapText="1" indent="2"/>
      <protection/>
    </xf>
    <xf numFmtId="0" fontId="8" fillId="0" borderId="10" xfId="68" applyNumberFormat="1" applyFont="1" applyBorder="1" applyAlignment="1">
      <alignment horizontal="right" vertical="top" wrapText="1"/>
      <protection/>
    </xf>
    <xf numFmtId="4" fontId="8" fillId="0" borderId="10" xfId="68" applyNumberFormat="1" applyFont="1" applyBorder="1" applyAlignment="1">
      <alignment horizontal="right" vertical="top" wrapText="1"/>
      <protection/>
    </xf>
    <xf numFmtId="0" fontId="4" fillId="0" borderId="10" xfId="68" applyNumberFormat="1" applyFont="1" applyBorder="1" applyAlignment="1">
      <alignment horizontal="left" vertical="top" wrapText="1" indent="4"/>
      <protection/>
    </xf>
    <xf numFmtId="4" fontId="9" fillId="0" borderId="10" xfId="68" applyNumberFormat="1" applyFont="1" applyBorder="1" applyAlignment="1">
      <alignment horizontal="right" vertical="top" wrapText="1"/>
      <protection/>
    </xf>
    <xf numFmtId="0" fontId="10" fillId="33" borderId="10" xfId="68" applyNumberFormat="1" applyFont="1" applyFill="1" applyBorder="1" applyAlignment="1">
      <alignment horizontal="left" vertical="top"/>
      <protection/>
    </xf>
    <xf numFmtId="165" fontId="10" fillId="33" borderId="10" xfId="68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3" borderId="10" xfId="68" applyNumberFormat="1" applyFont="1" applyFill="1" applyBorder="1" applyAlignment="1">
      <alignment horizontal="center" vertical="center" wrapText="1"/>
      <protection/>
    </xf>
    <xf numFmtId="4" fontId="7" fillId="0" borderId="10" xfId="68" applyNumberFormat="1" applyFont="1" applyBorder="1" applyAlignment="1">
      <alignment horizontal="right" vertical="top" wrapText="1"/>
      <protection/>
    </xf>
    <xf numFmtId="2" fontId="4" fillId="0" borderId="10" xfId="68" applyNumberFormat="1" applyFont="1" applyBorder="1" applyAlignment="1">
      <alignment horizontal="right" vertical="top" wrapText="1"/>
      <protection/>
    </xf>
    <xf numFmtId="49" fontId="11" fillId="0" borderId="0" xfId="44" applyNumberFormat="1" applyFont="1" applyFill="1" applyAlignment="1" applyProtection="1">
      <alignment/>
      <protection hidden="1"/>
    </xf>
    <xf numFmtId="49" fontId="12" fillId="0" borderId="0" xfId="56" applyNumberFormat="1" applyFont="1" applyFill="1" applyAlignment="1" applyProtection="1">
      <alignment/>
      <protection hidden="1"/>
    </xf>
    <xf numFmtId="49" fontId="12" fillId="0" borderId="0" xfId="56" applyNumberFormat="1" applyFont="1" applyFill="1" applyAlignment="1" applyProtection="1">
      <alignment horizontal="center"/>
      <protection hidden="1"/>
    </xf>
    <xf numFmtId="49" fontId="12" fillId="0" borderId="0" xfId="56" applyNumberFormat="1" applyFont="1" applyAlignment="1" applyProtection="1">
      <alignment/>
      <protection hidden="1"/>
    </xf>
    <xf numFmtId="49" fontId="12" fillId="0" borderId="0" xfId="56" applyNumberFormat="1" applyFont="1" applyAlignment="1" applyProtection="1">
      <alignment horizontal="center"/>
      <protection hidden="1"/>
    </xf>
    <xf numFmtId="0" fontId="12" fillId="0" borderId="0" xfId="61" applyFont="1" applyFill="1">
      <alignment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Border="1">
      <alignment/>
      <protection/>
    </xf>
    <xf numFmtId="0" fontId="12" fillId="0" borderId="0" xfId="61" applyFont="1">
      <alignment/>
      <protection/>
    </xf>
    <xf numFmtId="49" fontId="13" fillId="0" borderId="0" xfId="44" applyNumberFormat="1" applyFont="1" applyFill="1" applyAlignment="1" applyProtection="1">
      <alignment/>
      <protection hidden="1"/>
    </xf>
    <xf numFmtId="0" fontId="14" fillId="34" borderId="0" xfId="61" applyFont="1" applyFill="1" applyProtection="1">
      <alignment/>
      <protection hidden="1"/>
    </xf>
    <xf numFmtId="0" fontId="14" fillId="35" borderId="0" xfId="61" applyFont="1" applyFill="1" applyProtection="1">
      <alignment/>
      <protection hidden="1"/>
    </xf>
    <xf numFmtId="0" fontId="14" fillId="0" borderId="0" xfId="61" applyFont="1" applyFill="1" applyProtection="1">
      <alignment/>
      <protection hidden="1" locked="0"/>
    </xf>
    <xf numFmtId="49" fontId="12" fillId="0" borderId="0" xfId="56" applyNumberFormat="1" applyFont="1" applyFill="1" applyAlignment="1" applyProtection="1">
      <alignment horizontal="center"/>
      <protection hidden="1" locked="0"/>
    </xf>
    <xf numFmtId="49" fontId="13" fillId="36" borderId="0" xfId="44" applyNumberFormat="1" applyFont="1" applyFill="1" applyBorder="1" applyAlignment="1" applyProtection="1">
      <alignment/>
      <protection hidden="1" locked="0"/>
    </xf>
    <xf numFmtId="49" fontId="12" fillId="36" borderId="0" xfId="56" applyNumberFormat="1" applyFont="1" applyFill="1" applyBorder="1" applyAlignment="1" applyProtection="1">
      <alignment/>
      <protection hidden="1" locked="0"/>
    </xf>
    <xf numFmtId="49" fontId="12" fillId="36" borderId="0" xfId="56" applyNumberFormat="1" applyFont="1" applyFill="1" applyBorder="1" applyAlignment="1" applyProtection="1">
      <alignment horizontal="center"/>
      <protection hidden="1" locked="0"/>
    </xf>
    <xf numFmtId="49" fontId="12" fillId="0" borderId="0" xfId="56" applyNumberFormat="1" applyFont="1" applyFill="1" applyBorder="1" applyAlignment="1" applyProtection="1">
      <alignment/>
      <protection hidden="1" locked="0"/>
    </xf>
    <xf numFmtId="0" fontId="14" fillId="0" borderId="0" xfId="56" applyFont="1" applyFill="1" applyBorder="1" applyAlignment="1" applyProtection="1">
      <alignment horizontal="right"/>
      <protection hidden="1" locked="0"/>
    </xf>
    <xf numFmtId="0" fontId="14" fillId="0" borderId="0" xfId="56" applyFont="1" applyFill="1" applyAlignment="1" applyProtection="1">
      <alignment horizontal="right"/>
      <protection hidden="1" locked="0"/>
    </xf>
    <xf numFmtId="0" fontId="14" fillId="36" borderId="0" xfId="56" applyFont="1" applyFill="1" applyProtection="1">
      <alignment/>
      <protection hidden="1" locked="0"/>
    </xf>
    <xf numFmtId="0" fontId="14" fillId="0" borderId="0" xfId="56" applyFont="1" applyFill="1" applyProtection="1">
      <alignment/>
      <protection hidden="1" locked="0"/>
    </xf>
    <xf numFmtId="0" fontId="14" fillId="36" borderId="0" xfId="56" applyFont="1" applyFill="1" applyAlignment="1" applyProtection="1">
      <alignment horizontal="center"/>
      <protection hidden="1" locked="0"/>
    </xf>
    <xf numFmtId="0" fontId="15" fillId="0" borderId="0" xfId="56" applyFont="1" applyFill="1" applyAlignment="1" applyProtection="1">
      <alignment horizontal="right"/>
      <protection hidden="1" locked="0"/>
    </xf>
    <xf numFmtId="0" fontId="14" fillId="36" borderId="11" xfId="56" applyFont="1" applyFill="1" applyBorder="1" applyProtection="1">
      <alignment/>
      <protection hidden="1" locked="0"/>
    </xf>
    <xf numFmtId="0" fontId="15" fillId="0" borderId="0" xfId="56" applyFont="1" applyFill="1" applyAlignment="1" applyProtection="1">
      <alignment horizontal="center"/>
      <protection hidden="1" locked="0"/>
    </xf>
    <xf numFmtId="0" fontId="14" fillId="0" borderId="0" xfId="56" applyFont="1" applyFill="1" applyAlignment="1" applyProtection="1">
      <alignment horizontal="center"/>
      <protection hidden="1" locked="0"/>
    </xf>
    <xf numFmtId="0" fontId="16" fillId="0" borderId="0" xfId="56" applyFont="1" applyFill="1" applyProtection="1">
      <alignment/>
      <protection hidden="1" locked="0"/>
    </xf>
    <xf numFmtId="0" fontId="17" fillId="0" borderId="0" xfId="56" applyFont="1" applyFill="1" applyAlignment="1" applyProtection="1">
      <alignment horizontal="center"/>
      <protection hidden="1" locked="0"/>
    </xf>
    <xf numFmtId="0" fontId="14" fillId="0" borderId="0" xfId="70" applyFont="1" applyFill="1" applyBorder="1" applyAlignment="1">
      <alignment vertical="top" wrapText="1"/>
      <protection/>
    </xf>
    <xf numFmtId="0" fontId="14" fillId="0" borderId="0" xfId="70" applyFont="1" applyFill="1" applyBorder="1" applyAlignment="1">
      <alignment horizontal="right" vertical="top"/>
      <protection/>
    </xf>
    <xf numFmtId="166" fontId="14" fillId="0" borderId="0" xfId="70" applyNumberFormat="1" applyFont="1" applyFill="1" applyBorder="1" applyAlignment="1">
      <alignment horizontal="right" vertical="top"/>
      <protection/>
    </xf>
    <xf numFmtId="0" fontId="15" fillId="0" borderId="12" xfId="56" applyFont="1" applyFill="1" applyBorder="1" applyAlignment="1" applyProtection="1">
      <alignment horizontal="center" vertical="center" wrapText="1"/>
      <protection hidden="1" locked="0"/>
    </xf>
    <xf numFmtId="0" fontId="15" fillId="36" borderId="12" xfId="56" applyFont="1" applyFill="1" applyBorder="1" applyAlignment="1" applyProtection="1">
      <alignment horizontal="center" vertical="center" wrapText="1"/>
      <protection hidden="1" locked="0"/>
    </xf>
    <xf numFmtId="49" fontId="14" fillId="0" borderId="12" xfId="56" applyNumberFormat="1" applyFont="1" applyFill="1" applyBorder="1" applyAlignment="1" applyProtection="1">
      <alignment horizontal="center"/>
      <protection hidden="1" locked="0"/>
    </xf>
    <xf numFmtId="3" fontId="14" fillId="0" borderId="12" xfId="56" applyNumberFormat="1" applyFont="1" applyFill="1" applyBorder="1" applyAlignment="1" applyProtection="1">
      <alignment horizontal="right"/>
      <protection locked="0"/>
    </xf>
    <xf numFmtId="43" fontId="12" fillId="0" borderId="0" xfId="89" applyFont="1" applyFill="1" applyAlignment="1">
      <alignment/>
    </xf>
    <xf numFmtId="3" fontId="14" fillId="0" borderId="0" xfId="70" applyNumberFormat="1" applyFont="1" applyFill="1" applyBorder="1" applyAlignment="1">
      <alignment horizontal="right" vertical="top"/>
      <protection/>
    </xf>
    <xf numFmtId="43" fontId="12" fillId="0" borderId="0" xfId="89" applyFont="1" applyFill="1" applyBorder="1" applyAlignment="1">
      <alignment/>
    </xf>
    <xf numFmtId="3" fontId="12" fillId="0" borderId="0" xfId="61" applyNumberFormat="1" applyFont="1" applyBorder="1">
      <alignment/>
      <protection/>
    </xf>
    <xf numFmtId="0" fontId="14" fillId="36" borderId="13" xfId="56" applyFont="1" applyFill="1" applyBorder="1" applyAlignment="1" applyProtection="1">
      <alignment horizontal="left" vertical="center" wrapText="1"/>
      <protection hidden="1" locked="0"/>
    </xf>
    <xf numFmtId="0" fontId="14" fillId="36" borderId="14" xfId="56" applyFont="1" applyFill="1" applyBorder="1" applyAlignment="1" applyProtection="1">
      <alignment horizontal="left" vertical="center" wrapText="1"/>
      <protection hidden="1" locked="0"/>
    </xf>
    <xf numFmtId="0" fontId="14" fillId="36" borderId="15" xfId="56" applyFont="1" applyFill="1" applyBorder="1" applyAlignment="1" applyProtection="1">
      <alignment horizontal="left" vertical="center" wrapText="1"/>
      <protection hidden="1" locked="0"/>
    </xf>
    <xf numFmtId="0" fontId="15" fillId="36" borderId="14" xfId="56" applyFont="1" applyFill="1" applyBorder="1" applyAlignment="1" applyProtection="1">
      <alignment horizontal="left" vertical="center" wrapText="1"/>
      <protection hidden="1" locked="0"/>
    </xf>
    <xf numFmtId="49" fontId="15" fillId="0" borderId="12" xfId="56" applyNumberFormat="1" applyFont="1" applyFill="1" applyBorder="1" applyAlignment="1" applyProtection="1">
      <alignment horizontal="center"/>
      <protection hidden="1" locked="0"/>
    </xf>
    <xf numFmtId="3" fontId="15" fillId="36" borderId="12" xfId="56" applyNumberFormat="1" applyFont="1" applyFill="1" applyBorder="1" applyAlignment="1" applyProtection="1">
      <alignment horizontal="right"/>
      <protection hidden="1" locked="0"/>
    </xf>
    <xf numFmtId="3" fontId="15" fillId="0" borderId="12" xfId="56" applyNumberFormat="1" applyFont="1" applyFill="1" applyBorder="1" applyAlignment="1" applyProtection="1">
      <alignment horizontal="right"/>
      <protection hidden="1" locked="0"/>
    </xf>
    <xf numFmtId="0" fontId="15" fillId="0" borderId="0" xfId="70" applyFont="1" applyFill="1" applyBorder="1" applyAlignment="1">
      <alignment vertical="top" wrapText="1"/>
      <protection/>
    </xf>
    <xf numFmtId="3" fontId="12" fillId="0" borderId="0" xfId="61" applyNumberFormat="1" applyFont="1" applyFill="1">
      <alignment/>
      <protection/>
    </xf>
    <xf numFmtId="3" fontId="14" fillId="10" borderId="0" xfId="70" applyNumberFormat="1" applyFont="1" applyFill="1" applyBorder="1" applyAlignment="1">
      <alignment horizontal="right" vertical="top"/>
      <protection/>
    </xf>
    <xf numFmtId="167" fontId="14" fillId="0" borderId="0" xfId="70" applyNumberFormat="1" applyFont="1" applyFill="1" applyBorder="1" applyAlignment="1">
      <alignment horizontal="right" vertical="top"/>
      <protection/>
    </xf>
    <xf numFmtId="43" fontId="12" fillId="0" borderId="0" xfId="61" applyNumberFormat="1" applyFont="1" applyFill="1" applyBorder="1">
      <alignment/>
      <protection/>
    </xf>
    <xf numFmtId="0" fontId="14" fillId="0" borderId="0" xfId="56" applyFont="1">
      <alignment/>
      <protection/>
    </xf>
    <xf numFmtId="3" fontId="14" fillId="0" borderId="0" xfId="70" applyNumberFormat="1" applyFont="1" applyFill="1" applyBorder="1" applyAlignment="1">
      <alignment vertical="top" wrapText="1"/>
      <protection/>
    </xf>
    <xf numFmtId="3" fontId="15" fillId="0" borderId="12" xfId="56" applyNumberFormat="1" applyFont="1" applyFill="1" applyBorder="1" applyAlignment="1" applyProtection="1">
      <alignment horizontal="right"/>
      <protection locked="0"/>
    </xf>
    <xf numFmtId="43" fontId="18" fillId="0" borderId="0" xfId="89" applyFont="1" applyFill="1" applyAlignment="1">
      <alignment/>
    </xf>
    <xf numFmtId="0" fontId="18" fillId="0" borderId="0" xfId="61" applyFont="1" applyFill="1">
      <alignment/>
      <protection/>
    </xf>
    <xf numFmtId="0" fontId="15" fillId="0" borderId="0" xfId="70" applyFont="1" applyFill="1" applyBorder="1" applyAlignment="1">
      <alignment horizontal="right" vertical="top"/>
      <protection/>
    </xf>
    <xf numFmtId="0" fontId="18" fillId="0" borderId="0" xfId="61" applyFont="1" applyFill="1" applyBorder="1">
      <alignment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  <xf numFmtId="49" fontId="15" fillId="0" borderId="12" xfId="56" applyNumberFormat="1" applyFont="1" applyFill="1" applyBorder="1" applyAlignment="1" applyProtection="1">
      <alignment horizontal="center" vertical="center"/>
      <protection hidden="1" locked="0"/>
    </xf>
    <xf numFmtId="1" fontId="12" fillId="0" borderId="0" xfId="61" applyNumberFormat="1" applyFont="1" applyBorder="1">
      <alignment/>
      <protection/>
    </xf>
    <xf numFmtId="3" fontId="14" fillId="36" borderId="0" xfId="56" applyNumberFormat="1" applyFont="1" applyFill="1" applyAlignment="1" applyProtection="1">
      <alignment horizontal="center"/>
      <protection hidden="1" locked="0"/>
    </xf>
    <xf numFmtId="3" fontId="14" fillId="0" borderId="0" xfId="56" applyNumberFormat="1" applyFont="1" applyFill="1" applyAlignment="1" applyProtection="1">
      <alignment horizontal="center"/>
      <protection hidden="1" locked="0"/>
    </xf>
    <xf numFmtId="0" fontId="14" fillId="0" borderId="11" xfId="65" applyFont="1" applyBorder="1">
      <alignment/>
      <protection/>
    </xf>
    <xf numFmtId="164" fontId="14" fillId="0" borderId="11" xfId="92" applyNumberFormat="1" applyFont="1" applyBorder="1" applyAlignment="1">
      <alignment/>
    </xf>
    <xf numFmtId="0" fontId="14" fillId="0" borderId="11" xfId="56" applyFont="1" applyFill="1" applyBorder="1" applyProtection="1">
      <alignment/>
      <protection hidden="1" locked="0"/>
    </xf>
    <xf numFmtId="3" fontId="14" fillId="36" borderId="11" xfId="56" applyNumberFormat="1" applyFont="1" applyFill="1" applyBorder="1" applyAlignment="1" applyProtection="1">
      <alignment horizontal="center"/>
      <protection hidden="1" locked="0"/>
    </xf>
    <xf numFmtId="0" fontId="14" fillId="0" borderId="0" xfId="65" applyFont="1">
      <alignment/>
      <protection/>
    </xf>
    <xf numFmtId="164" fontId="14" fillId="0" borderId="0" xfId="92" applyNumberFormat="1" applyFont="1" applyAlignment="1">
      <alignment/>
    </xf>
    <xf numFmtId="0" fontId="14" fillId="36" borderId="0" xfId="56" applyFont="1" applyFill="1" applyBorder="1" applyProtection="1">
      <alignment/>
      <protection hidden="1" locked="0"/>
    </xf>
    <xf numFmtId="0" fontId="14" fillId="0" borderId="0" xfId="56" applyFont="1" applyProtection="1">
      <alignment/>
      <protection hidden="1" locked="0"/>
    </xf>
    <xf numFmtId="3" fontId="14" fillId="0" borderId="0" xfId="56" applyNumberFormat="1" applyFont="1" applyAlignment="1" applyProtection="1">
      <alignment horizontal="center"/>
      <protection hidden="1" locked="0"/>
    </xf>
    <xf numFmtId="0" fontId="15" fillId="0" borderId="0" xfId="69" applyFont="1" applyAlignment="1">
      <alignment horizontal="left"/>
      <protection/>
    </xf>
    <xf numFmtId="0" fontId="14" fillId="0" borderId="0" xfId="69" applyFont="1">
      <alignment/>
      <protection/>
    </xf>
    <xf numFmtId="0" fontId="14" fillId="0" borderId="0" xfId="56" applyFont="1" applyFill="1">
      <alignment/>
      <protection/>
    </xf>
    <xf numFmtId="0" fontId="14" fillId="0" borderId="0" xfId="56" applyFont="1" applyAlignment="1">
      <alignment horizontal="center"/>
      <protection/>
    </xf>
    <xf numFmtId="0" fontId="14" fillId="0" borderId="0" xfId="56" applyFont="1" applyFill="1" applyAlignment="1">
      <alignment horizontal="center"/>
      <protection/>
    </xf>
    <xf numFmtId="0" fontId="14" fillId="0" borderId="0" xfId="69" applyFont="1" applyAlignment="1">
      <alignment horizontal="left"/>
      <protection/>
    </xf>
    <xf numFmtId="0" fontId="15" fillId="33" borderId="10" xfId="69" applyNumberFormat="1" applyFont="1" applyFill="1" applyBorder="1" applyAlignment="1">
      <alignment horizontal="left" vertical="center" wrapText="1"/>
      <protection/>
    </xf>
    <xf numFmtId="0" fontId="15" fillId="33" borderId="10" xfId="69" applyNumberFormat="1" applyFont="1" applyFill="1" applyBorder="1" applyAlignment="1">
      <alignment horizontal="center" vertical="center" wrapText="1"/>
      <protection/>
    </xf>
    <xf numFmtId="0" fontId="14" fillId="33" borderId="10" xfId="69" applyNumberFormat="1" applyFont="1" applyFill="1" applyBorder="1" applyAlignment="1">
      <alignment horizontal="center" vertical="center" wrapText="1"/>
      <protection/>
    </xf>
    <xf numFmtId="1" fontId="14" fillId="37" borderId="10" xfId="69" applyNumberFormat="1" applyFont="1" applyFill="1" applyBorder="1" applyAlignment="1">
      <alignment horizontal="left" vertical="top"/>
      <protection/>
    </xf>
    <xf numFmtId="0" fontId="14" fillId="37" borderId="10" xfId="69" applyNumberFormat="1" applyFont="1" applyFill="1" applyBorder="1" applyAlignment="1">
      <alignment horizontal="left" vertical="top" wrapText="1"/>
      <protection/>
    </xf>
    <xf numFmtId="0" fontId="14" fillId="37" borderId="10" xfId="69" applyNumberFormat="1" applyFont="1" applyFill="1" applyBorder="1" applyAlignment="1">
      <alignment horizontal="right" vertical="top" wrapText="1"/>
      <protection/>
    </xf>
    <xf numFmtId="0" fontId="14" fillId="0" borderId="10" xfId="69" applyNumberFormat="1" applyFont="1" applyBorder="1" applyAlignment="1">
      <alignment horizontal="left" vertical="top" indent="2"/>
      <protection/>
    </xf>
    <xf numFmtId="1" fontId="14" fillId="0" borderId="10" xfId="69" applyNumberFormat="1" applyFont="1" applyBorder="1" applyAlignment="1">
      <alignment horizontal="left" vertical="top"/>
      <protection/>
    </xf>
    <xf numFmtId="4" fontId="14" fillId="0" borderId="10" xfId="69" applyNumberFormat="1" applyFont="1" applyBorder="1" applyAlignment="1">
      <alignment horizontal="right" vertical="top" wrapText="1"/>
      <protection/>
    </xf>
    <xf numFmtId="0" fontId="14" fillId="0" borderId="10" xfId="69" applyNumberFormat="1" applyFont="1" applyBorder="1" applyAlignment="1">
      <alignment horizontal="right" vertical="top" wrapText="1"/>
      <protection/>
    </xf>
    <xf numFmtId="4" fontId="12" fillId="0" borderId="0" xfId="61" applyNumberFormat="1" applyFont="1" applyFill="1">
      <alignment/>
      <protection/>
    </xf>
    <xf numFmtId="4" fontId="12" fillId="0" borderId="0" xfId="61" applyNumberFormat="1" applyFont="1" applyFill="1" applyBorder="1">
      <alignment/>
      <protection/>
    </xf>
    <xf numFmtId="4" fontId="19" fillId="0" borderId="10" xfId="69" applyNumberFormat="1" applyFont="1" applyBorder="1" applyAlignment="1">
      <alignment horizontal="right" vertical="top" wrapText="1"/>
      <protection/>
    </xf>
    <xf numFmtId="0" fontId="14" fillId="37" borderId="10" xfId="69" applyNumberFormat="1" applyFont="1" applyFill="1" applyBorder="1" applyAlignment="1">
      <alignment horizontal="left" vertical="top"/>
      <protection/>
    </xf>
    <xf numFmtId="4" fontId="14" fillId="37" borderId="10" xfId="69" applyNumberFormat="1" applyFont="1" applyFill="1" applyBorder="1" applyAlignment="1">
      <alignment horizontal="right" vertical="top" wrapText="1"/>
      <protection/>
    </xf>
    <xf numFmtId="4" fontId="14" fillId="0" borderId="0" xfId="56" applyNumberFormat="1" applyFont="1" applyFill="1" applyAlignment="1">
      <alignment horizontal="center"/>
      <protection/>
    </xf>
    <xf numFmtId="4" fontId="12" fillId="0" borderId="0" xfId="61" applyNumberFormat="1" applyFont="1">
      <alignment/>
      <protection/>
    </xf>
    <xf numFmtId="0" fontId="14" fillId="33" borderId="10" xfId="69" applyNumberFormat="1" applyFont="1" applyFill="1" applyBorder="1" applyAlignment="1">
      <alignment horizontal="left" vertical="top" wrapText="1"/>
      <protection/>
    </xf>
    <xf numFmtId="0" fontId="14" fillId="0" borderId="12" xfId="56" applyFont="1" applyFill="1" applyBorder="1">
      <alignment/>
      <protection/>
    </xf>
    <xf numFmtId="0" fontId="14" fillId="0" borderId="12" xfId="56" applyFont="1" applyBorder="1" applyAlignment="1">
      <alignment horizontal="center"/>
      <protection/>
    </xf>
    <xf numFmtId="43" fontId="12" fillId="0" borderId="0" xfId="78" applyFont="1" applyAlignment="1">
      <alignment/>
    </xf>
    <xf numFmtId="43" fontId="12" fillId="0" borderId="0" xfId="61" applyNumberFormat="1" applyFont="1">
      <alignment/>
      <protection/>
    </xf>
    <xf numFmtId="2" fontId="14" fillId="0" borderId="10" xfId="69" applyNumberFormat="1" applyFont="1" applyBorder="1" applyAlignment="1">
      <alignment horizontal="right" vertical="top" wrapText="1"/>
      <protection/>
    </xf>
    <xf numFmtId="3" fontId="14" fillId="0" borderId="0" xfId="56" applyNumberFormat="1" applyFont="1" applyAlignment="1">
      <alignment horizontal="center"/>
      <protection/>
    </xf>
    <xf numFmtId="0" fontId="17" fillId="36" borderId="0" xfId="56" applyFont="1" applyFill="1" applyProtection="1">
      <alignment/>
      <protection hidden="1" locked="0"/>
    </xf>
    <xf numFmtId="0" fontId="14" fillId="0" borderId="0" xfId="56" applyFont="1" applyFill="1" applyBorder="1" applyProtection="1">
      <alignment/>
      <protection hidden="1" locked="0"/>
    </xf>
    <xf numFmtId="0" fontId="14" fillId="36" borderId="14" xfId="56" applyFont="1" applyFill="1" applyBorder="1" applyProtection="1">
      <alignment/>
      <protection hidden="1" locked="0"/>
    </xf>
    <xf numFmtId="0" fontId="14" fillId="0" borderId="14" xfId="56" applyFont="1" applyFill="1" applyBorder="1" applyProtection="1">
      <alignment/>
      <protection hidden="1" locked="0"/>
    </xf>
    <xf numFmtId="0" fontId="17" fillId="36" borderId="0" xfId="56" applyFont="1" applyFill="1" applyBorder="1" applyProtection="1">
      <alignment/>
      <protection hidden="1" locked="0"/>
    </xf>
    <xf numFmtId="0" fontId="14" fillId="36" borderId="12" xfId="56" applyFont="1" applyFill="1" applyBorder="1" applyAlignment="1" applyProtection="1">
      <alignment horizontal="center"/>
      <protection hidden="1" locked="0"/>
    </xf>
    <xf numFmtId="2" fontId="14" fillId="0" borderId="12" xfId="56" applyNumberFormat="1" applyFont="1" applyFill="1" applyBorder="1" applyAlignment="1" applyProtection="1">
      <alignment horizontal="right"/>
      <protection hidden="1" locked="0"/>
    </xf>
    <xf numFmtId="0" fontId="14" fillId="36" borderId="15" xfId="56" applyFont="1" applyFill="1" applyBorder="1" applyAlignment="1" applyProtection="1">
      <alignment vertical="center" wrapText="1"/>
      <protection hidden="1" locked="0"/>
    </xf>
    <xf numFmtId="49" fontId="14" fillId="36" borderId="12" xfId="56" applyNumberFormat="1" applyFont="1" applyFill="1" applyBorder="1" applyAlignment="1" applyProtection="1">
      <alignment horizontal="center"/>
      <protection hidden="1" locked="0"/>
    </xf>
    <xf numFmtId="164" fontId="12" fillId="0" borderId="0" xfId="88" applyNumberFormat="1" applyFont="1" applyAlignment="1">
      <alignment/>
    </xf>
    <xf numFmtId="49" fontId="15" fillId="36" borderId="12" xfId="56" applyNumberFormat="1" applyFont="1" applyFill="1" applyBorder="1" applyAlignment="1" applyProtection="1">
      <alignment horizontal="center"/>
      <protection hidden="1" locked="0"/>
    </xf>
    <xf numFmtId="43" fontId="12" fillId="0" borderId="0" xfId="88" applyFont="1" applyAlignment="1">
      <alignment/>
    </xf>
    <xf numFmtId="3" fontId="14" fillId="36" borderId="12" xfId="56" applyNumberFormat="1" applyFont="1" applyFill="1" applyBorder="1" applyAlignment="1" applyProtection="1">
      <alignment horizontal="right"/>
      <protection hidden="1" locked="0"/>
    </xf>
    <xf numFmtId="3" fontId="14" fillId="0" borderId="12" xfId="56" applyNumberFormat="1" applyFont="1" applyFill="1" applyBorder="1" applyAlignment="1" applyProtection="1">
      <alignment horizontal="right"/>
      <protection hidden="1" locked="0"/>
    </xf>
    <xf numFmtId="49" fontId="14" fillId="36" borderId="12" xfId="56" applyNumberFormat="1" applyFont="1" applyFill="1" applyBorder="1" applyProtection="1">
      <alignment/>
      <protection hidden="1" locked="0"/>
    </xf>
    <xf numFmtId="49" fontId="14" fillId="36" borderId="0" xfId="56" applyNumberFormat="1" applyFont="1" applyFill="1" applyBorder="1" applyProtection="1">
      <alignment/>
      <protection hidden="1" locked="0"/>
    </xf>
    <xf numFmtId="3" fontId="15" fillId="36" borderId="0" xfId="56" applyNumberFormat="1" applyFont="1" applyFill="1" applyBorder="1" applyAlignment="1" applyProtection="1">
      <alignment horizontal="right"/>
      <protection hidden="1" locked="0"/>
    </xf>
    <xf numFmtId="3" fontId="14" fillId="0" borderId="0" xfId="56" applyNumberFormat="1" applyFont="1" applyFill="1" applyBorder="1" applyAlignment="1" applyProtection="1">
      <alignment horizontal="right"/>
      <protection hidden="1" locked="0"/>
    </xf>
    <xf numFmtId="49" fontId="14" fillId="36" borderId="0" xfId="56" applyNumberFormat="1" applyFont="1" applyFill="1" applyProtection="1">
      <alignment/>
      <protection hidden="1" locked="0"/>
    </xf>
    <xf numFmtId="3" fontId="14" fillId="36" borderId="0" xfId="56" applyNumberFormat="1" applyFont="1" applyFill="1" applyAlignment="1" applyProtection="1">
      <alignment horizontal="right"/>
      <protection hidden="1" locked="0"/>
    </xf>
    <xf numFmtId="3" fontId="14" fillId="0" borderId="0" xfId="56" applyNumberFormat="1" applyFont="1" applyFill="1" applyAlignment="1" applyProtection="1">
      <alignment horizontal="right"/>
      <protection hidden="1" locked="0"/>
    </xf>
    <xf numFmtId="164" fontId="14" fillId="0" borderId="12" xfId="88" applyNumberFormat="1" applyFont="1" applyFill="1" applyBorder="1" applyAlignment="1" applyProtection="1">
      <alignment horizontal="right"/>
      <protection hidden="1" locked="0"/>
    </xf>
    <xf numFmtId="3" fontId="12" fillId="0" borderId="0" xfId="61" applyNumberFormat="1" applyFont="1">
      <alignment/>
      <protection/>
    </xf>
    <xf numFmtId="43" fontId="18" fillId="0" borderId="0" xfId="88" applyFont="1" applyAlignment="1">
      <alignment/>
    </xf>
    <xf numFmtId="0" fontId="18" fillId="0" borderId="0" xfId="61" applyFont="1" applyAlignment="1">
      <alignment/>
      <protection/>
    </xf>
    <xf numFmtId="0" fontId="15" fillId="36" borderId="12" xfId="56" applyFont="1" applyFill="1" applyBorder="1" applyProtection="1">
      <alignment/>
      <protection hidden="1" locked="0"/>
    </xf>
    <xf numFmtId="43" fontId="18" fillId="0" borderId="0" xfId="61" applyNumberFormat="1" applyFont="1" applyAlignment="1">
      <alignment/>
      <protection/>
    </xf>
    <xf numFmtId="0" fontId="15" fillId="36" borderId="0" xfId="56" applyFont="1" applyFill="1" applyBorder="1" applyAlignment="1" applyProtection="1">
      <alignment horizontal="left"/>
      <protection hidden="1" locked="0"/>
    </xf>
    <xf numFmtId="0" fontId="15" fillId="36" borderId="0" xfId="56" applyFont="1" applyFill="1" applyBorder="1" applyProtection="1">
      <alignment/>
      <protection hidden="1" locked="0"/>
    </xf>
    <xf numFmtId="3" fontId="15" fillId="0" borderId="0" xfId="56" applyNumberFormat="1" applyFont="1" applyFill="1" applyBorder="1" applyAlignment="1" applyProtection="1">
      <alignment horizontal="right"/>
      <protection hidden="1" locked="0"/>
    </xf>
    <xf numFmtId="3" fontId="18" fillId="0" borderId="0" xfId="61" applyNumberFormat="1" applyFont="1" applyAlignment="1">
      <alignment/>
      <protection/>
    </xf>
    <xf numFmtId="4" fontId="14" fillId="0" borderId="0" xfId="56" applyNumberFormat="1" applyFont="1" applyProtection="1">
      <alignment/>
      <protection hidden="1" locked="0"/>
    </xf>
    <xf numFmtId="43" fontId="14" fillId="0" borderId="0" xfId="88" applyFont="1" applyAlignment="1" applyProtection="1">
      <alignment/>
      <protection hidden="1" locked="0"/>
    </xf>
    <xf numFmtId="0" fontId="7" fillId="33" borderId="10" xfId="68" applyNumberFormat="1" applyFont="1" applyFill="1" applyBorder="1" applyAlignment="1">
      <alignment horizontal="center" vertical="center" wrapText="1"/>
      <protection/>
    </xf>
    <xf numFmtId="0" fontId="7" fillId="33" borderId="10" xfId="68" applyNumberFormat="1" applyFont="1" applyFill="1" applyBorder="1" applyAlignment="1">
      <alignment horizontal="left" vertical="center" wrapText="1"/>
      <protection/>
    </xf>
    <xf numFmtId="0" fontId="14" fillId="0" borderId="0" xfId="61" applyFont="1" applyFill="1" applyProtection="1">
      <alignment/>
      <protection hidden="1"/>
    </xf>
    <xf numFmtId="0" fontId="15" fillId="36" borderId="0" xfId="56" applyFont="1" applyFill="1" applyAlignment="1" applyProtection="1">
      <alignment horizontal="center"/>
      <protection hidden="1" locked="0"/>
    </xf>
    <xf numFmtId="0" fontId="15" fillId="36" borderId="13" xfId="56" applyFont="1" applyFill="1" applyBorder="1" applyAlignment="1" applyProtection="1">
      <alignment horizontal="left" vertical="center" wrapText="1"/>
      <protection hidden="1" locked="0"/>
    </xf>
    <xf numFmtId="0" fontId="15" fillId="36" borderId="14" xfId="56" applyFont="1" applyFill="1" applyBorder="1" applyAlignment="1" applyProtection="1">
      <alignment horizontal="left" vertical="center" wrapText="1"/>
      <protection hidden="1" locked="0"/>
    </xf>
    <xf numFmtId="0" fontId="15" fillId="36" borderId="15" xfId="56" applyFont="1" applyFill="1" applyBorder="1" applyAlignment="1" applyProtection="1">
      <alignment horizontal="left" vertical="center" wrapText="1"/>
      <protection hidden="1" locked="0"/>
    </xf>
    <xf numFmtId="0" fontId="15" fillId="36" borderId="13" xfId="56" applyFont="1" applyFill="1" applyBorder="1" applyAlignment="1" applyProtection="1">
      <alignment vertical="top"/>
      <protection hidden="1" locked="0"/>
    </xf>
    <xf numFmtId="0" fontId="15" fillId="36" borderId="14" xfId="56" applyFont="1" applyFill="1" applyBorder="1" applyAlignment="1" applyProtection="1">
      <alignment vertical="top"/>
      <protection hidden="1" locked="0"/>
    </xf>
    <xf numFmtId="0" fontId="15" fillId="36" borderId="15" xfId="56" applyFont="1" applyFill="1" applyBorder="1" applyAlignment="1" applyProtection="1">
      <alignment vertical="top"/>
      <protection hidden="1" locked="0"/>
    </xf>
    <xf numFmtId="0" fontId="14" fillId="36" borderId="13" xfId="56" applyFont="1" applyFill="1" applyBorder="1" applyAlignment="1" applyProtection="1">
      <alignment vertical="center" wrapText="1"/>
      <protection hidden="1" locked="0"/>
    </xf>
    <xf numFmtId="0" fontId="14" fillId="36" borderId="14" xfId="56" applyFont="1" applyFill="1" applyBorder="1" applyAlignment="1" applyProtection="1">
      <alignment vertical="center" wrapText="1"/>
      <protection hidden="1" locked="0"/>
    </xf>
    <xf numFmtId="0" fontId="14" fillId="36" borderId="15" xfId="56" applyFont="1" applyFill="1" applyBorder="1" applyAlignment="1" applyProtection="1">
      <alignment vertical="center" wrapText="1"/>
      <protection hidden="1" locked="0"/>
    </xf>
    <xf numFmtId="0" fontId="14" fillId="36" borderId="13" xfId="56" applyFont="1" applyFill="1" applyBorder="1" applyAlignment="1" applyProtection="1">
      <alignment horizontal="left" vertical="center" wrapText="1"/>
      <protection hidden="1" locked="0"/>
    </xf>
    <xf numFmtId="0" fontId="14" fillId="36" borderId="14" xfId="56" applyFont="1" applyFill="1" applyBorder="1" applyAlignment="1" applyProtection="1">
      <alignment horizontal="left" vertical="center" wrapText="1"/>
      <protection hidden="1" locked="0"/>
    </xf>
    <xf numFmtId="0" fontId="14" fillId="36" borderId="15" xfId="56" applyFont="1" applyFill="1" applyBorder="1" applyAlignment="1" applyProtection="1">
      <alignment horizontal="left" vertical="center" wrapText="1"/>
      <protection hidden="1" locked="0"/>
    </xf>
    <xf numFmtId="0" fontId="14" fillId="36" borderId="14" xfId="56" applyFont="1" applyFill="1" applyBorder="1" applyAlignment="1" applyProtection="1">
      <alignment horizontal="center" vertical="center" wrapText="1"/>
      <protection hidden="1" locked="0"/>
    </xf>
    <xf numFmtId="0" fontId="15" fillId="36" borderId="12" xfId="56" applyFont="1" applyFill="1" applyBorder="1" applyAlignment="1" applyProtection="1">
      <alignment horizontal="left" vertical="center" wrapText="1"/>
      <protection hidden="1" locked="0"/>
    </xf>
    <xf numFmtId="0" fontId="15" fillId="36" borderId="12" xfId="56" applyFont="1" applyFill="1" applyBorder="1" applyAlignment="1" applyProtection="1">
      <alignment vertical="center" wrapText="1"/>
      <protection hidden="1" locked="0"/>
    </xf>
    <xf numFmtId="0" fontId="15" fillId="36" borderId="16" xfId="56" applyFont="1" applyFill="1" applyBorder="1" applyAlignment="1" applyProtection="1">
      <alignment horizontal="center" vertical="center" wrapText="1"/>
      <protection hidden="1" locked="0"/>
    </xf>
    <xf numFmtId="0" fontId="15" fillId="36" borderId="17" xfId="56" applyFont="1" applyFill="1" applyBorder="1" applyAlignment="1" applyProtection="1">
      <alignment horizontal="center" vertical="center" wrapText="1"/>
      <protection hidden="1" locked="0"/>
    </xf>
    <xf numFmtId="0" fontId="15" fillId="0" borderId="16" xfId="56" applyFont="1" applyFill="1" applyBorder="1" applyAlignment="1" applyProtection="1">
      <alignment horizontal="center" vertical="center" wrapText="1"/>
      <protection hidden="1" locked="0"/>
    </xf>
    <xf numFmtId="0" fontId="15" fillId="0" borderId="17" xfId="56" applyFont="1" applyFill="1" applyBorder="1" applyAlignment="1" applyProtection="1">
      <alignment horizontal="center" vertical="center" wrapText="1"/>
      <protection hidden="1" locked="0"/>
    </xf>
    <xf numFmtId="0" fontId="14" fillId="36" borderId="13" xfId="56" applyFont="1" applyFill="1" applyBorder="1" applyAlignment="1" applyProtection="1">
      <alignment horizontal="left"/>
      <protection hidden="1" locked="0"/>
    </xf>
    <xf numFmtId="0" fontId="14" fillId="36" borderId="14" xfId="56" applyFont="1" applyFill="1" applyBorder="1" applyAlignment="1" applyProtection="1">
      <alignment horizontal="left"/>
      <protection hidden="1" locked="0"/>
    </xf>
    <xf numFmtId="0" fontId="14" fillId="36" borderId="15" xfId="56" applyFont="1" applyFill="1" applyBorder="1" applyAlignment="1" applyProtection="1">
      <alignment horizontal="left"/>
      <protection hidden="1" locked="0"/>
    </xf>
    <xf numFmtId="0" fontId="15" fillId="36" borderId="13" xfId="56" applyFont="1" applyFill="1" applyBorder="1" applyAlignment="1" applyProtection="1">
      <alignment horizontal="left"/>
      <protection hidden="1" locked="0"/>
    </xf>
    <xf numFmtId="0" fontId="15" fillId="36" borderId="14" xfId="56" applyFont="1" applyFill="1" applyBorder="1" applyAlignment="1" applyProtection="1">
      <alignment horizontal="left"/>
      <protection hidden="1" locked="0"/>
    </xf>
    <xf numFmtId="0" fontId="15" fillId="36" borderId="15" xfId="56" applyFont="1" applyFill="1" applyBorder="1" applyAlignment="1" applyProtection="1">
      <alignment horizontal="left"/>
      <protection hidden="1" locked="0"/>
    </xf>
    <xf numFmtId="0" fontId="15" fillId="36" borderId="13" xfId="56" applyFont="1" applyFill="1" applyBorder="1" applyAlignment="1" applyProtection="1">
      <alignment horizontal="left" wrapText="1"/>
      <protection hidden="1" locked="0"/>
    </xf>
    <xf numFmtId="0" fontId="15" fillId="36" borderId="14" xfId="56" applyFont="1" applyFill="1" applyBorder="1" applyAlignment="1" applyProtection="1">
      <alignment horizontal="left" wrapText="1"/>
      <protection hidden="1" locked="0"/>
    </xf>
    <xf numFmtId="0" fontId="15" fillId="36" borderId="15" xfId="56" applyFont="1" applyFill="1" applyBorder="1" applyAlignment="1" applyProtection="1">
      <alignment horizontal="left" wrapText="1"/>
      <protection hidden="1" locked="0"/>
    </xf>
    <xf numFmtId="0" fontId="17" fillId="36" borderId="18" xfId="56" applyFont="1" applyFill="1" applyBorder="1" applyAlignment="1" applyProtection="1">
      <alignment horizontal="center"/>
      <protection hidden="1" locked="0"/>
    </xf>
    <xf numFmtId="3" fontId="17" fillId="36" borderId="18" xfId="56" applyNumberFormat="1" applyFont="1" applyFill="1" applyBorder="1" applyAlignment="1" applyProtection="1">
      <alignment horizontal="center"/>
      <protection hidden="1" locked="0"/>
    </xf>
    <xf numFmtId="0" fontId="14" fillId="36" borderId="13" xfId="56" applyFont="1" applyFill="1" applyBorder="1" applyAlignment="1" applyProtection="1">
      <alignment horizontal="left" vertical="top" wrapText="1"/>
      <protection hidden="1" locked="0"/>
    </xf>
    <xf numFmtId="0" fontId="14" fillId="36" borderId="14" xfId="56" applyFont="1" applyFill="1" applyBorder="1" applyAlignment="1" applyProtection="1">
      <alignment horizontal="left" vertical="top" wrapText="1"/>
      <protection hidden="1" locked="0"/>
    </xf>
    <xf numFmtId="0" fontId="14" fillId="36" borderId="15" xfId="56" applyFont="1" applyFill="1" applyBorder="1" applyAlignment="1" applyProtection="1">
      <alignment horizontal="left" vertical="top" wrapText="1"/>
      <protection hidden="1" locked="0"/>
    </xf>
    <xf numFmtId="0" fontId="15" fillId="36" borderId="13" xfId="56" applyFont="1" applyFill="1" applyBorder="1" applyAlignment="1" applyProtection="1">
      <alignment horizontal="left" vertical="top" wrapText="1"/>
      <protection hidden="1" locked="0"/>
    </xf>
    <xf numFmtId="0" fontId="15" fillId="36" borderId="14" xfId="56" applyFont="1" applyFill="1" applyBorder="1" applyAlignment="1" applyProtection="1">
      <alignment horizontal="left" vertical="top" wrapText="1"/>
      <protection hidden="1" locked="0"/>
    </xf>
    <xf numFmtId="0" fontId="15" fillId="36" borderId="15" xfId="56" applyFont="1" applyFill="1" applyBorder="1" applyAlignment="1" applyProtection="1">
      <alignment horizontal="left" vertical="top" wrapText="1"/>
      <protection hidden="1" locked="0"/>
    </xf>
    <xf numFmtId="43" fontId="12" fillId="0" borderId="19" xfId="89" applyFont="1" applyFill="1" applyBorder="1" applyAlignment="1">
      <alignment horizontal="left" vertical="center"/>
    </xf>
    <xf numFmtId="43" fontId="12" fillId="0" borderId="0" xfId="89" applyFont="1" applyFill="1" applyAlignment="1">
      <alignment horizontal="left" vertical="center"/>
    </xf>
    <xf numFmtId="0" fontId="15" fillId="36" borderId="13" xfId="56" applyFont="1" applyFill="1" applyBorder="1" applyAlignment="1" applyProtection="1">
      <alignment horizontal="center" vertical="center" wrapText="1"/>
      <protection hidden="1" locked="0"/>
    </xf>
    <xf numFmtId="0" fontId="15" fillId="36" borderId="14" xfId="56" applyFont="1" applyFill="1" applyBorder="1" applyAlignment="1" applyProtection="1">
      <alignment horizontal="center" vertical="center" wrapText="1"/>
      <protection hidden="1" locked="0"/>
    </xf>
    <xf numFmtId="0" fontId="15" fillId="36" borderId="15" xfId="56" applyFont="1" applyFill="1" applyBorder="1" applyAlignment="1" applyProtection="1">
      <alignment horizontal="center" vertical="center" wrapText="1"/>
      <protection hidden="1" locked="0"/>
    </xf>
    <xf numFmtId="0" fontId="14" fillId="36" borderId="13" xfId="56" applyFont="1" applyFill="1" applyBorder="1" applyAlignment="1" applyProtection="1">
      <alignment horizontal="left" vertical="top"/>
      <protection hidden="1" locked="0"/>
    </xf>
    <xf numFmtId="0" fontId="14" fillId="36" borderId="14" xfId="56" applyFont="1" applyFill="1" applyBorder="1" applyAlignment="1" applyProtection="1">
      <alignment horizontal="left" vertical="top"/>
      <protection hidden="1" locked="0"/>
    </xf>
    <xf numFmtId="0" fontId="14" fillId="36" borderId="15" xfId="56" applyFont="1" applyFill="1" applyBorder="1" applyAlignment="1" applyProtection="1">
      <alignment horizontal="left" vertical="top"/>
      <protection hidden="1"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ook1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_Лист2" xfId="68"/>
    <cellStyle name="Обычный_ф2" xfId="69"/>
    <cellStyle name="Обычный_ф2нов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Финансовый 2 3" xfId="82"/>
    <cellStyle name="Финансовый 2 4" xfId="83"/>
    <cellStyle name="Финансовый 2 5" xfId="84"/>
    <cellStyle name="Финансовый 2 6" xfId="85"/>
    <cellStyle name="Финансовый 3" xfId="86"/>
    <cellStyle name="Финансовый 4" xfId="87"/>
    <cellStyle name="Финансовый 4 2" xfId="88"/>
    <cellStyle name="Финансовый 4 2 2" xfId="89"/>
    <cellStyle name="Финансовый 4 3" xfId="90"/>
    <cellStyle name="Финансовый 4 4" xfId="91"/>
    <cellStyle name="Финансовый 5" xfId="92"/>
    <cellStyle name="Финансовый 6" xfId="93"/>
    <cellStyle name="Финансовый 7" xfId="94"/>
    <cellStyle name="Финансовый 7 2" xfId="95"/>
    <cellStyle name="Финансовый 8" xfId="96"/>
    <cellStyle name="Финансовый 9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s.lebedeva\Desktop\&#1052;&#1086;&#1080;%20&#1076;&#1086;&#1082;&#1091;&#1084;&#1077;&#1085;&#1090;&#1099;\My%20Documents\&#1057;&#1074;&#1077;&#1090;&#1083;&#1072;&#1085;&#1072;\2012\&#1060;&#1080;&#1085;&#1072;&#1085;&#1089;&#1086;&#1074;&#1072;&#1103;%20&#1086;&#1090;&#1095;&#1077;&#1090;&#1085;&#1086;&#1089;&#1090;&#1100;\&#1092;&#1080;&#1085;&#1072;&#1085;&#1089;&#1086;&#1074;&#1072;&#1103;%20&#1086;&#1090;&#1095;&#1077;&#1090;&#1085;&#1086;&#1089;&#1090;&#1100;%20&#1079;&#1072;%201%20&#1082;&#1074;&#1072;&#1088;&#1090;&#1072;&#1083;%202012%20&#1075;&#1086;&#1076;&#1072;\&#1060;&#1080;&#1085;&#1072;&#1085;&#1089;&#1086;&#1074;&#1072;&#1103;%20&#1086;&#1090;&#1095;&#1077;&#1090;&#1085;&#1086;&#1089;&#1090;&#1100;%20&#1040;&#1054;%20&#1050;%20&#1053;%20&#1079;&#1072;%201%20&#1082;&#1074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 (2)"/>
      <sheetName val="оборотка"/>
      <sheetName val="формы по мсфо"/>
      <sheetName val="баланс "/>
      <sheetName val="инвест.1 квартал 2012"/>
      <sheetName val="ф2 "/>
      <sheetName val="для опиу2010"/>
      <sheetName val="ф3 "/>
      <sheetName val="резервы"/>
      <sheetName val="Лист1"/>
      <sheetName val="ф4 "/>
      <sheetName val="ф1"/>
      <sheetName val="ф2"/>
      <sheetName val="ф3"/>
      <sheetName val="расш.прочих пост и выб."/>
      <sheetName val="ф3-1"/>
      <sheetName val="ф4"/>
      <sheetName val="ф5_расх.пер"/>
      <sheetName val="расш.к ф5"/>
      <sheetName val="Т4_ВП"/>
      <sheetName val="расш.к Т4_ВП"/>
      <sheetName val="Т5_Пр"/>
      <sheetName val="ОС"/>
      <sheetName val="ТМЗза 1полугодие11"/>
      <sheetName val="Т10_Резервы"/>
      <sheetName val="Т1_ОС "/>
      <sheetName val="Т3_Налоги"/>
      <sheetName val="Т6_ДЗ"/>
      <sheetName val="Т7_КЗ"/>
      <sheetName val="План счетов"/>
      <sheetName val="Приложение"/>
      <sheetName val="Т9_ОНО"/>
      <sheetName val="1200"/>
      <sheetName val="Лист2"/>
      <sheetName val="нма"/>
      <sheetName val="ос 2011"/>
      <sheetName val="расх. периода"/>
      <sheetName val="расш. к расх. периода"/>
      <sheetName val="вознагр."/>
      <sheetName val="изменения на2603"/>
      <sheetName val="Лист3"/>
      <sheetName val="Лист4"/>
    </sheetNames>
    <sheetDataSet>
      <sheetData sheetId="1">
        <row r="134">
          <cell r="M1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ans.kz/viewtopic.php?t=24912" TargetMode="External" /><Relationship Id="rId2" Type="http://schemas.openxmlformats.org/officeDocument/2006/relationships/hyperlink" Target="mailto:admin@balans.kz" TargetMode="External" /><Relationship Id="rId3" Type="http://schemas.openxmlformats.org/officeDocument/2006/relationships/hyperlink" Target="http://www.balans.kz/profile.php?mode=viewprofile&amp;u=86" TargetMode="External" /><Relationship Id="rId4" Type="http://schemas.openxmlformats.org/officeDocument/2006/relationships/hyperlink" Target="http://balans.kz/profile.php?mode=viewprofile&amp;u=14134" TargetMode="External" /><Relationship Id="rId5" Type="http://schemas.openxmlformats.org/officeDocument/2006/relationships/hyperlink" Target="http://www.balans.kz/profile.php?mode=viewprofile&amp;u=12815" TargetMode="External" /><Relationship Id="rId6" Type="http://schemas.openxmlformats.org/officeDocument/2006/relationships/hyperlink" Target="http://www.balans.kz/profile.php?mode=viewprofile&amp;u=5802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ans.kz/viewtopic.php?t=24912" TargetMode="External" /><Relationship Id="rId2" Type="http://schemas.openxmlformats.org/officeDocument/2006/relationships/hyperlink" Target="mailto:admin@balans.kz" TargetMode="External" /><Relationship Id="rId3" Type="http://schemas.openxmlformats.org/officeDocument/2006/relationships/hyperlink" Target="http://www.balans.kz/profile.php?mode=viewprofile&amp;u=86" TargetMode="External" /><Relationship Id="rId4" Type="http://schemas.openxmlformats.org/officeDocument/2006/relationships/hyperlink" Target="http://balans.kz/profile.php?mode=viewprofile&amp;u=14134" TargetMode="External" /><Relationship Id="rId5" Type="http://schemas.openxmlformats.org/officeDocument/2006/relationships/hyperlink" Target="http://www.balans.kz/profile.php?mode=viewprofile&amp;u=12815" TargetMode="External" /><Relationship Id="rId6" Type="http://schemas.openxmlformats.org/officeDocument/2006/relationships/hyperlink" Target="http://www.balans.kz/profile.php?mode=viewprofile&amp;u=5802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1"/>
  <sheetViews>
    <sheetView zoomScalePageLayoutView="0" workbookViewId="0" topLeftCell="A91">
      <selection activeCell="A99" sqref="A99:IV99"/>
    </sheetView>
  </sheetViews>
  <sheetFormatPr defaultColWidth="9.140625" defaultRowHeight="15" outlineLevelCol="1"/>
  <cols>
    <col min="2" max="2" width="34.00390625" style="0" customWidth="1"/>
    <col min="3" max="4" width="14.00390625" style="0" customWidth="1" outlineLevel="1"/>
    <col min="5" max="6" width="14.8515625" style="0" customWidth="1" outlineLevel="1"/>
    <col min="7" max="8" width="14.00390625" style="0" customWidth="1" outlineLevel="1"/>
    <col min="10" max="11" width="13.421875" style="0" customWidth="1"/>
    <col min="13" max="13" width="17.7109375" style="15" customWidth="1"/>
    <col min="14" max="14" width="20.28125" style="15" customWidth="1"/>
  </cols>
  <sheetData>
    <row r="2" spans="2:14" ht="15" customHeight="1">
      <c r="B2" s="157" t="s">
        <v>90</v>
      </c>
      <c r="C2" s="156" t="s">
        <v>91</v>
      </c>
      <c r="D2" s="156"/>
      <c r="E2" s="156" t="s">
        <v>92</v>
      </c>
      <c r="F2" s="156"/>
      <c r="G2" s="156" t="s">
        <v>93</v>
      </c>
      <c r="H2" s="156"/>
      <c r="J2" s="156" t="s">
        <v>91</v>
      </c>
      <c r="K2" s="156"/>
      <c r="M2" s="156" t="s">
        <v>93</v>
      </c>
      <c r="N2" s="156"/>
    </row>
    <row r="3" spans="2:14" ht="15">
      <c r="B3" s="157"/>
      <c r="C3" s="1" t="s">
        <v>94</v>
      </c>
      <c r="D3" s="1" t="s">
        <v>95</v>
      </c>
      <c r="E3" s="1" t="s">
        <v>94</v>
      </c>
      <c r="F3" s="1" t="s">
        <v>95</v>
      </c>
      <c r="G3" s="1" t="s">
        <v>94</v>
      </c>
      <c r="H3" s="1" t="s">
        <v>95</v>
      </c>
      <c r="J3" s="1" t="s">
        <v>94</v>
      </c>
      <c r="K3" s="1" t="s">
        <v>95</v>
      </c>
      <c r="M3" s="16" t="s">
        <v>94</v>
      </c>
      <c r="N3" s="16" t="s">
        <v>95</v>
      </c>
    </row>
    <row r="4" spans="2:14" ht="15">
      <c r="B4" s="2" t="s">
        <v>96</v>
      </c>
      <c r="C4" s="3">
        <v>1471077653.3500001</v>
      </c>
      <c r="D4" s="4"/>
      <c r="E4" s="3">
        <v>112632230296.2</v>
      </c>
      <c r="F4" s="3">
        <v>109996002850.12</v>
      </c>
      <c r="G4" s="3">
        <v>4107305099.4300003</v>
      </c>
      <c r="H4" s="4"/>
      <c r="J4" s="3">
        <f>ROUND(C4/1000,0)</f>
        <v>1471078</v>
      </c>
      <c r="K4" s="4">
        <f>ROUND(D4/1000,0)</f>
        <v>0</v>
      </c>
      <c r="M4" s="17">
        <f>ROUND(G4/1000,0)</f>
        <v>4107305</v>
      </c>
      <c r="N4" s="17">
        <f>ROUND(H4/1000,0)</f>
        <v>0</v>
      </c>
    </row>
    <row r="5" spans="2:14" ht="15">
      <c r="B5" s="5" t="s">
        <v>97</v>
      </c>
      <c r="C5" s="6">
        <v>1159583.27</v>
      </c>
      <c r="D5" s="7"/>
      <c r="E5" s="6">
        <v>2671536.04</v>
      </c>
      <c r="F5" s="6">
        <v>3203069.69</v>
      </c>
      <c r="G5" s="6">
        <v>628049.62</v>
      </c>
      <c r="H5" s="7"/>
      <c r="J5" s="6">
        <f aca="true" t="shared" si="0" ref="J5:J68">ROUND(C5/1000,0)</f>
        <v>1160</v>
      </c>
      <c r="K5" s="7">
        <f aca="true" t="shared" si="1" ref="K5:K68">ROUND(D5/1000,0)</f>
        <v>0</v>
      </c>
      <c r="M5" s="6">
        <f aca="true" t="shared" si="2" ref="M5:M36">ROUND(G5/1000,0)</f>
        <v>628</v>
      </c>
      <c r="N5" s="6">
        <f aca="true" t="shared" si="3" ref="N5:N68">ROUND(H5/1000,0)</f>
        <v>0</v>
      </c>
    </row>
    <row r="6" spans="2:14" ht="15">
      <c r="B6" s="8" t="s">
        <v>98</v>
      </c>
      <c r="C6" s="9"/>
      <c r="D6" s="9"/>
      <c r="E6" s="10">
        <v>30352884663.67</v>
      </c>
      <c r="F6" s="10">
        <v>30352884663.67</v>
      </c>
      <c r="G6" s="9"/>
      <c r="H6" s="9"/>
      <c r="J6" s="9">
        <f t="shared" si="0"/>
        <v>0</v>
      </c>
      <c r="K6" s="9">
        <f t="shared" si="1"/>
        <v>0</v>
      </c>
      <c r="M6" s="6">
        <f t="shared" si="2"/>
        <v>0</v>
      </c>
      <c r="N6" s="6">
        <f t="shared" si="3"/>
        <v>0</v>
      </c>
    </row>
    <row r="7" spans="2:14" ht="15">
      <c r="B7" s="11" t="s">
        <v>99</v>
      </c>
      <c r="C7" s="7"/>
      <c r="D7" s="7"/>
      <c r="E7" s="6">
        <v>30352884663.67</v>
      </c>
      <c r="F7" s="6">
        <v>30352884663.67</v>
      </c>
      <c r="G7" s="7"/>
      <c r="H7" s="7"/>
      <c r="J7" s="7">
        <f t="shared" si="0"/>
        <v>0</v>
      </c>
      <c r="K7" s="7">
        <f t="shared" si="1"/>
        <v>0</v>
      </c>
      <c r="M7" s="6">
        <f t="shared" si="2"/>
        <v>0</v>
      </c>
      <c r="N7" s="6">
        <f t="shared" si="3"/>
        <v>0</v>
      </c>
    </row>
    <row r="8" spans="2:14" ht="22.5">
      <c r="B8" s="5" t="s">
        <v>100</v>
      </c>
      <c r="C8" s="6">
        <v>115519144.93</v>
      </c>
      <c r="D8" s="7"/>
      <c r="E8" s="6">
        <v>35766990090.15</v>
      </c>
      <c r="F8" s="6">
        <v>35627135193.26</v>
      </c>
      <c r="G8" s="6">
        <v>255374041.82</v>
      </c>
      <c r="H8" s="7"/>
      <c r="J8" s="6">
        <f t="shared" si="0"/>
        <v>115519</v>
      </c>
      <c r="K8" s="7">
        <f t="shared" si="1"/>
        <v>0</v>
      </c>
      <c r="M8" s="6">
        <f t="shared" si="2"/>
        <v>255374</v>
      </c>
      <c r="N8" s="6">
        <f t="shared" si="3"/>
        <v>0</v>
      </c>
    </row>
    <row r="9" spans="2:14" ht="22.5">
      <c r="B9" s="5" t="s">
        <v>101</v>
      </c>
      <c r="C9" s="6">
        <v>1352522016.66</v>
      </c>
      <c r="D9" s="7"/>
      <c r="E9" s="6">
        <v>43197792324.38999</v>
      </c>
      <c r="F9" s="6">
        <v>43776237797.89001</v>
      </c>
      <c r="G9" s="6">
        <v>774076543.16</v>
      </c>
      <c r="H9" s="7"/>
      <c r="J9" s="6">
        <f t="shared" si="0"/>
        <v>1352522</v>
      </c>
      <c r="K9" s="7">
        <f t="shared" si="1"/>
        <v>0</v>
      </c>
      <c r="M9" s="6">
        <f t="shared" si="2"/>
        <v>774077</v>
      </c>
      <c r="N9" s="6">
        <f t="shared" si="3"/>
        <v>0</v>
      </c>
    </row>
    <row r="10" spans="2:14" ht="33.75">
      <c r="B10" s="11" t="s">
        <v>102</v>
      </c>
      <c r="C10" s="6">
        <v>1352522016.66</v>
      </c>
      <c r="D10" s="7"/>
      <c r="E10" s="6">
        <v>43197792324.38999</v>
      </c>
      <c r="F10" s="6">
        <v>43776237797.89001</v>
      </c>
      <c r="G10" s="6">
        <v>774076543.16</v>
      </c>
      <c r="H10" s="7"/>
      <c r="J10" s="6">
        <f t="shared" si="0"/>
        <v>1352522</v>
      </c>
      <c r="K10" s="7">
        <f t="shared" si="1"/>
        <v>0</v>
      </c>
      <c r="M10" s="6">
        <f t="shared" si="2"/>
        <v>774077</v>
      </c>
      <c r="N10" s="6">
        <f t="shared" si="3"/>
        <v>0</v>
      </c>
    </row>
    <row r="11" spans="2:14" ht="22.5">
      <c r="B11" s="5" t="s">
        <v>103</v>
      </c>
      <c r="C11" s="6">
        <v>300000</v>
      </c>
      <c r="D11" s="7"/>
      <c r="E11" s="6">
        <v>3305357271.9500003</v>
      </c>
      <c r="F11" s="6">
        <v>232955000</v>
      </c>
      <c r="G11" s="6">
        <v>3072702271.9500003</v>
      </c>
      <c r="H11" s="7"/>
      <c r="J11" s="6">
        <f t="shared" si="0"/>
        <v>300</v>
      </c>
      <c r="K11" s="7">
        <f t="shared" si="1"/>
        <v>0</v>
      </c>
      <c r="M11" s="6">
        <f t="shared" si="2"/>
        <v>3072702</v>
      </c>
      <c r="N11" s="6">
        <f t="shared" si="3"/>
        <v>0</v>
      </c>
    </row>
    <row r="12" spans="2:14" ht="33.75">
      <c r="B12" s="11" t="s">
        <v>104</v>
      </c>
      <c r="C12" s="6">
        <v>300000</v>
      </c>
      <c r="D12" s="7"/>
      <c r="E12" s="6">
        <v>302271.95</v>
      </c>
      <c r="F12" s="6">
        <v>300000</v>
      </c>
      <c r="G12" s="6">
        <v>302271.95</v>
      </c>
      <c r="H12" s="7"/>
      <c r="J12" s="6">
        <f t="shared" si="0"/>
        <v>300</v>
      </c>
      <c r="K12" s="7">
        <f t="shared" si="1"/>
        <v>0</v>
      </c>
      <c r="M12" s="6">
        <f t="shared" si="2"/>
        <v>302</v>
      </c>
      <c r="N12" s="6">
        <f t="shared" si="3"/>
        <v>0</v>
      </c>
    </row>
    <row r="13" spans="2:14" ht="33.75">
      <c r="B13" s="11" t="s">
        <v>309</v>
      </c>
      <c r="C13" s="7"/>
      <c r="D13" s="7"/>
      <c r="E13" s="6">
        <v>3305055000</v>
      </c>
      <c r="F13" s="6">
        <v>232655000</v>
      </c>
      <c r="G13" s="6">
        <v>3072400000</v>
      </c>
      <c r="H13" s="7"/>
      <c r="J13" s="7">
        <f t="shared" si="0"/>
        <v>0</v>
      </c>
      <c r="K13" s="7">
        <f t="shared" si="1"/>
        <v>0</v>
      </c>
      <c r="M13" s="6">
        <f t="shared" si="2"/>
        <v>3072400</v>
      </c>
      <c r="N13" s="6">
        <f t="shared" si="3"/>
        <v>0</v>
      </c>
    </row>
    <row r="14" spans="2:14" ht="22.5">
      <c r="B14" s="5" t="s">
        <v>105</v>
      </c>
      <c r="C14" s="6">
        <v>1576908.49</v>
      </c>
      <c r="D14" s="7"/>
      <c r="E14" s="6">
        <v>6534410</v>
      </c>
      <c r="F14" s="6">
        <v>3587125.61</v>
      </c>
      <c r="G14" s="6">
        <v>4524192.88</v>
      </c>
      <c r="H14" s="7"/>
      <c r="J14" s="6">
        <f t="shared" si="0"/>
        <v>1577</v>
      </c>
      <c r="K14" s="7">
        <f t="shared" si="1"/>
        <v>0</v>
      </c>
      <c r="M14" s="6">
        <f t="shared" si="2"/>
        <v>4524</v>
      </c>
      <c r="N14" s="6">
        <f t="shared" si="3"/>
        <v>0</v>
      </c>
    </row>
    <row r="15" spans="2:14" ht="33.75">
      <c r="B15" s="11" t="s">
        <v>106</v>
      </c>
      <c r="C15" s="6">
        <v>1576908.49</v>
      </c>
      <c r="D15" s="7"/>
      <c r="E15" s="6">
        <v>6534410</v>
      </c>
      <c r="F15" s="6">
        <v>3587125.61</v>
      </c>
      <c r="G15" s="6">
        <v>4524192.88</v>
      </c>
      <c r="H15" s="7"/>
      <c r="J15" s="6">
        <f t="shared" si="0"/>
        <v>1577</v>
      </c>
      <c r="K15" s="7">
        <f t="shared" si="1"/>
        <v>0</v>
      </c>
      <c r="M15" s="6">
        <f t="shared" si="2"/>
        <v>4524</v>
      </c>
      <c r="N15" s="6">
        <f t="shared" si="3"/>
        <v>0</v>
      </c>
    </row>
    <row r="16" spans="2:14" ht="22.5">
      <c r="B16" s="2" t="s">
        <v>107</v>
      </c>
      <c r="C16" s="3">
        <v>4273571476.67</v>
      </c>
      <c r="D16" s="4"/>
      <c r="E16" s="3">
        <v>52247597205.68001</v>
      </c>
      <c r="F16" s="3">
        <v>47915273831</v>
      </c>
      <c r="G16" s="3">
        <v>8605894851.35</v>
      </c>
      <c r="H16" s="4"/>
      <c r="J16" s="3">
        <f t="shared" si="0"/>
        <v>4273571</v>
      </c>
      <c r="K16" s="4">
        <f t="shared" si="1"/>
        <v>0</v>
      </c>
      <c r="M16" s="6">
        <f t="shared" si="2"/>
        <v>8605895</v>
      </c>
      <c r="N16" s="6">
        <f t="shared" si="3"/>
        <v>0</v>
      </c>
    </row>
    <row r="17" spans="2:14" ht="33.75">
      <c r="B17" s="5" t="s">
        <v>108</v>
      </c>
      <c r="C17" s="6">
        <v>4265825202.69</v>
      </c>
      <c r="D17" s="7"/>
      <c r="E17" s="6">
        <v>52121051075.43</v>
      </c>
      <c r="F17" s="6">
        <v>47788592308.51</v>
      </c>
      <c r="G17" s="6">
        <v>8598283969.609999</v>
      </c>
      <c r="H17" s="7"/>
      <c r="J17" s="6">
        <f t="shared" si="0"/>
        <v>4265825</v>
      </c>
      <c r="K17" s="7">
        <f t="shared" si="1"/>
        <v>0</v>
      </c>
      <c r="M17" s="6">
        <f t="shared" si="2"/>
        <v>8598284</v>
      </c>
      <c r="N17" s="6">
        <f t="shared" si="3"/>
        <v>0</v>
      </c>
    </row>
    <row r="18" spans="2:14" ht="33.75">
      <c r="B18" s="11" t="s">
        <v>109</v>
      </c>
      <c r="C18" s="6">
        <v>28207312</v>
      </c>
      <c r="D18" s="7"/>
      <c r="E18" s="6">
        <v>5003605731.68</v>
      </c>
      <c r="F18" s="6">
        <v>5023317844.81</v>
      </c>
      <c r="G18" s="6">
        <v>8495198.87</v>
      </c>
      <c r="H18" s="7"/>
      <c r="J18" s="6">
        <f t="shared" si="0"/>
        <v>28207</v>
      </c>
      <c r="K18" s="7">
        <f t="shared" si="1"/>
        <v>0</v>
      </c>
      <c r="M18" s="6">
        <f t="shared" si="2"/>
        <v>8495</v>
      </c>
      <c r="N18" s="6">
        <f t="shared" si="3"/>
        <v>0</v>
      </c>
    </row>
    <row r="19" spans="2:14" ht="33.75">
      <c r="B19" s="11" t="s">
        <v>110</v>
      </c>
      <c r="C19" s="6">
        <v>4237617890.69</v>
      </c>
      <c r="D19" s="7"/>
      <c r="E19" s="6">
        <v>47117445343.75001</v>
      </c>
      <c r="F19" s="6">
        <v>42765274463.700005</v>
      </c>
      <c r="G19" s="6">
        <v>8589788770.74</v>
      </c>
      <c r="H19" s="7"/>
      <c r="J19" s="6">
        <f t="shared" si="0"/>
        <v>4237618</v>
      </c>
      <c r="K19" s="7">
        <f t="shared" si="1"/>
        <v>0</v>
      </c>
      <c r="M19" s="6">
        <f t="shared" si="2"/>
        <v>8589789</v>
      </c>
      <c r="N19" s="6">
        <f t="shared" si="3"/>
        <v>0</v>
      </c>
    </row>
    <row r="20" spans="2:14" ht="22.5">
      <c r="B20" s="8" t="s">
        <v>111</v>
      </c>
      <c r="C20" s="10">
        <v>2791174.02</v>
      </c>
      <c r="D20" s="9"/>
      <c r="E20" s="10">
        <v>126432692.75</v>
      </c>
      <c r="F20" s="10">
        <v>121612985.03</v>
      </c>
      <c r="G20" s="10">
        <v>7610881.74</v>
      </c>
      <c r="H20" s="9"/>
      <c r="J20" s="10">
        <f t="shared" si="0"/>
        <v>2791</v>
      </c>
      <c r="K20" s="9">
        <f t="shared" si="1"/>
        <v>0</v>
      </c>
      <c r="M20" s="6">
        <f t="shared" si="2"/>
        <v>7611</v>
      </c>
      <c r="N20" s="6">
        <f t="shared" si="3"/>
        <v>0</v>
      </c>
    </row>
    <row r="21" spans="2:14" ht="22.5">
      <c r="B21" s="11" t="s">
        <v>112</v>
      </c>
      <c r="C21" s="7"/>
      <c r="D21" s="7"/>
      <c r="E21" s="6">
        <v>51467305.33</v>
      </c>
      <c r="F21" s="6">
        <v>49783368.74</v>
      </c>
      <c r="G21" s="6">
        <v>1683936.59</v>
      </c>
      <c r="H21" s="7"/>
      <c r="J21" s="6">
        <f t="shared" si="0"/>
        <v>0</v>
      </c>
      <c r="K21" s="7">
        <f t="shared" si="1"/>
        <v>0</v>
      </c>
      <c r="M21" s="6">
        <f t="shared" si="2"/>
        <v>1684</v>
      </c>
      <c r="N21" s="6">
        <f t="shared" si="3"/>
        <v>0</v>
      </c>
    </row>
    <row r="22" spans="2:14" ht="22.5">
      <c r="B22" s="11" t="s">
        <v>113</v>
      </c>
      <c r="C22" s="6">
        <v>2791174.02</v>
      </c>
      <c r="D22" s="7"/>
      <c r="E22" s="6">
        <v>74965387.42</v>
      </c>
      <c r="F22" s="6">
        <v>71829616.29</v>
      </c>
      <c r="G22" s="6">
        <v>5926945.15</v>
      </c>
      <c r="H22" s="7"/>
      <c r="J22" s="6">
        <f t="shared" si="0"/>
        <v>2791</v>
      </c>
      <c r="K22" s="7">
        <f t="shared" si="1"/>
        <v>0</v>
      </c>
      <c r="M22" s="6">
        <f t="shared" si="2"/>
        <v>5927</v>
      </c>
      <c r="N22" s="6">
        <f t="shared" si="3"/>
        <v>0</v>
      </c>
    </row>
    <row r="23" spans="2:14" ht="22.5">
      <c r="B23" s="8" t="s">
        <v>316</v>
      </c>
      <c r="C23" s="10">
        <v>5128337.46</v>
      </c>
      <c r="D23" s="9"/>
      <c r="E23" s="9"/>
      <c r="F23" s="10">
        <v>5128337.46</v>
      </c>
      <c r="G23" s="9"/>
      <c r="H23" s="9"/>
      <c r="J23" s="10">
        <f t="shared" si="0"/>
        <v>5128</v>
      </c>
      <c r="K23" s="9">
        <f t="shared" si="1"/>
        <v>0</v>
      </c>
      <c r="M23" s="6">
        <f t="shared" si="2"/>
        <v>0</v>
      </c>
      <c r="N23" s="6">
        <f t="shared" si="3"/>
        <v>0</v>
      </c>
    </row>
    <row r="24" spans="2:14" ht="22.5">
      <c r="B24" s="11" t="s">
        <v>317</v>
      </c>
      <c r="C24" s="6">
        <v>5128337.46</v>
      </c>
      <c r="D24" s="7"/>
      <c r="E24" s="7"/>
      <c r="F24" s="6">
        <v>5128337.46</v>
      </c>
      <c r="G24" s="7"/>
      <c r="H24" s="7"/>
      <c r="J24" s="6">
        <f t="shared" si="0"/>
        <v>5128</v>
      </c>
      <c r="K24" s="7">
        <f t="shared" si="1"/>
        <v>0</v>
      </c>
      <c r="M24" s="6">
        <f t="shared" si="2"/>
        <v>0</v>
      </c>
      <c r="N24" s="6">
        <f t="shared" si="3"/>
        <v>0</v>
      </c>
    </row>
    <row r="25" spans="2:14" ht="22.5">
      <c r="B25" s="5" t="s">
        <v>114</v>
      </c>
      <c r="C25" s="7"/>
      <c r="D25" s="6">
        <v>173237.5</v>
      </c>
      <c r="E25" s="6">
        <v>113437.5</v>
      </c>
      <c r="F25" s="12">
        <v>-59800</v>
      </c>
      <c r="G25" s="7"/>
      <c r="H25" s="7"/>
      <c r="J25" s="7">
        <f t="shared" si="0"/>
        <v>0</v>
      </c>
      <c r="K25" s="6">
        <f t="shared" si="1"/>
        <v>173</v>
      </c>
      <c r="M25" s="17">
        <f t="shared" si="2"/>
        <v>0</v>
      </c>
      <c r="N25" s="17">
        <f t="shared" si="3"/>
        <v>0</v>
      </c>
    </row>
    <row r="26" spans="2:14" ht="15">
      <c r="B26" s="2" t="s">
        <v>115</v>
      </c>
      <c r="C26" s="3">
        <v>744381556.57</v>
      </c>
      <c r="D26" s="4"/>
      <c r="E26" s="3">
        <v>26886827371.68</v>
      </c>
      <c r="F26" s="3">
        <v>26884446022.23</v>
      </c>
      <c r="G26" s="3">
        <v>746762906.02</v>
      </c>
      <c r="H26" s="4"/>
      <c r="J26" s="3">
        <f t="shared" si="0"/>
        <v>744382</v>
      </c>
      <c r="K26" s="4">
        <f t="shared" si="1"/>
        <v>0</v>
      </c>
      <c r="M26" s="6">
        <f t="shared" si="2"/>
        <v>746763</v>
      </c>
      <c r="N26" s="6">
        <f t="shared" si="3"/>
        <v>0</v>
      </c>
    </row>
    <row r="27" spans="2:14" ht="15">
      <c r="B27" s="5" t="s">
        <v>116</v>
      </c>
      <c r="C27" s="6">
        <v>24496542.72</v>
      </c>
      <c r="D27" s="7"/>
      <c r="E27" s="6">
        <v>13346330662.230001</v>
      </c>
      <c r="F27" s="6">
        <v>13287109814.320002</v>
      </c>
      <c r="G27" s="6">
        <v>83717390.63</v>
      </c>
      <c r="H27" s="7"/>
      <c r="J27" s="6">
        <f t="shared" si="0"/>
        <v>24497</v>
      </c>
      <c r="K27" s="7">
        <f t="shared" si="1"/>
        <v>0</v>
      </c>
      <c r="M27" s="6">
        <f t="shared" si="2"/>
        <v>83717</v>
      </c>
      <c r="N27" s="6">
        <f t="shared" si="3"/>
        <v>0</v>
      </c>
    </row>
    <row r="28" spans="2:14" ht="15">
      <c r="B28" s="8" t="s">
        <v>117</v>
      </c>
      <c r="C28" s="10">
        <v>727051015.13</v>
      </c>
      <c r="D28" s="9"/>
      <c r="E28" s="10">
        <v>13540496709.45</v>
      </c>
      <c r="F28" s="10">
        <v>13597336207.91</v>
      </c>
      <c r="G28" s="10">
        <v>670211516.67</v>
      </c>
      <c r="H28" s="9"/>
      <c r="J28" s="10">
        <f t="shared" si="0"/>
        <v>727051</v>
      </c>
      <c r="K28" s="9">
        <f t="shared" si="1"/>
        <v>0</v>
      </c>
      <c r="M28" s="6">
        <f t="shared" si="2"/>
        <v>670212</v>
      </c>
      <c r="N28" s="6">
        <f t="shared" si="3"/>
        <v>0</v>
      </c>
    </row>
    <row r="29" spans="2:14" ht="15">
      <c r="B29" s="11" t="s">
        <v>118</v>
      </c>
      <c r="C29" s="6">
        <v>452492004.15</v>
      </c>
      <c r="D29" s="7"/>
      <c r="E29" s="6">
        <v>7806670844.59</v>
      </c>
      <c r="F29" s="6">
        <v>7838628906.37</v>
      </c>
      <c r="G29" s="6">
        <v>420533942.37</v>
      </c>
      <c r="H29" s="7"/>
      <c r="J29" s="6">
        <f t="shared" si="0"/>
        <v>452492</v>
      </c>
      <c r="K29" s="7">
        <f t="shared" si="1"/>
        <v>0</v>
      </c>
      <c r="M29" s="6">
        <f t="shared" si="2"/>
        <v>420534</v>
      </c>
      <c r="N29" s="6">
        <f t="shared" si="3"/>
        <v>0</v>
      </c>
    </row>
    <row r="30" spans="2:14" ht="15">
      <c r="B30" s="11" t="s">
        <v>119</v>
      </c>
      <c r="C30" s="6">
        <v>20979977.85</v>
      </c>
      <c r="D30" s="7"/>
      <c r="E30" s="6">
        <v>506266402.38</v>
      </c>
      <c r="F30" s="6">
        <v>511369676.71</v>
      </c>
      <c r="G30" s="6">
        <v>15876703.52</v>
      </c>
      <c r="H30" s="7"/>
      <c r="J30" s="6">
        <f t="shared" si="0"/>
        <v>20980</v>
      </c>
      <c r="K30" s="7">
        <f t="shared" si="1"/>
        <v>0</v>
      </c>
      <c r="M30" s="6">
        <f t="shared" si="2"/>
        <v>15877</v>
      </c>
      <c r="N30" s="6">
        <f t="shared" si="3"/>
        <v>0</v>
      </c>
    </row>
    <row r="31" spans="2:14" ht="22.5">
      <c r="B31" s="11" t="s">
        <v>120</v>
      </c>
      <c r="C31" s="6">
        <v>28318.58</v>
      </c>
      <c r="D31" s="7"/>
      <c r="E31" s="7"/>
      <c r="F31" s="7"/>
      <c r="G31" s="6">
        <v>28318.58</v>
      </c>
      <c r="H31" s="7"/>
      <c r="J31" s="6">
        <f t="shared" si="0"/>
        <v>28</v>
      </c>
      <c r="K31" s="7">
        <f t="shared" si="1"/>
        <v>0</v>
      </c>
      <c r="M31" s="6">
        <f t="shared" si="2"/>
        <v>28</v>
      </c>
      <c r="N31" s="6">
        <f t="shared" si="3"/>
        <v>0</v>
      </c>
    </row>
    <row r="32" spans="2:14" ht="22.5">
      <c r="B32" s="11" t="s">
        <v>121</v>
      </c>
      <c r="C32" s="6">
        <v>95347010.23</v>
      </c>
      <c r="D32" s="7"/>
      <c r="E32" s="6">
        <v>2126221294.19</v>
      </c>
      <c r="F32" s="6">
        <v>2084306817.3</v>
      </c>
      <c r="G32" s="6">
        <v>137261487.12</v>
      </c>
      <c r="H32" s="7"/>
      <c r="J32" s="6">
        <f t="shared" si="0"/>
        <v>95347</v>
      </c>
      <c r="K32" s="7">
        <f t="shared" si="1"/>
        <v>0</v>
      </c>
      <c r="M32" s="6">
        <f t="shared" si="2"/>
        <v>137261</v>
      </c>
      <c r="N32" s="6">
        <f t="shared" si="3"/>
        <v>0</v>
      </c>
    </row>
    <row r="33" spans="2:14" ht="22.5">
      <c r="B33" s="11" t="s">
        <v>122</v>
      </c>
      <c r="C33" s="6">
        <v>119071155.45</v>
      </c>
      <c r="D33" s="7"/>
      <c r="E33" s="6">
        <v>2375574211.28</v>
      </c>
      <c r="F33" s="6">
        <v>2421881511.93</v>
      </c>
      <c r="G33" s="6">
        <v>72763854.8</v>
      </c>
      <c r="H33" s="7"/>
      <c r="J33" s="6">
        <f t="shared" si="0"/>
        <v>119071</v>
      </c>
      <c r="K33" s="7">
        <f t="shared" si="1"/>
        <v>0</v>
      </c>
      <c r="M33" s="6">
        <f t="shared" si="2"/>
        <v>72764</v>
      </c>
      <c r="N33" s="6">
        <f t="shared" si="3"/>
        <v>0</v>
      </c>
    </row>
    <row r="34" spans="2:14" ht="22.5">
      <c r="B34" s="11" t="s">
        <v>123</v>
      </c>
      <c r="C34" s="6">
        <v>39132548.87</v>
      </c>
      <c r="D34" s="7"/>
      <c r="E34" s="6">
        <v>725763957.01</v>
      </c>
      <c r="F34" s="6">
        <v>741149295.6</v>
      </c>
      <c r="G34" s="6">
        <v>23747210.28</v>
      </c>
      <c r="H34" s="7"/>
      <c r="J34" s="6">
        <f t="shared" si="0"/>
        <v>39133</v>
      </c>
      <c r="K34" s="7">
        <f t="shared" si="1"/>
        <v>0</v>
      </c>
      <c r="M34" s="6">
        <f t="shared" si="2"/>
        <v>23747</v>
      </c>
      <c r="N34" s="6">
        <f t="shared" si="3"/>
        <v>0</v>
      </c>
    </row>
    <row r="35" spans="2:14" ht="15">
      <c r="B35" s="8" t="s">
        <v>124</v>
      </c>
      <c r="C35" s="9"/>
      <c r="D35" s="10">
        <v>7166001.28</v>
      </c>
      <c r="E35" s="9"/>
      <c r="F35" s="9"/>
      <c r="G35" s="9"/>
      <c r="H35" s="10">
        <v>7166001.28</v>
      </c>
      <c r="J35" s="9">
        <f t="shared" si="0"/>
        <v>0</v>
      </c>
      <c r="K35" s="10">
        <f t="shared" si="1"/>
        <v>7166</v>
      </c>
      <c r="M35" s="6">
        <f t="shared" si="2"/>
        <v>0</v>
      </c>
      <c r="N35" s="6">
        <f t="shared" si="3"/>
        <v>7166</v>
      </c>
    </row>
    <row r="36" spans="2:14" ht="22.5">
      <c r="B36" s="11" t="s">
        <v>125</v>
      </c>
      <c r="C36" s="7"/>
      <c r="D36" s="6">
        <v>7166001.28</v>
      </c>
      <c r="E36" s="7"/>
      <c r="F36" s="7"/>
      <c r="G36" s="7"/>
      <c r="H36" s="6">
        <v>7166001.28</v>
      </c>
      <c r="J36" s="7">
        <f t="shared" si="0"/>
        <v>0</v>
      </c>
      <c r="K36" s="6">
        <f t="shared" si="1"/>
        <v>7166</v>
      </c>
      <c r="M36" s="17">
        <f t="shared" si="2"/>
        <v>0</v>
      </c>
      <c r="N36" s="17">
        <f t="shared" si="3"/>
        <v>7166</v>
      </c>
    </row>
    <row r="37" spans="2:14" ht="15">
      <c r="B37" s="2" t="s">
        <v>126</v>
      </c>
      <c r="C37" s="3">
        <v>307486106.64</v>
      </c>
      <c r="D37" s="4"/>
      <c r="E37" s="3">
        <v>632060893.74</v>
      </c>
      <c r="F37" s="3">
        <v>658938193.13</v>
      </c>
      <c r="G37" s="3">
        <v>280608807.25</v>
      </c>
      <c r="H37" s="4"/>
      <c r="J37" s="3">
        <f t="shared" si="0"/>
        <v>307486</v>
      </c>
      <c r="K37" s="4">
        <f t="shared" si="1"/>
        <v>0</v>
      </c>
      <c r="M37" s="6">
        <f aca="true" t="shared" si="4" ref="M37:M68">ROUND(G37/1000,0)</f>
        <v>280609</v>
      </c>
      <c r="N37" s="6">
        <f t="shared" si="3"/>
        <v>0</v>
      </c>
    </row>
    <row r="38" spans="2:14" ht="15">
      <c r="B38" s="5" t="s">
        <v>127</v>
      </c>
      <c r="C38" s="6">
        <v>457837.9</v>
      </c>
      <c r="D38" s="7"/>
      <c r="E38" s="6">
        <v>9954837</v>
      </c>
      <c r="F38" s="6">
        <v>10412674.9</v>
      </c>
      <c r="G38" s="7"/>
      <c r="H38" s="7"/>
      <c r="J38" s="6">
        <f t="shared" si="0"/>
        <v>458</v>
      </c>
      <c r="K38" s="7">
        <f t="shared" si="1"/>
        <v>0</v>
      </c>
      <c r="M38" s="6">
        <f t="shared" si="4"/>
        <v>0</v>
      </c>
      <c r="N38" s="6">
        <f t="shared" si="3"/>
        <v>0</v>
      </c>
    </row>
    <row r="39" spans="2:14" ht="15">
      <c r="B39" s="5" t="s">
        <v>128</v>
      </c>
      <c r="C39" s="6">
        <v>302759866.73</v>
      </c>
      <c r="D39" s="7"/>
      <c r="E39" s="6">
        <v>517993039.6</v>
      </c>
      <c r="F39" s="6">
        <v>545494705.55</v>
      </c>
      <c r="G39" s="6">
        <v>275258200.78</v>
      </c>
      <c r="H39" s="7"/>
      <c r="J39" s="6">
        <f t="shared" si="0"/>
        <v>302760</v>
      </c>
      <c r="K39" s="7">
        <f t="shared" si="1"/>
        <v>0</v>
      </c>
      <c r="M39" s="6">
        <f t="shared" si="4"/>
        <v>275258</v>
      </c>
      <c r="N39" s="6">
        <f t="shared" si="3"/>
        <v>0</v>
      </c>
    </row>
    <row r="40" spans="2:14" ht="22.5">
      <c r="B40" s="5" t="s">
        <v>129</v>
      </c>
      <c r="C40" s="6">
        <v>4268402.01</v>
      </c>
      <c r="D40" s="7"/>
      <c r="E40" s="6">
        <v>104113017.14</v>
      </c>
      <c r="F40" s="6">
        <v>103030812.68</v>
      </c>
      <c r="G40" s="6">
        <v>5350606.47</v>
      </c>
      <c r="H40" s="7"/>
      <c r="J40" s="6">
        <f t="shared" si="0"/>
        <v>4268</v>
      </c>
      <c r="K40" s="7">
        <f t="shared" si="1"/>
        <v>0</v>
      </c>
      <c r="M40" s="17">
        <f t="shared" si="4"/>
        <v>5351</v>
      </c>
      <c r="N40" s="17">
        <f t="shared" si="3"/>
        <v>0</v>
      </c>
    </row>
    <row r="41" spans="2:14" ht="15">
      <c r="B41" s="2" t="s">
        <v>130</v>
      </c>
      <c r="C41" s="3">
        <v>588866982.52</v>
      </c>
      <c r="D41" s="4"/>
      <c r="E41" s="3">
        <v>8996170782.13</v>
      </c>
      <c r="F41" s="3">
        <v>8071423001.589999</v>
      </c>
      <c r="G41" s="3">
        <v>1513614763.06</v>
      </c>
      <c r="H41" s="4"/>
      <c r="J41" s="3">
        <f t="shared" si="0"/>
        <v>588867</v>
      </c>
      <c r="K41" s="4">
        <f t="shared" si="1"/>
        <v>0</v>
      </c>
      <c r="M41" s="6">
        <f t="shared" si="4"/>
        <v>1513615</v>
      </c>
      <c r="N41" s="6">
        <f t="shared" si="3"/>
        <v>0</v>
      </c>
    </row>
    <row r="42" spans="2:14" ht="15">
      <c r="B42" s="5" t="s">
        <v>131</v>
      </c>
      <c r="C42" s="6">
        <v>588459058.54</v>
      </c>
      <c r="D42" s="7"/>
      <c r="E42" s="6">
        <v>8126528230.629999</v>
      </c>
      <c r="F42" s="6">
        <v>7253979647.650001</v>
      </c>
      <c r="G42" s="6">
        <v>1461007641.52</v>
      </c>
      <c r="H42" s="7"/>
      <c r="J42" s="6">
        <f t="shared" si="0"/>
        <v>588459</v>
      </c>
      <c r="K42" s="7">
        <f t="shared" si="1"/>
        <v>0</v>
      </c>
      <c r="M42" s="6">
        <f t="shared" si="4"/>
        <v>1461008</v>
      </c>
      <c r="N42" s="6">
        <f t="shared" si="3"/>
        <v>0</v>
      </c>
    </row>
    <row r="43" spans="2:14" ht="22.5">
      <c r="B43" s="11" t="s">
        <v>132</v>
      </c>
      <c r="C43" s="6">
        <v>585033665.44</v>
      </c>
      <c r="D43" s="7"/>
      <c r="E43" s="6">
        <v>7985184485.12</v>
      </c>
      <c r="F43" s="6">
        <v>7116986622.8</v>
      </c>
      <c r="G43" s="6">
        <v>1453231527.76</v>
      </c>
      <c r="H43" s="7"/>
      <c r="J43" s="6">
        <f t="shared" si="0"/>
        <v>585034</v>
      </c>
      <c r="K43" s="7">
        <f t="shared" si="1"/>
        <v>0</v>
      </c>
      <c r="M43" s="6">
        <f t="shared" si="4"/>
        <v>1453232</v>
      </c>
      <c r="N43" s="6">
        <f t="shared" si="3"/>
        <v>0</v>
      </c>
    </row>
    <row r="44" spans="2:14" ht="22.5">
      <c r="B44" s="11" t="s">
        <v>133</v>
      </c>
      <c r="C44" s="6">
        <v>3425393.1</v>
      </c>
      <c r="D44" s="7"/>
      <c r="E44" s="6">
        <v>141343745.51</v>
      </c>
      <c r="F44" s="6">
        <v>136993024.85</v>
      </c>
      <c r="G44" s="6">
        <v>7776113.76</v>
      </c>
      <c r="H44" s="7"/>
      <c r="J44" s="6">
        <f t="shared" si="0"/>
        <v>3425</v>
      </c>
      <c r="K44" s="7">
        <f t="shared" si="1"/>
        <v>0</v>
      </c>
      <c r="M44" s="6">
        <f t="shared" si="4"/>
        <v>7776</v>
      </c>
      <c r="N44" s="6">
        <f t="shared" si="3"/>
        <v>0</v>
      </c>
    </row>
    <row r="45" spans="2:14" ht="22.5">
      <c r="B45" s="5" t="s">
        <v>134</v>
      </c>
      <c r="C45" s="6">
        <v>5540767.22</v>
      </c>
      <c r="D45" s="7"/>
      <c r="E45" s="6">
        <v>834378730.02</v>
      </c>
      <c r="F45" s="6">
        <v>783464635.55</v>
      </c>
      <c r="G45" s="6">
        <v>56454861.69</v>
      </c>
      <c r="H45" s="7"/>
      <c r="J45" s="6">
        <f t="shared" si="0"/>
        <v>5541</v>
      </c>
      <c r="K45" s="7">
        <f t="shared" si="1"/>
        <v>0</v>
      </c>
      <c r="M45" s="6">
        <f t="shared" si="4"/>
        <v>56455</v>
      </c>
      <c r="N45" s="6">
        <f t="shared" si="3"/>
        <v>0</v>
      </c>
    </row>
    <row r="46" spans="2:14" ht="45">
      <c r="B46" s="11" t="s">
        <v>135</v>
      </c>
      <c r="C46" s="6">
        <v>5101449.99</v>
      </c>
      <c r="D46" s="7"/>
      <c r="E46" s="6">
        <v>85211282</v>
      </c>
      <c r="F46" s="6">
        <v>34630871.49</v>
      </c>
      <c r="G46" s="6">
        <v>55681860.5</v>
      </c>
      <c r="H46" s="7"/>
      <c r="J46" s="6">
        <f t="shared" si="0"/>
        <v>5101</v>
      </c>
      <c r="K46" s="7">
        <f t="shared" si="1"/>
        <v>0</v>
      </c>
      <c r="M46" s="6">
        <f t="shared" si="4"/>
        <v>55682</v>
      </c>
      <c r="N46" s="6">
        <f t="shared" si="3"/>
        <v>0</v>
      </c>
    </row>
    <row r="47" spans="2:14" ht="22.5">
      <c r="B47" s="11" t="s">
        <v>136</v>
      </c>
      <c r="C47" s="6">
        <v>439317.23</v>
      </c>
      <c r="D47" s="7"/>
      <c r="E47" s="6">
        <v>749167448.02</v>
      </c>
      <c r="F47" s="6">
        <v>748833764.06</v>
      </c>
      <c r="G47" s="6">
        <v>773001.19</v>
      </c>
      <c r="H47" s="7"/>
      <c r="J47" s="6">
        <f t="shared" si="0"/>
        <v>439</v>
      </c>
      <c r="K47" s="7">
        <f t="shared" si="1"/>
        <v>0</v>
      </c>
      <c r="M47" s="6">
        <f t="shared" si="4"/>
        <v>773</v>
      </c>
      <c r="N47" s="6">
        <f t="shared" si="3"/>
        <v>0</v>
      </c>
    </row>
    <row r="48" spans="2:14" ht="15">
      <c r="B48" s="5" t="s">
        <v>137</v>
      </c>
      <c r="C48" s="6">
        <v>540867.58</v>
      </c>
      <c r="D48" s="7"/>
      <c r="E48" s="6">
        <v>35263821.48</v>
      </c>
      <c r="F48" s="6">
        <v>35128718.39</v>
      </c>
      <c r="G48" s="6">
        <v>675970.67</v>
      </c>
      <c r="H48" s="7"/>
      <c r="J48" s="6">
        <f t="shared" si="0"/>
        <v>541</v>
      </c>
      <c r="K48" s="7">
        <f t="shared" si="1"/>
        <v>0</v>
      </c>
      <c r="M48" s="6">
        <f t="shared" si="4"/>
        <v>676</v>
      </c>
      <c r="N48" s="6">
        <f t="shared" si="3"/>
        <v>0</v>
      </c>
    </row>
    <row r="49" spans="2:14" ht="22.5">
      <c r="B49" s="11" t="s">
        <v>138</v>
      </c>
      <c r="C49" s="6">
        <v>30691.07</v>
      </c>
      <c r="D49" s="7"/>
      <c r="E49" s="6">
        <v>719179.2</v>
      </c>
      <c r="F49" s="6">
        <v>735216.79</v>
      </c>
      <c r="G49" s="6">
        <v>14653.48</v>
      </c>
      <c r="H49" s="7"/>
      <c r="J49" s="6">
        <f t="shared" si="0"/>
        <v>31</v>
      </c>
      <c r="K49" s="7">
        <f t="shared" si="1"/>
        <v>0</v>
      </c>
      <c r="M49" s="6">
        <f t="shared" si="4"/>
        <v>15</v>
      </c>
      <c r="N49" s="6">
        <f t="shared" si="3"/>
        <v>0</v>
      </c>
    </row>
    <row r="50" spans="2:14" ht="22.5">
      <c r="B50" s="11" t="s">
        <v>139</v>
      </c>
      <c r="C50" s="6">
        <v>510176.51</v>
      </c>
      <c r="D50" s="7"/>
      <c r="E50" s="6">
        <v>34544642.28</v>
      </c>
      <c r="F50" s="6">
        <v>34393501.6</v>
      </c>
      <c r="G50" s="6">
        <v>661317.19</v>
      </c>
      <c r="H50" s="7"/>
      <c r="J50" s="6">
        <f t="shared" si="0"/>
        <v>510</v>
      </c>
      <c r="K50" s="7">
        <f t="shared" si="1"/>
        <v>0</v>
      </c>
      <c r="M50" s="6">
        <f t="shared" si="4"/>
        <v>661</v>
      </c>
      <c r="N50" s="6">
        <f t="shared" si="3"/>
        <v>0</v>
      </c>
    </row>
    <row r="51" spans="2:14" ht="15">
      <c r="B51" s="5" t="s">
        <v>140</v>
      </c>
      <c r="C51" s="7"/>
      <c r="D51" s="6">
        <v>5673710.82</v>
      </c>
      <c r="E51" s="7"/>
      <c r="F51" s="12">
        <v>-1150000</v>
      </c>
      <c r="G51" s="7"/>
      <c r="H51" s="6">
        <v>4523710.82</v>
      </c>
      <c r="J51" s="7">
        <f t="shared" si="0"/>
        <v>0</v>
      </c>
      <c r="K51" s="6">
        <f t="shared" si="1"/>
        <v>5674</v>
      </c>
      <c r="M51" s="6">
        <f t="shared" si="4"/>
        <v>0</v>
      </c>
      <c r="N51" s="6">
        <f t="shared" si="3"/>
        <v>4524</v>
      </c>
    </row>
    <row r="52" spans="2:14" ht="22.5">
      <c r="B52" s="11" t="s">
        <v>141</v>
      </c>
      <c r="C52" s="7"/>
      <c r="D52" s="6">
        <v>5673710.82</v>
      </c>
      <c r="E52" s="7"/>
      <c r="F52" s="12">
        <v>-1150000</v>
      </c>
      <c r="G52" s="7"/>
      <c r="H52" s="6">
        <v>4523710.82</v>
      </c>
      <c r="J52" s="7">
        <f t="shared" si="0"/>
        <v>0</v>
      </c>
      <c r="K52" s="6">
        <f t="shared" si="1"/>
        <v>5674</v>
      </c>
      <c r="M52" s="17">
        <f t="shared" si="4"/>
        <v>0</v>
      </c>
      <c r="N52" s="17">
        <f t="shared" si="3"/>
        <v>4524</v>
      </c>
    </row>
    <row r="53" spans="2:14" ht="22.5">
      <c r="B53" s="2" t="s">
        <v>142</v>
      </c>
      <c r="C53" s="3">
        <v>57760316</v>
      </c>
      <c r="D53" s="4"/>
      <c r="E53" s="3">
        <v>6860000</v>
      </c>
      <c r="F53" s="4"/>
      <c r="G53" s="3">
        <v>64620316</v>
      </c>
      <c r="H53" s="4"/>
      <c r="J53" s="3">
        <f t="shared" si="0"/>
        <v>57760</v>
      </c>
      <c r="K53" s="4">
        <f t="shared" si="1"/>
        <v>0</v>
      </c>
      <c r="M53" s="6">
        <f t="shared" si="4"/>
        <v>64620</v>
      </c>
      <c r="N53" s="6">
        <f t="shared" si="3"/>
        <v>0</v>
      </c>
    </row>
    <row r="54" spans="2:14" ht="22.5">
      <c r="B54" s="5" t="s">
        <v>143</v>
      </c>
      <c r="C54" s="6">
        <v>57760316</v>
      </c>
      <c r="D54" s="7"/>
      <c r="E54" s="6">
        <v>6860000</v>
      </c>
      <c r="F54" s="7"/>
      <c r="G54" s="6">
        <v>64620316</v>
      </c>
      <c r="H54" s="7"/>
      <c r="J54" s="6">
        <f t="shared" si="0"/>
        <v>57760</v>
      </c>
      <c r="K54" s="7">
        <f t="shared" si="1"/>
        <v>0</v>
      </c>
      <c r="M54" s="17">
        <f t="shared" si="4"/>
        <v>64620</v>
      </c>
      <c r="N54" s="17">
        <f t="shared" si="3"/>
        <v>0</v>
      </c>
    </row>
    <row r="55" spans="2:14" ht="22.5">
      <c r="B55" s="2" t="s">
        <v>144</v>
      </c>
      <c r="C55" s="3">
        <v>16888765.48</v>
      </c>
      <c r="D55" s="4"/>
      <c r="E55" s="3">
        <v>4008581.33</v>
      </c>
      <c r="F55" s="4"/>
      <c r="G55" s="3">
        <v>20897346.81</v>
      </c>
      <c r="H55" s="4"/>
      <c r="J55" s="3">
        <f t="shared" si="0"/>
        <v>16889</v>
      </c>
      <c r="K55" s="4">
        <f t="shared" si="1"/>
        <v>0</v>
      </c>
      <c r="M55" s="6">
        <f t="shared" si="4"/>
        <v>20897</v>
      </c>
      <c r="N55" s="6">
        <f t="shared" si="3"/>
        <v>0</v>
      </c>
    </row>
    <row r="56" spans="2:14" ht="22.5">
      <c r="B56" s="5" t="s">
        <v>145</v>
      </c>
      <c r="C56" s="6">
        <v>15315436.48</v>
      </c>
      <c r="D56" s="7"/>
      <c r="E56" s="6">
        <v>4008581.33</v>
      </c>
      <c r="F56" s="7"/>
      <c r="G56" s="6">
        <v>19324017.81</v>
      </c>
      <c r="H56" s="7"/>
      <c r="J56" s="6">
        <f t="shared" si="0"/>
        <v>15315</v>
      </c>
      <c r="K56" s="7">
        <f t="shared" si="1"/>
        <v>0</v>
      </c>
      <c r="M56" s="6">
        <f t="shared" si="4"/>
        <v>19324</v>
      </c>
      <c r="N56" s="6">
        <f t="shared" si="3"/>
        <v>0</v>
      </c>
    </row>
    <row r="57" spans="2:14" ht="22.5">
      <c r="B57" s="8" t="s">
        <v>146</v>
      </c>
      <c r="C57" s="10">
        <v>1573329</v>
      </c>
      <c r="D57" s="9"/>
      <c r="E57" s="9"/>
      <c r="F57" s="9"/>
      <c r="G57" s="10">
        <v>1573329</v>
      </c>
      <c r="H57" s="9"/>
      <c r="J57" s="10">
        <f t="shared" si="0"/>
        <v>1573</v>
      </c>
      <c r="K57" s="9">
        <f t="shared" si="1"/>
        <v>0</v>
      </c>
      <c r="M57" s="6">
        <f t="shared" si="4"/>
        <v>1573</v>
      </c>
      <c r="N57" s="6">
        <f t="shared" si="3"/>
        <v>0</v>
      </c>
    </row>
    <row r="58" spans="2:14" ht="22.5">
      <c r="B58" s="11" t="s">
        <v>147</v>
      </c>
      <c r="C58" s="6">
        <v>1573329</v>
      </c>
      <c r="D58" s="7"/>
      <c r="E58" s="7"/>
      <c r="F58" s="7"/>
      <c r="G58" s="6">
        <v>1573329</v>
      </c>
      <c r="H58" s="7"/>
      <c r="J58" s="6">
        <f t="shared" si="0"/>
        <v>1573</v>
      </c>
      <c r="K58" s="7">
        <f t="shared" si="1"/>
        <v>0</v>
      </c>
      <c r="M58" s="17">
        <f t="shared" si="4"/>
        <v>1573</v>
      </c>
      <c r="N58" s="17">
        <f t="shared" si="3"/>
        <v>0</v>
      </c>
    </row>
    <row r="59" spans="2:14" ht="15">
      <c r="B59" s="2" t="s">
        <v>148</v>
      </c>
      <c r="C59" s="3">
        <v>12125511344.28</v>
      </c>
      <c r="D59" s="4"/>
      <c r="E59" s="3">
        <v>5157437286.309999</v>
      </c>
      <c r="F59" s="3">
        <v>2845802458.4199996</v>
      </c>
      <c r="G59" s="3">
        <v>14437146172.17</v>
      </c>
      <c r="H59" s="4"/>
      <c r="J59" s="3">
        <f t="shared" si="0"/>
        <v>12125511</v>
      </c>
      <c r="K59" s="4">
        <f t="shared" si="1"/>
        <v>0</v>
      </c>
      <c r="M59" s="6">
        <f t="shared" si="4"/>
        <v>14437146</v>
      </c>
      <c r="N59" s="6">
        <f t="shared" si="3"/>
        <v>0</v>
      </c>
    </row>
    <row r="60" spans="2:14" ht="22.5">
      <c r="B60" s="5" t="s">
        <v>149</v>
      </c>
      <c r="C60" s="7"/>
      <c r="D60" s="6">
        <v>1488945302.98</v>
      </c>
      <c r="E60" s="6">
        <v>54613024.35</v>
      </c>
      <c r="F60" s="6">
        <v>727979118.73</v>
      </c>
      <c r="G60" s="7"/>
      <c r="H60" s="6">
        <v>2162311397.36</v>
      </c>
      <c r="J60" s="7">
        <f t="shared" si="0"/>
        <v>0</v>
      </c>
      <c r="K60" s="6">
        <f t="shared" si="1"/>
        <v>1488945</v>
      </c>
      <c r="M60" s="6">
        <f t="shared" si="4"/>
        <v>0</v>
      </c>
      <c r="N60" s="6">
        <f t="shared" si="3"/>
        <v>2162311</v>
      </c>
    </row>
    <row r="61" spans="2:14" ht="22.5">
      <c r="B61" s="5" t="s">
        <v>150</v>
      </c>
      <c r="C61" s="7"/>
      <c r="D61" s="6">
        <v>536243175.99</v>
      </c>
      <c r="E61" s="6">
        <v>187855984.21</v>
      </c>
      <c r="F61" s="6">
        <v>331959407.98</v>
      </c>
      <c r="G61" s="7"/>
      <c r="H61" s="6">
        <v>680346599.76</v>
      </c>
      <c r="J61" s="7">
        <f t="shared" si="0"/>
        <v>0</v>
      </c>
      <c r="K61" s="6">
        <f t="shared" si="1"/>
        <v>536243</v>
      </c>
      <c r="M61" s="6">
        <f t="shared" si="4"/>
        <v>0</v>
      </c>
      <c r="N61" s="6">
        <f t="shared" si="3"/>
        <v>680347</v>
      </c>
    </row>
    <row r="62" spans="2:14" ht="22.5">
      <c r="B62" s="5" t="s">
        <v>151</v>
      </c>
      <c r="C62" s="7"/>
      <c r="D62" s="6">
        <v>175250335.15</v>
      </c>
      <c r="E62" s="6">
        <v>28445681.98</v>
      </c>
      <c r="F62" s="6">
        <v>37749894.46</v>
      </c>
      <c r="G62" s="7"/>
      <c r="H62" s="6">
        <v>184554547.63</v>
      </c>
      <c r="J62" s="7">
        <f t="shared" si="0"/>
        <v>0</v>
      </c>
      <c r="K62" s="6">
        <f t="shared" si="1"/>
        <v>175250</v>
      </c>
      <c r="M62" s="6">
        <f t="shared" si="4"/>
        <v>0</v>
      </c>
      <c r="N62" s="6">
        <f t="shared" si="3"/>
        <v>184555</v>
      </c>
    </row>
    <row r="63" spans="2:14" ht="15">
      <c r="B63" s="5" t="s">
        <v>152</v>
      </c>
      <c r="C63" s="7"/>
      <c r="D63" s="6">
        <v>61896469.02</v>
      </c>
      <c r="E63" s="6">
        <v>12300988.42</v>
      </c>
      <c r="F63" s="6">
        <v>15423941.56</v>
      </c>
      <c r="G63" s="7"/>
      <c r="H63" s="6">
        <v>65019422.16</v>
      </c>
      <c r="J63" s="7">
        <f t="shared" si="0"/>
        <v>0</v>
      </c>
      <c r="K63" s="6">
        <f t="shared" si="1"/>
        <v>61896</v>
      </c>
      <c r="M63" s="6">
        <f t="shared" si="4"/>
        <v>0</v>
      </c>
      <c r="N63" s="6">
        <f t="shared" si="3"/>
        <v>65019</v>
      </c>
    </row>
    <row r="64" spans="2:14" ht="15">
      <c r="B64" s="5" t="s">
        <v>153</v>
      </c>
      <c r="C64" s="6">
        <v>14387846627.42</v>
      </c>
      <c r="D64" s="7"/>
      <c r="E64" s="6">
        <v>4874221607.35</v>
      </c>
      <c r="F64" s="6">
        <v>1732690095.6899998</v>
      </c>
      <c r="G64" s="6">
        <v>17529378139.079998</v>
      </c>
      <c r="H64" s="7"/>
      <c r="J64" s="6">
        <f t="shared" si="0"/>
        <v>14387847</v>
      </c>
      <c r="K64" s="7">
        <f t="shared" si="1"/>
        <v>0</v>
      </c>
      <c r="M64" s="6">
        <f t="shared" si="4"/>
        <v>17529378</v>
      </c>
      <c r="N64" s="6">
        <f t="shared" si="3"/>
        <v>0</v>
      </c>
    </row>
    <row r="65" spans="2:14" ht="15">
      <c r="B65" s="11" t="s">
        <v>154</v>
      </c>
      <c r="C65" s="6">
        <v>721560</v>
      </c>
      <c r="D65" s="7"/>
      <c r="E65" s="7"/>
      <c r="F65" s="7"/>
      <c r="G65" s="6">
        <v>721560</v>
      </c>
      <c r="H65" s="7"/>
      <c r="J65" s="6">
        <f t="shared" si="0"/>
        <v>722</v>
      </c>
      <c r="K65" s="7">
        <f t="shared" si="1"/>
        <v>0</v>
      </c>
      <c r="M65" s="6">
        <f t="shared" si="4"/>
        <v>722</v>
      </c>
      <c r="N65" s="6">
        <f t="shared" si="3"/>
        <v>0</v>
      </c>
    </row>
    <row r="66" spans="2:14" ht="22.5">
      <c r="B66" s="11" t="s">
        <v>155</v>
      </c>
      <c r="C66" s="6">
        <v>11673681047.230001</v>
      </c>
      <c r="D66" s="7"/>
      <c r="E66" s="6">
        <v>2957662991.06</v>
      </c>
      <c r="F66" s="6">
        <v>502682800.19</v>
      </c>
      <c r="G66" s="6">
        <v>14128661238.1</v>
      </c>
      <c r="H66" s="7"/>
      <c r="J66" s="6">
        <f t="shared" si="0"/>
        <v>11673681</v>
      </c>
      <c r="K66" s="7">
        <f t="shared" si="1"/>
        <v>0</v>
      </c>
      <c r="M66" s="6">
        <f t="shared" si="4"/>
        <v>14128661</v>
      </c>
      <c r="N66" s="6">
        <f t="shared" si="3"/>
        <v>0</v>
      </c>
    </row>
    <row r="67" spans="2:14" ht="22.5">
      <c r="B67" s="11" t="s">
        <v>156</v>
      </c>
      <c r="C67" s="6">
        <v>2134117971.1100001</v>
      </c>
      <c r="D67" s="7"/>
      <c r="E67" s="6">
        <v>1768765330.57</v>
      </c>
      <c r="F67" s="6">
        <v>1124799791.09</v>
      </c>
      <c r="G67" s="6">
        <v>2778083510.59</v>
      </c>
      <c r="H67" s="7"/>
      <c r="J67" s="6">
        <f t="shared" si="0"/>
        <v>2134118</v>
      </c>
      <c r="K67" s="7">
        <f t="shared" si="1"/>
        <v>0</v>
      </c>
      <c r="M67" s="6">
        <f t="shared" si="4"/>
        <v>2778084</v>
      </c>
      <c r="N67" s="6">
        <f t="shared" si="3"/>
        <v>0</v>
      </c>
    </row>
    <row r="68" spans="2:14" ht="22.5">
      <c r="B68" s="11" t="s">
        <v>157</v>
      </c>
      <c r="C68" s="6">
        <v>473969557.91</v>
      </c>
      <c r="D68" s="7"/>
      <c r="E68" s="6">
        <v>77329600</v>
      </c>
      <c r="F68" s="6">
        <v>62810967.56</v>
      </c>
      <c r="G68" s="6">
        <v>488488190.35</v>
      </c>
      <c r="H68" s="7"/>
      <c r="J68" s="6">
        <f t="shared" si="0"/>
        <v>473970</v>
      </c>
      <c r="K68" s="7">
        <f t="shared" si="1"/>
        <v>0</v>
      </c>
      <c r="M68" s="6">
        <f t="shared" si="4"/>
        <v>488488</v>
      </c>
      <c r="N68" s="6">
        <f t="shared" si="3"/>
        <v>0</v>
      </c>
    </row>
    <row r="69" spans="2:14" ht="22.5">
      <c r="B69" s="11" t="s">
        <v>158</v>
      </c>
      <c r="C69" s="6">
        <v>105356491.17</v>
      </c>
      <c r="D69" s="7"/>
      <c r="E69" s="6">
        <v>70463685.72</v>
      </c>
      <c r="F69" s="6">
        <v>42396536.85</v>
      </c>
      <c r="G69" s="6">
        <v>133423640.04</v>
      </c>
      <c r="H69" s="7"/>
      <c r="J69" s="6">
        <f aca="true" t="shared" si="5" ref="J69:J132">ROUND(C69/1000,0)</f>
        <v>105356</v>
      </c>
      <c r="K69" s="7">
        <f aca="true" t="shared" si="6" ref="K69:K132">ROUND(D69/1000,0)</f>
        <v>0</v>
      </c>
      <c r="M69" s="17">
        <f aca="true" t="shared" si="7" ref="M69:M132">ROUND(G69/1000,0)</f>
        <v>133424</v>
      </c>
      <c r="N69" s="17">
        <f aca="true" t="shared" si="8" ref="N69:N132">ROUND(H69/1000,0)</f>
        <v>0</v>
      </c>
    </row>
    <row r="70" spans="2:14" ht="15">
      <c r="B70" s="2" t="s">
        <v>159</v>
      </c>
      <c r="C70" s="3">
        <v>2483638238.93</v>
      </c>
      <c r="D70" s="4"/>
      <c r="E70" s="4"/>
      <c r="F70" s="3">
        <v>153692560.61</v>
      </c>
      <c r="G70" s="3">
        <v>2329945678.32</v>
      </c>
      <c r="H70" s="4"/>
      <c r="J70" s="3">
        <f t="shared" si="5"/>
        <v>2483638</v>
      </c>
      <c r="K70" s="4">
        <f t="shared" si="6"/>
        <v>0</v>
      </c>
      <c r="M70" s="6">
        <f t="shared" si="7"/>
        <v>2329946</v>
      </c>
      <c r="N70" s="6">
        <f t="shared" si="8"/>
        <v>0</v>
      </c>
    </row>
    <row r="71" spans="2:14" ht="15">
      <c r="B71" s="5" t="s">
        <v>160</v>
      </c>
      <c r="C71" s="6">
        <v>2861573621.9500003</v>
      </c>
      <c r="D71" s="7"/>
      <c r="E71" s="7"/>
      <c r="F71" s="7"/>
      <c r="G71" s="6">
        <v>2861573621.9500003</v>
      </c>
      <c r="H71" s="7"/>
      <c r="J71" s="6">
        <f t="shared" si="5"/>
        <v>2861574</v>
      </c>
      <c r="K71" s="7">
        <f t="shared" si="6"/>
        <v>0</v>
      </c>
      <c r="M71" s="6">
        <f t="shared" si="7"/>
        <v>2861574</v>
      </c>
      <c r="N71" s="6">
        <f t="shared" si="8"/>
        <v>0</v>
      </c>
    </row>
    <row r="72" spans="2:14" ht="33.75">
      <c r="B72" s="5" t="s">
        <v>161</v>
      </c>
      <c r="C72" s="7"/>
      <c r="D72" s="6">
        <v>377935383.02</v>
      </c>
      <c r="E72" s="7"/>
      <c r="F72" s="6">
        <v>153692560.61</v>
      </c>
      <c r="G72" s="7"/>
      <c r="H72" s="6">
        <v>531627943.63</v>
      </c>
      <c r="J72" s="7">
        <f t="shared" si="5"/>
        <v>0</v>
      </c>
      <c r="K72" s="6">
        <f t="shared" si="6"/>
        <v>377935</v>
      </c>
      <c r="M72" s="6">
        <f t="shared" si="7"/>
        <v>0</v>
      </c>
      <c r="N72" s="6">
        <f t="shared" si="8"/>
        <v>531628</v>
      </c>
    </row>
    <row r="73" spans="2:14" ht="22.5">
      <c r="B73" s="11" t="s">
        <v>162</v>
      </c>
      <c r="C73" s="7"/>
      <c r="D73" s="6">
        <v>377935383.02</v>
      </c>
      <c r="E73" s="7"/>
      <c r="F73" s="6">
        <v>153692560.61</v>
      </c>
      <c r="G73" s="7"/>
      <c r="H73" s="6">
        <v>531627943.63</v>
      </c>
      <c r="J73" s="7">
        <f t="shared" si="5"/>
        <v>0</v>
      </c>
      <c r="K73" s="6">
        <f t="shared" si="6"/>
        <v>377935</v>
      </c>
      <c r="M73" s="17">
        <f t="shared" si="7"/>
        <v>0</v>
      </c>
      <c r="N73" s="17">
        <f t="shared" si="8"/>
        <v>531628</v>
      </c>
    </row>
    <row r="74" spans="2:14" ht="15">
      <c r="B74" s="2" t="s">
        <v>163</v>
      </c>
      <c r="C74" s="3">
        <v>9797867.16</v>
      </c>
      <c r="D74" s="4"/>
      <c r="E74" s="4"/>
      <c r="F74" s="3">
        <v>1730217.6</v>
      </c>
      <c r="G74" s="3">
        <v>8067649.56</v>
      </c>
      <c r="H74" s="4"/>
      <c r="J74" s="3">
        <f t="shared" si="5"/>
        <v>9798</v>
      </c>
      <c r="K74" s="4">
        <f t="shared" si="6"/>
        <v>0</v>
      </c>
      <c r="M74" s="6">
        <f t="shared" si="7"/>
        <v>8068</v>
      </c>
      <c r="N74" s="6">
        <f t="shared" si="8"/>
        <v>0</v>
      </c>
    </row>
    <row r="75" spans="2:14" ht="15">
      <c r="B75" s="8" t="s">
        <v>164</v>
      </c>
      <c r="C75" s="10">
        <v>18706888.69</v>
      </c>
      <c r="D75" s="9"/>
      <c r="E75" s="9"/>
      <c r="F75" s="9"/>
      <c r="G75" s="10">
        <v>18706888.69</v>
      </c>
      <c r="H75" s="9"/>
      <c r="J75" s="10">
        <f t="shared" si="5"/>
        <v>18707</v>
      </c>
      <c r="K75" s="9">
        <f t="shared" si="6"/>
        <v>0</v>
      </c>
      <c r="M75" s="6">
        <f t="shared" si="7"/>
        <v>18707</v>
      </c>
      <c r="N75" s="6">
        <f t="shared" si="8"/>
        <v>0</v>
      </c>
    </row>
    <row r="76" spans="2:14" ht="22.5">
      <c r="B76" s="11" t="s">
        <v>165</v>
      </c>
      <c r="C76" s="6">
        <v>18706888.69</v>
      </c>
      <c r="D76" s="7"/>
      <c r="E76" s="7"/>
      <c r="F76" s="7"/>
      <c r="G76" s="6">
        <v>18706888.69</v>
      </c>
      <c r="H76" s="7"/>
      <c r="J76" s="6">
        <f t="shared" si="5"/>
        <v>18707</v>
      </c>
      <c r="K76" s="7">
        <f t="shared" si="6"/>
        <v>0</v>
      </c>
      <c r="M76" s="6">
        <f t="shared" si="7"/>
        <v>18707</v>
      </c>
      <c r="N76" s="6">
        <f t="shared" si="8"/>
        <v>0</v>
      </c>
    </row>
    <row r="77" spans="2:14" ht="22.5">
      <c r="B77" s="8" t="s">
        <v>166</v>
      </c>
      <c r="C77" s="9"/>
      <c r="D77" s="10">
        <v>8909021.53</v>
      </c>
      <c r="E77" s="9"/>
      <c r="F77" s="10">
        <v>1730217.6</v>
      </c>
      <c r="G77" s="9"/>
      <c r="H77" s="10">
        <v>10639239.13</v>
      </c>
      <c r="J77" s="9">
        <f t="shared" si="5"/>
        <v>0</v>
      </c>
      <c r="K77" s="10">
        <f t="shared" si="6"/>
        <v>8909</v>
      </c>
      <c r="M77" s="6">
        <f t="shared" si="7"/>
        <v>0</v>
      </c>
      <c r="N77" s="6">
        <f t="shared" si="8"/>
        <v>10639</v>
      </c>
    </row>
    <row r="78" spans="2:14" ht="33.75">
      <c r="B78" s="11" t="s">
        <v>167</v>
      </c>
      <c r="C78" s="7"/>
      <c r="D78" s="6">
        <v>8909021.53</v>
      </c>
      <c r="E78" s="7"/>
      <c r="F78" s="6">
        <v>1730217.6</v>
      </c>
      <c r="G78" s="7"/>
      <c r="H78" s="6">
        <v>10639239.13</v>
      </c>
      <c r="J78" s="7">
        <f t="shared" si="5"/>
        <v>0</v>
      </c>
      <c r="K78" s="6">
        <f t="shared" si="6"/>
        <v>8909</v>
      </c>
      <c r="M78" s="17">
        <f t="shared" si="7"/>
        <v>0</v>
      </c>
      <c r="N78" s="17">
        <f t="shared" si="8"/>
        <v>10639</v>
      </c>
    </row>
    <row r="79" spans="2:14" ht="15">
      <c r="B79" s="2" t="s">
        <v>168</v>
      </c>
      <c r="C79" s="3">
        <v>1483632756.26</v>
      </c>
      <c r="D79" s="4"/>
      <c r="E79" s="3">
        <v>10416517959.330002</v>
      </c>
      <c r="F79" s="3">
        <v>10107948844.980001</v>
      </c>
      <c r="G79" s="3">
        <v>1792201870.61</v>
      </c>
      <c r="H79" s="4"/>
      <c r="J79" s="3">
        <f t="shared" si="5"/>
        <v>1483633</v>
      </c>
      <c r="K79" s="4">
        <f t="shared" si="6"/>
        <v>0</v>
      </c>
      <c r="M79" s="6">
        <f t="shared" si="7"/>
        <v>1792202</v>
      </c>
      <c r="N79" s="6">
        <f t="shared" si="8"/>
        <v>0</v>
      </c>
    </row>
    <row r="80" spans="2:14" ht="22.5">
      <c r="B80" s="5" t="s">
        <v>169</v>
      </c>
      <c r="C80" s="6">
        <v>139446239.95</v>
      </c>
      <c r="D80" s="7"/>
      <c r="E80" s="7"/>
      <c r="F80" s="6">
        <v>24617070.41</v>
      </c>
      <c r="G80" s="6">
        <v>114829169.54</v>
      </c>
      <c r="H80" s="7"/>
      <c r="J80" s="6">
        <f t="shared" si="5"/>
        <v>139446</v>
      </c>
      <c r="K80" s="7">
        <f t="shared" si="6"/>
        <v>0</v>
      </c>
      <c r="M80" s="6">
        <f t="shared" si="7"/>
        <v>114829</v>
      </c>
      <c r="N80" s="6">
        <f t="shared" si="8"/>
        <v>0</v>
      </c>
    </row>
    <row r="81" spans="2:14" ht="15">
      <c r="B81" s="8" t="s">
        <v>170</v>
      </c>
      <c r="C81" s="10">
        <v>1344186516.3100002</v>
      </c>
      <c r="D81" s="9"/>
      <c r="E81" s="10">
        <v>10416517959.330002</v>
      </c>
      <c r="F81" s="10">
        <v>10083331774.57</v>
      </c>
      <c r="G81" s="10">
        <v>1677372701.0700002</v>
      </c>
      <c r="H81" s="9"/>
      <c r="J81" s="10">
        <f t="shared" si="5"/>
        <v>1344187</v>
      </c>
      <c r="K81" s="9">
        <f t="shared" si="6"/>
        <v>0</v>
      </c>
      <c r="M81" s="6">
        <f t="shared" si="7"/>
        <v>1677373</v>
      </c>
      <c r="N81" s="6">
        <f t="shared" si="8"/>
        <v>0</v>
      </c>
    </row>
    <row r="82" spans="2:14" ht="22.5">
      <c r="B82" s="11" t="s">
        <v>171</v>
      </c>
      <c r="C82" s="6">
        <v>805205889.74</v>
      </c>
      <c r="D82" s="7"/>
      <c r="E82" s="6">
        <v>2840368524.81</v>
      </c>
      <c r="F82" s="6">
        <v>2386111975.16</v>
      </c>
      <c r="G82" s="6">
        <v>1259462439.39</v>
      </c>
      <c r="H82" s="7"/>
      <c r="J82" s="6">
        <f t="shared" si="5"/>
        <v>805206</v>
      </c>
      <c r="K82" s="7">
        <f t="shared" si="6"/>
        <v>0</v>
      </c>
      <c r="M82" s="6">
        <f t="shared" si="7"/>
        <v>1259462</v>
      </c>
      <c r="N82" s="6">
        <f t="shared" si="8"/>
        <v>0</v>
      </c>
    </row>
    <row r="83" spans="2:14" ht="22.5">
      <c r="B83" s="11" t="s">
        <v>172</v>
      </c>
      <c r="C83" s="6">
        <v>538980626.57</v>
      </c>
      <c r="D83" s="7"/>
      <c r="E83" s="6">
        <v>7576149434.52</v>
      </c>
      <c r="F83" s="6">
        <v>7697219799.410001</v>
      </c>
      <c r="G83" s="6">
        <v>417910261.68</v>
      </c>
      <c r="H83" s="7"/>
      <c r="J83" s="6">
        <f t="shared" si="5"/>
        <v>538981</v>
      </c>
      <c r="K83" s="7">
        <f t="shared" si="6"/>
        <v>0</v>
      </c>
      <c r="M83" s="6">
        <f t="shared" si="7"/>
        <v>417910</v>
      </c>
      <c r="N83" s="6">
        <f t="shared" si="8"/>
        <v>0</v>
      </c>
    </row>
    <row r="84" spans="2:14" ht="22.5">
      <c r="B84" s="2" t="s">
        <v>173</v>
      </c>
      <c r="C84" s="4"/>
      <c r="D84" s="3">
        <v>3014800000</v>
      </c>
      <c r="E84" s="3">
        <v>17070577200</v>
      </c>
      <c r="F84" s="3">
        <v>14055777200</v>
      </c>
      <c r="G84" s="4"/>
      <c r="H84" s="4"/>
      <c r="J84" s="4">
        <f t="shared" si="5"/>
        <v>0</v>
      </c>
      <c r="K84" s="4">
        <f t="shared" si="6"/>
        <v>3014800</v>
      </c>
      <c r="M84" s="4">
        <f t="shared" si="7"/>
        <v>0</v>
      </c>
      <c r="N84" s="3">
        <f t="shared" si="8"/>
        <v>0</v>
      </c>
    </row>
    <row r="85" spans="2:14" ht="33.75">
      <c r="B85" s="5" t="s">
        <v>174</v>
      </c>
      <c r="C85" s="7"/>
      <c r="D85" s="6">
        <v>3014800000</v>
      </c>
      <c r="E85" s="6">
        <v>17070577200</v>
      </c>
      <c r="F85" s="6">
        <v>14055777200</v>
      </c>
      <c r="G85" s="7"/>
      <c r="H85" s="7"/>
      <c r="J85" s="7">
        <f t="shared" si="5"/>
        <v>0</v>
      </c>
      <c r="K85" s="7">
        <f t="shared" si="6"/>
        <v>3014800</v>
      </c>
      <c r="M85" s="7">
        <f t="shared" si="7"/>
        <v>0</v>
      </c>
      <c r="N85" s="6">
        <f t="shared" si="8"/>
        <v>0</v>
      </c>
    </row>
    <row r="86" spans="2:14" ht="15">
      <c r="B86" s="2" t="s">
        <v>175</v>
      </c>
      <c r="C86" s="4"/>
      <c r="D86" s="3">
        <v>7611699458.28</v>
      </c>
      <c r="E86" s="3">
        <v>21590115877.87</v>
      </c>
      <c r="F86" s="3">
        <v>22608321175.21</v>
      </c>
      <c r="G86" s="4"/>
      <c r="H86" s="3">
        <v>8629904755.62</v>
      </c>
      <c r="J86" s="4">
        <f t="shared" si="5"/>
        <v>0</v>
      </c>
      <c r="K86" s="3">
        <f t="shared" si="6"/>
        <v>7611699</v>
      </c>
      <c r="M86" s="6">
        <f t="shared" si="7"/>
        <v>0</v>
      </c>
      <c r="N86" s="6">
        <f t="shared" si="8"/>
        <v>8629905</v>
      </c>
    </row>
    <row r="87" spans="2:14" ht="22.5">
      <c r="B87" s="5" t="s">
        <v>176</v>
      </c>
      <c r="C87" s="7"/>
      <c r="D87" s="6">
        <v>4900932274.46</v>
      </c>
      <c r="E87" s="6">
        <v>8603979647.26</v>
      </c>
      <c r="F87" s="6">
        <v>6001788406.09</v>
      </c>
      <c r="G87" s="7"/>
      <c r="H87" s="6">
        <v>2298741033.29</v>
      </c>
      <c r="J87" s="7">
        <f t="shared" si="5"/>
        <v>0</v>
      </c>
      <c r="K87" s="6">
        <f t="shared" si="6"/>
        <v>4900932</v>
      </c>
      <c r="M87" s="6">
        <f t="shared" si="7"/>
        <v>0</v>
      </c>
      <c r="N87" s="6">
        <f t="shared" si="8"/>
        <v>2298741</v>
      </c>
    </row>
    <row r="88" spans="2:14" ht="22.5">
      <c r="B88" s="5" t="s">
        <v>177</v>
      </c>
      <c r="C88" s="7"/>
      <c r="D88" s="6">
        <v>21254727.53</v>
      </c>
      <c r="E88" s="6">
        <v>94386804.93</v>
      </c>
      <c r="F88" s="6">
        <v>84570232.7</v>
      </c>
      <c r="G88" s="7"/>
      <c r="H88" s="6">
        <v>11438155.3</v>
      </c>
      <c r="J88" s="7">
        <f t="shared" si="5"/>
        <v>0</v>
      </c>
      <c r="K88" s="6">
        <f t="shared" si="6"/>
        <v>21255</v>
      </c>
      <c r="M88" s="6">
        <f t="shared" si="7"/>
        <v>0</v>
      </c>
      <c r="N88" s="6">
        <f t="shared" si="8"/>
        <v>11438</v>
      </c>
    </row>
    <row r="89" spans="2:14" ht="15">
      <c r="B89" s="5" t="s">
        <v>178</v>
      </c>
      <c r="C89" s="7"/>
      <c r="D89" s="6">
        <v>1877668.2</v>
      </c>
      <c r="E89" s="6">
        <v>559397789.09</v>
      </c>
      <c r="F89" s="6">
        <v>558950846.23</v>
      </c>
      <c r="G89" s="7"/>
      <c r="H89" s="6">
        <v>1430725.34</v>
      </c>
      <c r="J89" s="7">
        <f t="shared" si="5"/>
        <v>0</v>
      </c>
      <c r="K89" s="6">
        <f t="shared" si="6"/>
        <v>1878</v>
      </c>
      <c r="M89" s="6">
        <f t="shared" si="7"/>
        <v>0</v>
      </c>
      <c r="N89" s="6">
        <f t="shared" si="8"/>
        <v>1431</v>
      </c>
    </row>
    <row r="90" spans="2:14" ht="15">
      <c r="B90" s="5" t="s">
        <v>179</v>
      </c>
      <c r="C90" s="7"/>
      <c r="D90" s="6">
        <v>20860749.27</v>
      </c>
      <c r="E90" s="6">
        <v>91304321.26</v>
      </c>
      <c r="F90" s="6">
        <v>86457244.28</v>
      </c>
      <c r="G90" s="7"/>
      <c r="H90" s="6">
        <v>16013672.29</v>
      </c>
      <c r="J90" s="7">
        <f t="shared" si="5"/>
        <v>0</v>
      </c>
      <c r="K90" s="6">
        <f t="shared" si="6"/>
        <v>20861</v>
      </c>
      <c r="M90" s="6">
        <f t="shared" si="7"/>
        <v>0</v>
      </c>
      <c r="N90" s="6">
        <f t="shared" si="8"/>
        <v>16014</v>
      </c>
    </row>
    <row r="91" spans="2:14" ht="15">
      <c r="B91" s="5" t="s">
        <v>180</v>
      </c>
      <c r="C91" s="7"/>
      <c r="D91" s="7"/>
      <c r="E91" s="6">
        <v>35092</v>
      </c>
      <c r="F91" s="6">
        <v>35092</v>
      </c>
      <c r="G91" s="7"/>
      <c r="H91" s="7"/>
      <c r="J91" s="7">
        <f t="shared" si="5"/>
        <v>0</v>
      </c>
      <c r="K91" s="7">
        <f t="shared" si="6"/>
        <v>0</v>
      </c>
      <c r="M91" s="6">
        <f t="shared" si="7"/>
        <v>0</v>
      </c>
      <c r="N91" s="6">
        <f t="shared" si="8"/>
        <v>0</v>
      </c>
    </row>
    <row r="92" spans="2:14" ht="15">
      <c r="B92" s="5" t="s">
        <v>313</v>
      </c>
      <c r="C92" s="7"/>
      <c r="D92" s="7"/>
      <c r="E92" s="6">
        <v>3245348</v>
      </c>
      <c r="F92" s="6">
        <v>3245348</v>
      </c>
      <c r="G92" s="7"/>
      <c r="H92" s="7"/>
      <c r="J92" s="7">
        <f t="shared" si="5"/>
        <v>0</v>
      </c>
      <c r="K92" s="7">
        <f t="shared" si="6"/>
        <v>0</v>
      </c>
      <c r="M92" s="6">
        <f t="shared" si="7"/>
        <v>0</v>
      </c>
      <c r="N92" s="6">
        <f t="shared" si="8"/>
        <v>0</v>
      </c>
    </row>
    <row r="93" spans="2:14" ht="15">
      <c r="B93" s="5" t="s">
        <v>181</v>
      </c>
      <c r="C93" s="7"/>
      <c r="D93" s="6">
        <v>1859133.14</v>
      </c>
      <c r="E93" s="6">
        <v>198429171.68</v>
      </c>
      <c r="F93" s="6">
        <v>196570038.54</v>
      </c>
      <c r="G93" s="7"/>
      <c r="H93" s="7"/>
      <c r="J93" s="7">
        <f t="shared" si="5"/>
        <v>0</v>
      </c>
      <c r="K93" s="6">
        <f t="shared" si="6"/>
        <v>1859</v>
      </c>
      <c r="M93" s="6">
        <f t="shared" si="7"/>
        <v>0</v>
      </c>
      <c r="N93" s="6">
        <f t="shared" si="8"/>
        <v>0</v>
      </c>
    </row>
    <row r="94" spans="2:14" ht="15">
      <c r="B94" s="5" t="s">
        <v>182</v>
      </c>
      <c r="C94" s="7"/>
      <c r="D94" s="6">
        <v>2664914905.68</v>
      </c>
      <c r="E94" s="6">
        <v>12039337703.650002</v>
      </c>
      <c r="F94" s="6">
        <v>15676703967.37</v>
      </c>
      <c r="G94" s="7"/>
      <c r="H94" s="6">
        <v>6302281169.4</v>
      </c>
      <c r="J94" s="4">
        <f t="shared" si="5"/>
        <v>0</v>
      </c>
      <c r="K94" s="3">
        <f t="shared" si="6"/>
        <v>2664915</v>
      </c>
      <c r="M94" s="17">
        <f t="shared" si="7"/>
        <v>0</v>
      </c>
      <c r="N94" s="17">
        <f t="shared" si="8"/>
        <v>6302281</v>
      </c>
    </row>
    <row r="95" spans="2:14" ht="33.75">
      <c r="B95" s="2" t="s">
        <v>183</v>
      </c>
      <c r="C95" s="4"/>
      <c r="D95" s="3">
        <v>12853905.83</v>
      </c>
      <c r="E95" s="3">
        <v>94016737.08</v>
      </c>
      <c r="F95" s="3">
        <v>91384437.08</v>
      </c>
      <c r="G95" s="4"/>
      <c r="H95" s="3">
        <v>10221605.83</v>
      </c>
      <c r="J95" s="9">
        <f t="shared" si="5"/>
        <v>0</v>
      </c>
      <c r="K95" s="10">
        <f t="shared" si="6"/>
        <v>12854</v>
      </c>
      <c r="M95" s="6">
        <f t="shared" si="7"/>
        <v>0</v>
      </c>
      <c r="N95" s="6">
        <f t="shared" si="8"/>
        <v>10222</v>
      </c>
    </row>
    <row r="96" spans="2:14" ht="22.5">
      <c r="B96" s="8" t="s">
        <v>184</v>
      </c>
      <c r="C96" s="9"/>
      <c r="D96" s="10">
        <v>2134433.3</v>
      </c>
      <c r="E96" s="10">
        <v>18538919.6</v>
      </c>
      <c r="F96" s="10">
        <v>18795004.66</v>
      </c>
      <c r="G96" s="9"/>
      <c r="H96" s="10">
        <v>2390518.36</v>
      </c>
      <c r="J96" s="7">
        <f t="shared" si="5"/>
        <v>0</v>
      </c>
      <c r="K96" s="6">
        <f t="shared" si="6"/>
        <v>2134</v>
      </c>
      <c r="M96" s="6">
        <f t="shared" si="7"/>
        <v>0</v>
      </c>
      <c r="N96" s="6">
        <f t="shared" si="8"/>
        <v>2391</v>
      </c>
    </row>
    <row r="97" spans="2:14" ht="33.75">
      <c r="B97" s="11" t="s">
        <v>185</v>
      </c>
      <c r="C97" s="7"/>
      <c r="D97" s="6">
        <v>2134433.3</v>
      </c>
      <c r="E97" s="6">
        <v>18538919.6</v>
      </c>
      <c r="F97" s="6">
        <v>18795004.66</v>
      </c>
      <c r="G97" s="7"/>
      <c r="H97" s="6">
        <v>2390518.36</v>
      </c>
      <c r="J97" s="7">
        <f t="shared" si="5"/>
        <v>0</v>
      </c>
      <c r="K97" s="6">
        <f t="shared" si="6"/>
        <v>2134</v>
      </c>
      <c r="M97" s="6">
        <f t="shared" si="7"/>
        <v>0</v>
      </c>
      <c r="N97" s="6">
        <f t="shared" si="8"/>
        <v>2391</v>
      </c>
    </row>
    <row r="98" spans="2:14" ht="22.5">
      <c r="B98" s="5" t="s">
        <v>186</v>
      </c>
      <c r="C98" s="7"/>
      <c r="D98" s="6">
        <v>10719472.53</v>
      </c>
      <c r="E98" s="6">
        <v>75477817.48</v>
      </c>
      <c r="F98" s="6">
        <v>72589432.42</v>
      </c>
      <c r="G98" s="7"/>
      <c r="H98" s="6">
        <v>7831087.47</v>
      </c>
      <c r="J98" s="4">
        <f t="shared" si="5"/>
        <v>0</v>
      </c>
      <c r="K98" s="3">
        <f t="shared" si="6"/>
        <v>10719</v>
      </c>
      <c r="M98" s="17">
        <f t="shared" si="7"/>
        <v>0</v>
      </c>
      <c r="N98" s="17">
        <f t="shared" si="8"/>
        <v>7831</v>
      </c>
    </row>
    <row r="99" spans="2:14" ht="22.5">
      <c r="B99" s="2" t="s">
        <v>187</v>
      </c>
      <c r="C99" s="4"/>
      <c r="D99" s="3">
        <v>1189136719.81</v>
      </c>
      <c r="E99" s="3">
        <v>13455751649.47</v>
      </c>
      <c r="F99" s="3">
        <v>12799606355</v>
      </c>
      <c r="G99" s="4"/>
      <c r="H99" s="3">
        <v>532991425.34</v>
      </c>
      <c r="J99" s="7">
        <f t="shared" si="5"/>
        <v>0</v>
      </c>
      <c r="K99" s="6">
        <f t="shared" si="6"/>
        <v>1189137</v>
      </c>
      <c r="M99" s="6">
        <f t="shared" si="7"/>
        <v>0</v>
      </c>
      <c r="N99" s="6">
        <f t="shared" si="8"/>
        <v>532991</v>
      </c>
    </row>
    <row r="100" spans="2:14" ht="22.5">
      <c r="B100" s="5" t="s">
        <v>188</v>
      </c>
      <c r="C100" s="7"/>
      <c r="D100" s="6">
        <v>1014403658</v>
      </c>
      <c r="E100" s="6">
        <v>12229490630.210001</v>
      </c>
      <c r="F100" s="6">
        <v>11627965106.029999</v>
      </c>
      <c r="G100" s="7"/>
      <c r="H100" s="6">
        <v>412878133.82</v>
      </c>
      <c r="J100" s="7">
        <f t="shared" si="5"/>
        <v>0</v>
      </c>
      <c r="K100" s="6">
        <f t="shared" si="6"/>
        <v>1014404</v>
      </c>
      <c r="M100" s="6">
        <f t="shared" si="7"/>
        <v>0</v>
      </c>
      <c r="N100" s="6">
        <f t="shared" si="8"/>
        <v>412878</v>
      </c>
    </row>
    <row r="101" spans="2:14" ht="22.5">
      <c r="B101" s="11" t="s">
        <v>189</v>
      </c>
      <c r="C101" s="7"/>
      <c r="D101" s="6">
        <v>1014402667.58</v>
      </c>
      <c r="E101" s="6">
        <v>11981500281.73</v>
      </c>
      <c r="F101" s="6">
        <v>11375801333.77</v>
      </c>
      <c r="G101" s="7"/>
      <c r="H101" s="6">
        <v>408703719.62</v>
      </c>
      <c r="J101" s="7">
        <f t="shared" si="5"/>
        <v>0</v>
      </c>
      <c r="K101" s="6">
        <f t="shared" si="6"/>
        <v>1014403</v>
      </c>
      <c r="M101" s="6">
        <f t="shared" si="7"/>
        <v>0</v>
      </c>
      <c r="N101" s="6">
        <f t="shared" si="8"/>
        <v>408704</v>
      </c>
    </row>
    <row r="102" spans="2:14" ht="33.75">
      <c r="B102" s="11" t="s">
        <v>190</v>
      </c>
      <c r="C102" s="7"/>
      <c r="D102" s="18">
        <v>990.42</v>
      </c>
      <c r="E102" s="6">
        <v>247990348.48</v>
      </c>
      <c r="F102" s="6">
        <v>252163772.26</v>
      </c>
      <c r="G102" s="7"/>
      <c r="H102" s="6">
        <v>4174414.2</v>
      </c>
      <c r="J102" s="7">
        <f t="shared" si="5"/>
        <v>0</v>
      </c>
      <c r="K102" s="6">
        <f t="shared" si="6"/>
        <v>1</v>
      </c>
      <c r="M102" s="6">
        <f t="shared" si="7"/>
        <v>0</v>
      </c>
      <c r="N102" s="6">
        <f t="shared" si="8"/>
        <v>4174</v>
      </c>
    </row>
    <row r="103" spans="2:14" ht="22.5">
      <c r="B103" s="5" t="s">
        <v>191</v>
      </c>
      <c r="C103" s="7"/>
      <c r="D103" s="6">
        <v>109797848.15</v>
      </c>
      <c r="E103" s="6">
        <v>1050431694.52</v>
      </c>
      <c r="F103" s="6">
        <v>1033810032.37</v>
      </c>
      <c r="G103" s="7"/>
      <c r="H103" s="6">
        <v>93176186</v>
      </c>
      <c r="J103" s="9">
        <f t="shared" si="5"/>
        <v>0</v>
      </c>
      <c r="K103" s="10">
        <f t="shared" si="6"/>
        <v>109798</v>
      </c>
      <c r="M103" s="6">
        <f t="shared" si="7"/>
        <v>0</v>
      </c>
      <c r="N103" s="6">
        <f t="shared" si="8"/>
        <v>93176</v>
      </c>
    </row>
    <row r="104" spans="2:14" ht="22.5">
      <c r="B104" s="8" t="s">
        <v>192</v>
      </c>
      <c r="C104" s="9"/>
      <c r="D104" s="10">
        <v>64935213.66</v>
      </c>
      <c r="E104" s="10">
        <v>175829324.74</v>
      </c>
      <c r="F104" s="10">
        <v>137831216.6</v>
      </c>
      <c r="G104" s="9"/>
      <c r="H104" s="10">
        <v>26937105.52</v>
      </c>
      <c r="J104" s="7">
        <f t="shared" si="5"/>
        <v>0</v>
      </c>
      <c r="K104" s="6">
        <f t="shared" si="6"/>
        <v>64935</v>
      </c>
      <c r="M104" s="6">
        <f t="shared" si="7"/>
        <v>0</v>
      </c>
      <c r="N104" s="6">
        <f t="shared" si="8"/>
        <v>26937</v>
      </c>
    </row>
    <row r="105" spans="2:14" ht="22.5">
      <c r="B105" s="11" t="s">
        <v>193</v>
      </c>
      <c r="C105" s="7"/>
      <c r="D105" s="6">
        <v>1729437.32</v>
      </c>
      <c r="E105" s="6">
        <v>9724426.6</v>
      </c>
      <c r="F105" s="6">
        <v>9020562.6</v>
      </c>
      <c r="G105" s="7"/>
      <c r="H105" s="6">
        <v>1025573.32</v>
      </c>
      <c r="J105" s="7">
        <f t="shared" si="5"/>
        <v>0</v>
      </c>
      <c r="K105" s="6">
        <f t="shared" si="6"/>
        <v>1729</v>
      </c>
      <c r="M105" s="6">
        <f t="shared" si="7"/>
        <v>0</v>
      </c>
      <c r="N105" s="6">
        <f t="shared" si="8"/>
        <v>1026</v>
      </c>
    </row>
    <row r="106" spans="2:14" ht="22.5">
      <c r="B106" s="11" t="s">
        <v>194</v>
      </c>
      <c r="C106" s="7"/>
      <c r="D106" s="6">
        <v>1278470.24</v>
      </c>
      <c r="E106" s="6">
        <v>1618014.45</v>
      </c>
      <c r="F106" s="6">
        <v>1345372.27</v>
      </c>
      <c r="G106" s="7"/>
      <c r="H106" s="6">
        <v>1005828.06</v>
      </c>
      <c r="J106" s="7">
        <f t="shared" si="5"/>
        <v>0</v>
      </c>
      <c r="K106" s="7">
        <f t="shared" si="6"/>
        <v>1278</v>
      </c>
      <c r="M106" s="6">
        <f t="shared" si="7"/>
        <v>0</v>
      </c>
      <c r="N106" s="6">
        <f t="shared" si="8"/>
        <v>1006</v>
      </c>
    </row>
    <row r="107" spans="2:14" ht="22.5">
      <c r="B107" s="11" t="s">
        <v>310</v>
      </c>
      <c r="C107" s="7"/>
      <c r="D107" s="7"/>
      <c r="E107" s="6">
        <v>16978333.16</v>
      </c>
      <c r="F107" s="6">
        <v>16978333.16</v>
      </c>
      <c r="G107" s="7"/>
      <c r="H107" s="7"/>
      <c r="J107" s="7">
        <f t="shared" si="5"/>
        <v>0</v>
      </c>
      <c r="K107" s="6">
        <f t="shared" si="6"/>
        <v>0</v>
      </c>
      <c r="M107" s="17">
        <f t="shared" si="7"/>
        <v>0</v>
      </c>
      <c r="N107" s="17">
        <f t="shared" si="8"/>
        <v>0</v>
      </c>
    </row>
    <row r="108" spans="2:14" ht="22.5">
      <c r="B108" s="11" t="s">
        <v>195</v>
      </c>
      <c r="C108" s="7"/>
      <c r="D108" s="6">
        <v>61927306.1</v>
      </c>
      <c r="E108" s="6">
        <v>147508550.53</v>
      </c>
      <c r="F108" s="6">
        <v>110486948.57</v>
      </c>
      <c r="G108" s="7"/>
      <c r="H108" s="6">
        <v>24905704.14</v>
      </c>
      <c r="J108" s="4">
        <f t="shared" si="5"/>
        <v>0</v>
      </c>
      <c r="K108" s="3">
        <f t="shared" si="6"/>
        <v>61927</v>
      </c>
      <c r="M108" s="6">
        <f t="shared" si="7"/>
        <v>0</v>
      </c>
      <c r="N108" s="6">
        <f t="shared" si="8"/>
        <v>24906</v>
      </c>
    </row>
    <row r="109" spans="2:14" ht="22.5">
      <c r="B109" s="2" t="s">
        <v>196</v>
      </c>
      <c r="C109" s="4"/>
      <c r="D109" s="3">
        <v>42529338.41</v>
      </c>
      <c r="E109" s="4"/>
      <c r="F109" s="4"/>
      <c r="G109" s="4"/>
      <c r="H109" s="3">
        <v>42529338.41</v>
      </c>
      <c r="J109" s="7">
        <f t="shared" si="5"/>
        <v>0</v>
      </c>
      <c r="K109" s="6">
        <f t="shared" si="6"/>
        <v>42529</v>
      </c>
      <c r="M109" s="17">
        <f t="shared" si="7"/>
        <v>0</v>
      </c>
      <c r="N109" s="17">
        <f t="shared" si="8"/>
        <v>42529</v>
      </c>
    </row>
    <row r="110" spans="2:14" ht="33.75">
      <c r="B110" s="5" t="s">
        <v>197</v>
      </c>
      <c r="C110" s="7"/>
      <c r="D110" s="6">
        <v>42529338.41</v>
      </c>
      <c r="E110" s="7"/>
      <c r="F110" s="7"/>
      <c r="G110" s="7"/>
      <c r="H110" s="6">
        <v>42529338.41</v>
      </c>
      <c r="J110" s="4">
        <f t="shared" si="5"/>
        <v>0</v>
      </c>
      <c r="K110" s="3">
        <f t="shared" si="6"/>
        <v>42529</v>
      </c>
      <c r="M110" s="6">
        <f t="shared" si="7"/>
        <v>0</v>
      </c>
      <c r="N110" s="6">
        <f t="shared" si="8"/>
        <v>42529</v>
      </c>
    </row>
    <row r="111" spans="2:14" ht="22.5">
      <c r="B111" s="2" t="s">
        <v>198</v>
      </c>
      <c r="C111" s="4"/>
      <c r="D111" s="3">
        <v>1479250</v>
      </c>
      <c r="E111" s="3">
        <v>2068976898.7299998</v>
      </c>
      <c r="F111" s="3">
        <v>2067497648.7299998</v>
      </c>
      <c r="G111" s="4"/>
      <c r="H111" s="4"/>
      <c r="J111" s="7">
        <f t="shared" si="5"/>
        <v>0</v>
      </c>
      <c r="K111" s="6">
        <f t="shared" si="6"/>
        <v>1479</v>
      </c>
      <c r="M111" s="6">
        <f t="shared" si="7"/>
        <v>0</v>
      </c>
      <c r="N111" s="6">
        <f t="shared" si="8"/>
        <v>0</v>
      </c>
    </row>
    <row r="112" spans="2:14" ht="22.5">
      <c r="B112" s="5" t="s">
        <v>199</v>
      </c>
      <c r="C112" s="7"/>
      <c r="D112" s="6">
        <v>1479250</v>
      </c>
      <c r="E112" s="6">
        <v>2068976898.7299998</v>
      </c>
      <c r="F112" s="6">
        <v>2067497648.7299998</v>
      </c>
      <c r="G112" s="7"/>
      <c r="H112" s="7"/>
      <c r="J112" s="7">
        <f t="shared" si="5"/>
        <v>0</v>
      </c>
      <c r="K112" s="6">
        <f t="shared" si="6"/>
        <v>1479</v>
      </c>
      <c r="M112" s="17">
        <f t="shared" si="7"/>
        <v>0</v>
      </c>
      <c r="N112" s="17">
        <f t="shared" si="8"/>
        <v>0</v>
      </c>
    </row>
    <row r="113" spans="2:14" ht="22.5">
      <c r="B113" s="11" t="s">
        <v>200</v>
      </c>
      <c r="C113" s="7"/>
      <c r="D113" s="6">
        <v>1479250</v>
      </c>
      <c r="E113" s="6">
        <v>2068976898.7299998</v>
      </c>
      <c r="F113" s="6">
        <v>2067497648.7299998</v>
      </c>
      <c r="G113" s="7"/>
      <c r="H113" s="7"/>
      <c r="J113" s="4">
        <f t="shared" si="5"/>
        <v>0</v>
      </c>
      <c r="K113" s="3">
        <f t="shared" si="6"/>
        <v>1479</v>
      </c>
      <c r="M113" s="6">
        <f t="shared" si="7"/>
        <v>0</v>
      </c>
      <c r="N113" s="6">
        <f t="shared" si="8"/>
        <v>0</v>
      </c>
    </row>
    <row r="114" spans="2:14" ht="22.5">
      <c r="B114" s="2" t="s">
        <v>201</v>
      </c>
      <c r="C114" s="4"/>
      <c r="D114" s="3">
        <v>1184560809</v>
      </c>
      <c r="E114" s="3">
        <v>459188389.5</v>
      </c>
      <c r="F114" s="3">
        <v>1140498202.5</v>
      </c>
      <c r="G114" s="4"/>
      <c r="H114" s="3">
        <v>1865870622</v>
      </c>
      <c r="J114" s="7">
        <f t="shared" si="5"/>
        <v>0</v>
      </c>
      <c r="K114" s="6">
        <f t="shared" si="6"/>
        <v>1184561</v>
      </c>
      <c r="M114" s="17">
        <f t="shared" si="7"/>
        <v>0</v>
      </c>
      <c r="N114" s="17">
        <f t="shared" si="8"/>
        <v>1865871</v>
      </c>
    </row>
    <row r="115" spans="2:14" ht="33.75">
      <c r="B115" s="5" t="s">
        <v>202</v>
      </c>
      <c r="C115" s="7"/>
      <c r="D115" s="6">
        <v>1184560809</v>
      </c>
      <c r="E115" s="6">
        <v>459188389.5</v>
      </c>
      <c r="F115" s="6">
        <v>1140498202.5</v>
      </c>
      <c r="G115" s="7"/>
      <c r="H115" s="6">
        <v>1865870622</v>
      </c>
      <c r="J115" s="4">
        <f t="shared" si="5"/>
        <v>0</v>
      </c>
      <c r="K115" s="3">
        <f t="shared" si="6"/>
        <v>1184561</v>
      </c>
      <c r="M115" s="6">
        <f t="shared" si="7"/>
        <v>0</v>
      </c>
      <c r="N115" s="6">
        <f t="shared" si="8"/>
        <v>1865871</v>
      </c>
    </row>
    <row r="116" spans="2:14" ht="22.5">
      <c r="B116" s="2" t="s">
        <v>203</v>
      </c>
      <c r="C116" s="4"/>
      <c r="D116" s="3">
        <v>699867896.48</v>
      </c>
      <c r="E116" s="4"/>
      <c r="F116" s="3">
        <v>27475025.57</v>
      </c>
      <c r="G116" s="4"/>
      <c r="H116" s="3">
        <v>727342922.05</v>
      </c>
      <c r="J116" s="7">
        <f t="shared" si="5"/>
        <v>0</v>
      </c>
      <c r="K116" s="6">
        <f t="shared" si="6"/>
        <v>699868</v>
      </c>
      <c r="M116" s="17">
        <f t="shared" si="7"/>
        <v>0</v>
      </c>
      <c r="N116" s="17">
        <f t="shared" si="8"/>
        <v>727343</v>
      </c>
    </row>
    <row r="117" spans="2:14" ht="22.5">
      <c r="B117" s="5" t="s">
        <v>204</v>
      </c>
      <c r="C117" s="7"/>
      <c r="D117" s="6">
        <v>699867896.48</v>
      </c>
      <c r="E117" s="7"/>
      <c r="F117" s="6">
        <v>27475025.57</v>
      </c>
      <c r="G117" s="7"/>
      <c r="H117" s="6">
        <v>727342922.05</v>
      </c>
      <c r="J117" s="4">
        <f t="shared" si="5"/>
        <v>0</v>
      </c>
      <c r="K117" s="3">
        <f t="shared" si="6"/>
        <v>699868</v>
      </c>
      <c r="M117" s="6">
        <f t="shared" si="7"/>
        <v>0</v>
      </c>
      <c r="N117" s="6">
        <f t="shared" si="8"/>
        <v>727343</v>
      </c>
    </row>
    <row r="118" spans="2:14" ht="15">
      <c r="B118" s="2" t="s">
        <v>205</v>
      </c>
      <c r="C118" s="4"/>
      <c r="D118" s="3">
        <v>100000000</v>
      </c>
      <c r="E118" s="4"/>
      <c r="F118" s="4"/>
      <c r="G118" s="4"/>
      <c r="H118" s="3">
        <v>100000000</v>
      </c>
      <c r="J118" s="9">
        <f t="shared" si="5"/>
        <v>0</v>
      </c>
      <c r="K118" s="10">
        <f t="shared" si="6"/>
        <v>100000</v>
      </c>
      <c r="M118" s="6">
        <f t="shared" si="7"/>
        <v>0</v>
      </c>
      <c r="N118" s="6">
        <f t="shared" si="8"/>
        <v>100000</v>
      </c>
    </row>
    <row r="119" spans="2:14" ht="15">
      <c r="B119" s="8" t="s">
        <v>206</v>
      </c>
      <c r="C119" s="9"/>
      <c r="D119" s="10">
        <v>100000000</v>
      </c>
      <c r="E119" s="9"/>
      <c r="F119" s="9"/>
      <c r="G119" s="9"/>
      <c r="H119" s="10">
        <v>100000000</v>
      </c>
      <c r="J119" s="7">
        <f t="shared" si="5"/>
        <v>0</v>
      </c>
      <c r="K119" s="6">
        <f t="shared" si="6"/>
        <v>100000</v>
      </c>
      <c r="M119" s="17">
        <f t="shared" si="7"/>
        <v>0</v>
      </c>
      <c r="N119" s="17">
        <f t="shared" si="8"/>
        <v>100000</v>
      </c>
    </row>
    <row r="120" spans="2:14" ht="22.5">
      <c r="B120" s="11" t="s">
        <v>207</v>
      </c>
      <c r="C120" s="7"/>
      <c r="D120" s="6">
        <v>100000000</v>
      </c>
      <c r="E120" s="7"/>
      <c r="F120" s="7"/>
      <c r="G120" s="7"/>
      <c r="H120" s="6">
        <v>100000000</v>
      </c>
      <c r="J120" s="4">
        <f t="shared" si="5"/>
        <v>0</v>
      </c>
      <c r="K120" s="3">
        <f t="shared" si="6"/>
        <v>100000</v>
      </c>
      <c r="M120" s="6">
        <f t="shared" si="7"/>
        <v>0</v>
      </c>
      <c r="N120" s="6">
        <f t="shared" si="8"/>
        <v>100000</v>
      </c>
    </row>
    <row r="121" spans="2:14" ht="22.5">
      <c r="B121" s="2" t="s">
        <v>208</v>
      </c>
      <c r="C121" s="4"/>
      <c r="D121" s="3">
        <v>9705685686.050001</v>
      </c>
      <c r="E121" s="3">
        <v>7059791300</v>
      </c>
      <c r="F121" s="3">
        <v>19352310405.28</v>
      </c>
      <c r="G121" s="4"/>
      <c r="H121" s="3">
        <v>21998204791.329998</v>
      </c>
      <c r="J121" s="7">
        <f t="shared" si="5"/>
        <v>0</v>
      </c>
      <c r="K121" s="6">
        <f t="shared" si="6"/>
        <v>9705686</v>
      </c>
      <c r="M121" s="6">
        <f t="shared" si="7"/>
        <v>0</v>
      </c>
      <c r="N121" s="6">
        <f t="shared" si="8"/>
        <v>21998205</v>
      </c>
    </row>
    <row r="122" spans="2:14" ht="15">
      <c r="B122" s="5" t="s">
        <v>209</v>
      </c>
      <c r="C122" s="7"/>
      <c r="D122" s="7"/>
      <c r="E122" s="7"/>
      <c r="F122" s="6">
        <v>19334910405.28</v>
      </c>
      <c r="G122" s="7"/>
      <c r="H122" s="6">
        <v>19334910405.28</v>
      </c>
      <c r="J122" s="7">
        <f t="shared" si="5"/>
        <v>0</v>
      </c>
      <c r="K122" s="6">
        <f t="shared" si="6"/>
        <v>0</v>
      </c>
      <c r="M122" s="17">
        <f t="shared" si="7"/>
        <v>0</v>
      </c>
      <c r="N122" s="17">
        <f t="shared" si="8"/>
        <v>19334910</v>
      </c>
    </row>
    <row r="123" spans="2:14" ht="22.5">
      <c r="B123" s="5" t="s">
        <v>210</v>
      </c>
      <c r="C123" s="7"/>
      <c r="D123" s="6">
        <v>9705685686.050001</v>
      </c>
      <c r="E123" s="6">
        <v>7059791300</v>
      </c>
      <c r="F123" s="6">
        <v>17400000</v>
      </c>
      <c r="G123" s="7"/>
      <c r="H123" s="6">
        <v>2663294386.0499997</v>
      </c>
      <c r="J123" s="4">
        <f t="shared" si="5"/>
        <v>0</v>
      </c>
      <c r="K123" s="4">
        <f t="shared" si="6"/>
        <v>9705686</v>
      </c>
      <c r="M123" s="6">
        <f t="shared" si="7"/>
        <v>0</v>
      </c>
      <c r="N123" s="6">
        <f t="shared" si="8"/>
        <v>2663294</v>
      </c>
    </row>
    <row r="124" spans="2:14" ht="22.5">
      <c r="B124" s="2" t="s">
        <v>211</v>
      </c>
      <c r="C124" s="4"/>
      <c r="D124" s="4"/>
      <c r="E124" s="3">
        <v>51697191475.75</v>
      </c>
      <c r="F124" s="3">
        <v>51697191475.75</v>
      </c>
      <c r="G124" s="4"/>
      <c r="H124" s="4"/>
      <c r="J124" s="7">
        <f t="shared" si="5"/>
        <v>0</v>
      </c>
      <c r="K124" s="7">
        <f t="shared" si="6"/>
        <v>0</v>
      </c>
      <c r="M124" s="6">
        <f t="shared" si="7"/>
        <v>0</v>
      </c>
      <c r="N124" s="6">
        <f t="shared" si="8"/>
        <v>0</v>
      </c>
    </row>
    <row r="125" spans="2:14" ht="22.5">
      <c r="B125" s="5" t="s">
        <v>212</v>
      </c>
      <c r="C125" s="7"/>
      <c r="D125" s="7"/>
      <c r="E125" s="6">
        <v>51697191475.75</v>
      </c>
      <c r="F125" s="6">
        <v>51697191475.75</v>
      </c>
      <c r="G125" s="7"/>
      <c r="H125" s="7"/>
      <c r="J125" s="4">
        <f t="shared" si="5"/>
        <v>0</v>
      </c>
      <c r="K125" s="4">
        <f t="shared" si="6"/>
        <v>0</v>
      </c>
      <c r="M125" s="6">
        <f t="shared" si="7"/>
        <v>0</v>
      </c>
      <c r="N125" s="6">
        <f t="shared" si="8"/>
        <v>0</v>
      </c>
    </row>
    <row r="126" spans="2:14" ht="22.5">
      <c r="B126" s="2" t="s">
        <v>213</v>
      </c>
      <c r="C126" s="4"/>
      <c r="D126" s="4"/>
      <c r="E126" s="3">
        <v>51456156865.159996</v>
      </c>
      <c r="F126" s="3">
        <v>51456156865.159996</v>
      </c>
      <c r="G126" s="4"/>
      <c r="H126" s="4"/>
      <c r="J126" s="7">
        <f t="shared" si="5"/>
        <v>0</v>
      </c>
      <c r="K126" s="7">
        <f t="shared" si="6"/>
        <v>0</v>
      </c>
      <c r="M126" s="6">
        <f t="shared" si="7"/>
        <v>0</v>
      </c>
      <c r="N126" s="6">
        <f t="shared" si="8"/>
        <v>0</v>
      </c>
    </row>
    <row r="127" spans="2:14" ht="22.5">
      <c r="B127" s="5" t="s">
        <v>214</v>
      </c>
      <c r="C127" s="7"/>
      <c r="D127" s="7"/>
      <c r="E127" s="6">
        <v>51456156865.159996</v>
      </c>
      <c r="F127" s="6">
        <v>51456156865.159996</v>
      </c>
      <c r="G127" s="7"/>
      <c r="H127" s="7"/>
      <c r="J127" s="7">
        <f t="shared" si="5"/>
        <v>0</v>
      </c>
      <c r="K127" s="7">
        <f t="shared" si="6"/>
        <v>0</v>
      </c>
      <c r="M127" s="6">
        <f t="shared" si="7"/>
        <v>0</v>
      </c>
      <c r="N127" s="6">
        <f t="shared" si="8"/>
        <v>0</v>
      </c>
    </row>
    <row r="128" spans="2:14" ht="33.75">
      <c r="B128" s="11" t="s">
        <v>215</v>
      </c>
      <c r="C128" s="7"/>
      <c r="D128" s="7"/>
      <c r="E128" s="6">
        <v>51456156865.159996</v>
      </c>
      <c r="F128" s="6">
        <v>51456156865.159996</v>
      </c>
      <c r="G128" s="7"/>
      <c r="H128" s="7"/>
      <c r="J128" s="4">
        <f t="shared" si="5"/>
        <v>0</v>
      </c>
      <c r="K128" s="4">
        <f t="shared" si="6"/>
        <v>0</v>
      </c>
      <c r="M128" s="6">
        <f t="shared" si="7"/>
        <v>0</v>
      </c>
      <c r="N128" s="6">
        <f t="shared" si="8"/>
        <v>0</v>
      </c>
    </row>
    <row r="129" spans="2:14" ht="15">
      <c r="B129" s="2" t="s">
        <v>216</v>
      </c>
      <c r="C129" s="4"/>
      <c r="D129" s="4"/>
      <c r="E129" s="3">
        <v>39259253.52</v>
      </c>
      <c r="F129" s="3">
        <v>39259253.52</v>
      </c>
      <c r="G129" s="4"/>
      <c r="H129" s="4"/>
      <c r="J129" s="7">
        <f t="shared" si="5"/>
        <v>0</v>
      </c>
      <c r="K129" s="7">
        <f t="shared" si="6"/>
        <v>0</v>
      </c>
      <c r="M129" s="6">
        <f t="shared" si="7"/>
        <v>0</v>
      </c>
      <c r="N129" s="6">
        <f t="shared" si="8"/>
        <v>0</v>
      </c>
    </row>
    <row r="130" spans="2:14" ht="15">
      <c r="B130" s="5" t="s">
        <v>217</v>
      </c>
      <c r="C130" s="7"/>
      <c r="D130" s="7"/>
      <c r="E130" s="6">
        <v>39259253.52</v>
      </c>
      <c r="F130" s="6">
        <v>39259253.52</v>
      </c>
      <c r="G130" s="7"/>
      <c r="H130" s="7"/>
      <c r="J130" s="4">
        <f t="shared" si="5"/>
        <v>0</v>
      </c>
      <c r="K130" s="4">
        <f t="shared" si="6"/>
        <v>0</v>
      </c>
      <c r="M130" s="6">
        <f t="shared" si="7"/>
        <v>0</v>
      </c>
      <c r="N130" s="6">
        <f t="shared" si="8"/>
        <v>0</v>
      </c>
    </row>
    <row r="131" spans="2:14" ht="15">
      <c r="B131" s="2" t="s">
        <v>218</v>
      </c>
      <c r="C131" s="4"/>
      <c r="D131" s="4"/>
      <c r="E131" s="3">
        <v>201775357.07</v>
      </c>
      <c r="F131" s="3">
        <v>201775357.07</v>
      </c>
      <c r="G131" s="4"/>
      <c r="H131" s="4"/>
      <c r="J131" s="7">
        <f t="shared" si="5"/>
        <v>0</v>
      </c>
      <c r="K131" s="7">
        <f t="shared" si="6"/>
        <v>0</v>
      </c>
      <c r="M131" s="6">
        <f t="shared" si="7"/>
        <v>0</v>
      </c>
      <c r="N131" s="6">
        <f t="shared" si="8"/>
        <v>0</v>
      </c>
    </row>
    <row r="132" spans="2:14" ht="15">
      <c r="B132" s="5" t="s">
        <v>219</v>
      </c>
      <c r="C132" s="7"/>
      <c r="D132" s="7"/>
      <c r="E132" s="6">
        <v>7840960.83</v>
      </c>
      <c r="F132" s="6">
        <v>7840960.83</v>
      </c>
      <c r="G132" s="7"/>
      <c r="H132" s="7"/>
      <c r="J132" s="7">
        <f t="shared" si="5"/>
        <v>0</v>
      </c>
      <c r="K132" s="7">
        <f t="shared" si="6"/>
        <v>0</v>
      </c>
      <c r="M132" s="6">
        <f t="shared" si="7"/>
        <v>0</v>
      </c>
      <c r="N132" s="6">
        <f t="shared" si="8"/>
        <v>0</v>
      </c>
    </row>
    <row r="133" spans="2:14" ht="15">
      <c r="B133" s="5" t="s">
        <v>220</v>
      </c>
      <c r="C133" s="7"/>
      <c r="D133" s="7"/>
      <c r="E133" s="6">
        <v>176617146.37</v>
      </c>
      <c r="F133" s="6">
        <v>176617146.37</v>
      </c>
      <c r="G133" s="7"/>
      <c r="H133" s="7"/>
      <c r="J133" s="7">
        <f aca="true" t="shared" si="9" ref="J133:J171">ROUND(C133/1000,0)</f>
        <v>0</v>
      </c>
      <c r="K133" s="7">
        <f aca="true" t="shared" si="10" ref="K133:K171">ROUND(D133/1000,0)</f>
        <v>0</v>
      </c>
      <c r="M133" s="6">
        <f aca="true" t="shared" si="11" ref="M133:M171">ROUND(G133/1000,0)</f>
        <v>0</v>
      </c>
      <c r="N133" s="6">
        <f aca="true" t="shared" si="12" ref="N133:N171">ROUND(H133/1000,0)</f>
        <v>0</v>
      </c>
    </row>
    <row r="134" spans="2:14" ht="15">
      <c r="B134" s="5" t="s">
        <v>221</v>
      </c>
      <c r="C134" s="7"/>
      <c r="D134" s="7"/>
      <c r="E134" s="6">
        <v>17317249.87</v>
      </c>
      <c r="F134" s="6">
        <v>17317249.87</v>
      </c>
      <c r="G134" s="7"/>
      <c r="H134" s="7"/>
      <c r="J134" s="7">
        <f t="shared" si="9"/>
        <v>0</v>
      </c>
      <c r="K134" s="7">
        <f t="shared" si="10"/>
        <v>0</v>
      </c>
      <c r="M134" s="6">
        <f t="shared" si="11"/>
        <v>0</v>
      </c>
      <c r="N134" s="6">
        <f t="shared" si="12"/>
        <v>0</v>
      </c>
    </row>
    <row r="135" spans="2:14" ht="22.5">
      <c r="B135" s="11" t="s">
        <v>222</v>
      </c>
      <c r="C135" s="7"/>
      <c r="D135" s="7"/>
      <c r="E135" s="6">
        <v>9456005.03</v>
      </c>
      <c r="F135" s="6">
        <v>9456005.03</v>
      </c>
      <c r="G135" s="7"/>
      <c r="H135" s="7"/>
      <c r="J135" s="7">
        <f t="shared" si="9"/>
        <v>0</v>
      </c>
      <c r="K135" s="7">
        <f t="shared" si="10"/>
        <v>0</v>
      </c>
      <c r="M135" s="6">
        <f t="shared" si="11"/>
        <v>0</v>
      </c>
      <c r="N135" s="6">
        <f t="shared" si="12"/>
        <v>0</v>
      </c>
    </row>
    <row r="136" spans="2:14" ht="22.5">
      <c r="B136" s="11" t="s">
        <v>223</v>
      </c>
      <c r="C136" s="7"/>
      <c r="D136" s="7"/>
      <c r="E136" s="6">
        <v>1205357.13</v>
      </c>
      <c r="F136" s="6">
        <v>1205357.13</v>
      </c>
      <c r="G136" s="7"/>
      <c r="H136" s="7"/>
      <c r="J136" s="7">
        <f t="shared" si="9"/>
        <v>0</v>
      </c>
      <c r="K136" s="7">
        <f t="shared" si="10"/>
        <v>0</v>
      </c>
      <c r="M136" s="6">
        <f t="shared" si="11"/>
        <v>0</v>
      </c>
      <c r="N136" s="6">
        <f t="shared" si="12"/>
        <v>0</v>
      </c>
    </row>
    <row r="137" spans="2:14" ht="22.5">
      <c r="B137" s="11" t="s">
        <v>311</v>
      </c>
      <c r="C137" s="7"/>
      <c r="D137" s="7"/>
      <c r="E137" s="6">
        <v>6465300.16</v>
      </c>
      <c r="F137" s="6">
        <v>6465300.16</v>
      </c>
      <c r="G137" s="7"/>
      <c r="H137" s="7"/>
      <c r="J137" s="7">
        <f t="shared" si="9"/>
        <v>0</v>
      </c>
      <c r="K137" s="7">
        <f t="shared" si="10"/>
        <v>0</v>
      </c>
      <c r="M137" s="6">
        <f t="shared" si="11"/>
        <v>0</v>
      </c>
      <c r="N137" s="6">
        <f t="shared" si="12"/>
        <v>0</v>
      </c>
    </row>
    <row r="138" spans="2:14" ht="22.5">
      <c r="B138" s="11" t="s">
        <v>224</v>
      </c>
      <c r="C138" s="7"/>
      <c r="D138" s="7"/>
      <c r="E138" s="6">
        <v>190587.55</v>
      </c>
      <c r="F138" s="6">
        <v>190587.55</v>
      </c>
      <c r="G138" s="7"/>
      <c r="H138" s="7"/>
      <c r="J138" s="4">
        <f t="shared" si="9"/>
        <v>0</v>
      </c>
      <c r="K138" s="4">
        <f t="shared" si="10"/>
        <v>0</v>
      </c>
      <c r="M138" s="6">
        <f t="shared" si="11"/>
        <v>0</v>
      </c>
      <c r="N138" s="6">
        <f t="shared" si="12"/>
        <v>0</v>
      </c>
    </row>
    <row r="139" spans="2:14" ht="22.5">
      <c r="B139" s="2" t="s">
        <v>225</v>
      </c>
      <c r="C139" s="4"/>
      <c r="D139" s="4"/>
      <c r="E139" s="3">
        <v>6617213921.839999</v>
      </c>
      <c r="F139" s="3">
        <v>6617213921.839999</v>
      </c>
      <c r="G139" s="4"/>
      <c r="H139" s="4"/>
      <c r="J139" s="7">
        <f t="shared" si="9"/>
        <v>0</v>
      </c>
      <c r="K139" s="7">
        <f t="shared" si="10"/>
        <v>0</v>
      </c>
      <c r="M139" s="6">
        <f t="shared" si="11"/>
        <v>0</v>
      </c>
      <c r="N139" s="6">
        <f t="shared" si="12"/>
        <v>0</v>
      </c>
    </row>
    <row r="140" spans="2:14" ht="22.5">
      <c r="B140" s="5" t="s">
        <v>226</v>
      </c>
      <c r="C140" s="7"/>
      <c r="D140" s="7"/>
      <c r="E140" s="6">
        <v>6617213921.839999</v>
      </c>
      <c r="F140" s="6">
        <v>6617213921.839999</v>
      </c>
      <c r="G140" s="7"/>
      <c r="H140" s="7"/>
      <c r="J140" s="7">
        <f t="shared" si="9"/>
        <v>0</v>
      </c>
      <c r="K140" s="7">
        <f t="shared" si="10"/>
        <v>0</v>
      </c>
      <c r="M140" s="6">
        <f t="shared" si="11"/>
        <v>0</v>
      </c>
      <c r="N140" s="6">
        <f t="shared" si="12"/>
        <v>0</v>
      </c>
    </row>
    <row r="141" spans="2:14" ht="45">
      <c r="B141" s="11" t="s">
        <v>227</v>
      </c>
      <c r="C141" s="7"/>
      <c r="D141" s="7"/>
      <c r="E141" s="6">
        <v>6617213921.839999</v>
      </c>
      <c r="F141" s="6">
        <v>6617213921.839999</v>
      </c>
      <c r="G141" s="7"/>
      <c r="H141" s="7"/>
      <c r="J141" s="4">
        <f t="shared" si="9"/>
        <v>0</v>
      </c>
      <c r="K141" s="4">
        <f t="shared" si="10"/>
        <v>0</v>
      </c>
      <c r="M141" s="6">
        <f t="shared" si="11"/>
        <v>0</v>
      </c>
      <c r="N141" s="6">
        <f t="shared" si="12"/>
        <v>0</v>
      </c>
    </row>
    <row r="142" spans="2:14" ht="22.5">
      <c r="B142" s="2" t="s">
        <v>228</v>
      </c>
      <c r="C142" s="4"/>
      <c r="D142" s="4"/>
      <c r="E142" s="3">
        <v>17903683335.56</v>
      </c>
      <c r="F142" s="3">
        <v>17903683335.56</v>
      </c>
      <c r="G142" s="4"/>
      <c r="H142" s="4"/>
      <c r="J142" s="7">
        <f t="shared" si="9"/>
        <v>0</v>
      </c>
      <c r="K142" s="7">
        <f t="shared" si="10"/>
        <v>0</v>
      </c>
      <c r="M142" s="6">
        <f t="shared" si="11"/>
        <v>0</v>
      </c>
      <c r="N142" s="6">
        <f t="shared" si="12"/>
        <v>0</v>
      </c>
    </row>
    <row r="143" spans="2:14" ht="22.5">
      <c r="B143" s="5" t="s">
        <v>229</v>
      </c>
      <c r="C143" s="7"/>
      <c r="D143" s="7"/>
      <c r="E143" s="6">
        <v>17903683335.56</v>
      </c>
      <c r="F143" s="6">
        <v>17903683335.56</v>
      </c>
      <c r="G143" s="7"/>
      <c r="H143" s="7"/>
      <c r="J143" s="4">
        <f t="shared" si="9"/>
        <v>0</v>
      </c>
      <c r="K143" s="4">
        <f t="shared" si="10"/>
        <v>0</v>
      </c>
      <c r="M143" s="6">
        <f t="shared" si="11"/>
        <v>0</v>
      </c>
      <c r="N143" s="6">
        <f t="shared" si="12"/>
        <v>0</v>
      </c>
    </row>
    <row r="144" spans="2:14" ht="15">
      <c r="B144" s="2" t="s">
        <v>230</v>
      </c>
      <c r="C144" s="4"/>
      <c r="D144" s="4"/>
      <c r="E144" s="3">
        <v>1082617742.07</v>
      </c>
      <c r="F144" s="3">
        <v>1082617742.07</v>
      </c>
      <c r="G144" s="4"/>
      <c r="H144" s="4"/>
      <c r="J144" s="7">
        <f t="shared" si="9"/>
        <v>0</v>
      </c>
      <c r="K144" s="7">
        <f t="shared" si="10"/>
        <v>0</v>
      </c>
      <c r="M144" s="6">
        <f t="shared" si="11"/>
        <v>0</v>
      </c>
      <c r="N144" s="6">
        <f t="shared" si="12"/>
        <v>0</v>
      </c>
    </row>
    <row r="145" spans="2:14" ht="15">
      <c r="B145" s="5" t="s">
        <v>231</v>
      </c>
      <c r="C145" s="7"/>
      <c r="D145" s="7"/>
      <c r="E145" s="6">
        <v>1082617742.07</v>
      </c>
      <c r="F145" s="6">
        <v>1082617742.07</v>
      </c>
      <c r="G145" s="7"/>
      <c r="H145" s="7"/>
      <c r="J145" s="7">
        <f t="shared" si="9"/>
        <v>0</v>
      </c>
      <c r="K145" s="7">
        <f t="shared" si="10"/>
        <v>0</v>
      </c>
      <c r="M145" s="6">
        <f t="shared" si="11"/>
        <v>0</v>
      </c>
      <c r="N145" s="6">
        <f t="shared" si="12"/>
        <v>0</v>
      </c>
    </row>
    <row r="146" spans="2:14" ht="22.5">
      <c r="B146" s="11" t="s">
        <v>232</v>
      </c>
      <c r="C146" s="7"/>
      <c r="D146" s="7"/>
      <c r="E146" s="6">
        <v>825581658.3</v>
      </c>
      <c r="F146" s="6">
        <v>825581658.3</v>
      </c>
      <c r="G146" s="7"/>
      <c r="H146" s="7"/>
      <c r="J146" s="7">
        <f t="shared" si="9"/>
        <v>0</v>
      </c>
      <c r="K146" s="7">
        <f t="shared" si="10"/>
        <v>0</v>
      </c>
      <c r="M146" s="6">
        <f t="shared" si="11"/>
        <v>0</v>
      </c>
      <c r="N146" s="6">
        <f t="shared" si="12"/>
        <v>0</v>
      </c>
    </row>
    <row r="147" spans="2:14" ht="22.5">
      <c r="B147" s="11" t="s">
        <v>233</v>
      </c>
      <c r="C147" s="7"/>
      <c r="D147" s="7"/>
      <c r="E147" s="6">
        <v>257036083.77</v>
      </c>
      <c r="F147" s="6">
        <v>257036083.77</v>
      </c>
      <c r="G147" s="7"/>
      <c r="H147" s="7"/>
      <c r="J147" s="4">
        <f t="shared" si="9"/>
        <v>0</v>
      </c>
      <c r="K147" s="4">
        <f t="shared" si="10"/>
        <v>0</v>
      </c>
      <c r="M147" s="6">
        <f t="shared" si="11"/>
        <v>0</v>
      </c>
      <c r="N147" s="6">
        <f t="shared" si="12"/>
        <v>0</v>
      </c>
    </row>
    <row r="148" spans="2:14" ht="15">
      <c r="B148" s="2" t="s">
        <v>234</v>
      </c>
      <c r="C148" s="4"/>
      <c r="D148" s="4"/>
      <c r="E148" s="3">
        <v>35381704.51</v>
      </c>
      <c r="F148" s="3">
        <v>35381704.51</v>
      </c>
      <c r="G148" s="4"/>
      <c r="H148" s="4"/>
      <c r="J148" s="7">
        <f t="shared" si="9"/>
        <v>0</v>
      </c>
      <c r="K148" s="7">
        <f t="shared" si="10"/>
        <v>0</v>
      </c>
      <c r="M148" s="6">
        <f t="shared" si="11"/>
        <v>0</v>
      </c>
      <c r="N148" s="6">
        <f t="shared" si="12"/>
        <v>0</v>
      </c>
    </row>
    <row r="149" spans="2:14" ht="15">
      <c r="B149" s="5" t="s">
        <v>235</v>
      </c>
      <c r="C149" s="7"/>
      <c r="D149" s="7"/>
      <c r="E149" s="6">
        <v>19124871.82</v>
      </c>
      <c r="F149" s="6">
        <v>19124871.82</v>
      </c>
      <c r="G149" s="7"/>
      <c r="H149" s="7"/>
      <c r="J149" s="7">
        <f t="shared" si="9"/>
        <v>0</v>
      </c>
      <c r="K149" s="7">
        <f t="shared" si="10"/>
        <v>0</v>
      </c>
      <c r="M149" s="6">
        <f t="shared" si="11"/>
        <v>0</v>
      </c>
      <c r="N149" s="6">
        <f t="shared" si="12"/>
        <v>0</v>
      </c>
    </row>
    <row r="150" spans="2:14" ht="22.5">
      <c r="B150" s="5" t="s">
        <v>318</v>
      </c>
      <c r="C150" s="7"/>
      <c r="D150" s="7"/>
      <c r="E150" s="6">
        <v>16256832.69</v>
      </c>
      <c r="F150" s="6">
        <v>16256832.69</v>
      </c>
      <c r="G150" s="7"/>
      <c r="H150" s="7"/>
      <c r="J150" s="4">
        <f t="shared" si="9"/>
        <v>0</v>
      </c>
      <c r="K150" s="4">
        <f t="shared" si="10"/>
        <v>0</v>
      </c>
      <c r="M150" s="6">
        <f t="shared" si="11"/>
        <v>0</v>
      </c>
      <c r="N150" s="6">
        <f t="shared" si="12"/>
        <v>0</v>
      </c>
    </row>
    <row r="151" spans="2:14" ht="15">
      <c r="B151" s="2" t="s">
        <v>236</v>
      </c>
      <c r="C151" s="4"/>
      <c r="D151" s="4"/>
      <c r="E151" s="3">
        <v>155338454.03</v>
      </c>
      <c r="F151" s="3">
        <v>155338454.03</v>
      </c>
      <c r="G151" s="4"/>
      <c r="H151" s="4"/>
      <c r="J151" s="7">
        <f t="shared" si="9"/>
        <v>0</v>
      </c>
      <c r="K151" s="7">
        <f t="shared" si="10"/>
        <v>0</v>
      </c>
      <c r="M151" s="6">
        <f t="shared" si="11"/>
        <v>0</v>
      </c>
      <c r="N151" s="6">
        <f t="shared" si="12"/>
        <v>0</v>
      </c>
    </row>
    <row r="152" spans="2:14" ht="15">
      <c r="B152" s="5" t="s">
        <v>237</v>
      </c>
      <c r="C152" s="7"/>
      <c r="D152" s="7"/>
      <c r="E152" s="6">
        <v>39548123.98</v>
      </c>
      <c r="F152" s="6">
        <v>39548123.98</v>
      </c>
      <c r="G152" s="7"/>
      <c r="H152" s="7"/>
      <c r="J152" s="7">
        <f t="shared" si="9"/>
        <v>0</v>
      </c>
      <c r="K152" s="7">
        <f t="shared" si="10"/>
        <v>0</v>
      </c>
      <c r="M152" s="6">
        <f t="shared" si="11"/>
        <v>0</v>
      </c>
      <c r="N152" s="6">
        <f t="shared" si="12"/>
        <v>0</v>
      </c>
    </row>
    <row r="153" spans="2:14" ht="15">
      <c r="B153" s="5" t="s">
        <v>238</v>
      </c>
      <c r="C153" s="7"/>
      <c r="D153" s="7"/>
      <c r="E153" s="6">
        <v>80343222.98</v>
      </c>
      <c r="F153" s="6">
        <v>80343222.98</v>
      </c>
      <c r="G153" s="7"/>
      <c r="H153" s="7"/>
      <c r="J153" s="7">
        <f t="shared" si="9"/>
        <v>0</v>
      </c>
      <c r="K153" s="7">
        <f t="shared" si="10"/>
        <v>0</v>
      </c>
      <c r="M153" s="6">
        <f t="shared" si="11"/>
        <v>0</v>
      </c>
      <c r="N153" s="6">
        <f t="shared" si="12"/>
        <v>0</v>
      </c>
    </row>
    <row r="154" spans="2:14" ht="22.5">
      <c r="B154" s="5" t="s">
        <v>239</v>
      </c>
      <c r="C154" s="7"/>
      <c r="D154" s="7"/>
      <c r="E154" s="12">
        <v>-1209800</v>
      </c>
      <c r="F154" s="12">
        <v>-1209800</v>
      </c>
      <c r="G154" s="7"/>
      <c r="H154" s="7"/>
      <c r="J154" s="7">
        <f t="shared" si="9"/>
        <v>0</v>
      </c>
      <c r="K154" s="7">
        <f t="shared" si="10"/>
        <v>0</v>
      </c>
      <c r="M154" s="6">
        <f t="shared" si="11"/>
        <v>0</v>
      </c>
      <c r="N154" s="6">
        <f t="shared" si="12"/>
        <v>0</v>
      </c>
    </row>
    <row r="155" spans="2:14" ht="15">
      <c r="B155" s="5" t="s">
        <v>240</v>
      </c>
      <c r="C155" s="7"/>
      <c r="D155" s="7"/>
      <c r="E155" s="6">
        <v>36656907.07</v>
      </c>
      <c r="F155" s="6">
        <v>36656907.07</v>
      </c>
      <c r="G155" s="7"/>
      <c r="H155" s="7"/>
      <c r="J155" s="7">
        <f t="shared" si="9"/>
        <v>0</v>
      </c>
      <c r="K155" s="7">
        <f t="shared" si="10"/>
        <v>0</v>
      </c>
      <c r="M155" s="6">
        <f t="shared" si="11"/>
        <v>0</v>
      </c>
      <c r="N155" s="6">
        <f t="shared" si="12"/>
        <v>0</v>
      </c>
    </row>
    <row r="156" spans="2:14" ht="33.75">
      <c r="B156" s="11" t="s">
        <v>241</v>
      </c>
      <c r="C156" s="7"/>
      <c r="D156" s="7"/>
      <c r="E156" s="6">
        <v>8924891.36</v>
      </c>
      <c r="F156" s="6">
        <v>8924891.36</v>
      </c>
      <c r="G156" s="7"/>
      <c r="H156" s="7"/>
      <c r="J156" s="7">
        <f t="shared" si="9"/>
        <v>0</v>
      </c>
      <c r="K156" s="7">
        <f t="shared" si="10"/>
        <v>0</v>
      </c>
      <c r="M156" s="6">
        <f t="shared" si="11"/>
        <v>0</v>
      </c>
      <c r="N156" s="6">
        <f t="shared" si="12"/>
        <v>0</v>
      </c>
    </row>
    <row r="157" spans="2:14" ht="22.5">
      <c r="B157" s="11" t="s">
        <v>242</v>
      </c>
      <c r="C157" s="7"/>
      <c r="D157" s="7"/>
      <c r="E157" s="6">
        <v>27732015.71</v>
      </c>
      <c r="F157" s="6">
        <v>27732015.71</v>
      </c>
      <c r="G157" s="7"/>
      <c r="H157" s="7"/>
      <c r="J157" s="4">
        <f t="shared" si="9"/>
        <v>0</v>
      </c>
      <c r="K157" s="4">
        <f t="shared" si="10"/>
        <v>0</v>
      </c>
      <c r="M157" s="6">
        <f t="shared" si="11"/>
        <v>0</v>
      </c>
      <c r="N157" s="6">
        <f t="shared" si="12"/>
        <v>0</v>
      </c>
    </row>
    <row r="158" spans="2:14" ht="22.5">
      <c r="B158" s="2" t="s">
        <v>243</v>
      </c>
      <c r="C158" s="4"/>
      <c r="D158" s="4"/>
      <c r="E158" s="3">
        <v>6566145933.19</v>
      </c>
      <c r="F158" s="3">
        <v>6566145933.19</v>
      </c>
      <c r="G158" s="4"/>
      <c r="H158" s="4"/>
      <c r="J158" s="7">
        <f t="shared" si="9"/>
        <v>0</v>
      </c>
      <c r="K158" s="7">
        <f t="shared" si="10"/>
        <v>0</v>
      </c>
      <c r="M158" s="6">
        <f t="shared" si="11"/>
        <v>0</v>
      </c>
      <c r="N158" s="6">
        <f t="shared" si="12"/>
        <v>0</v>
      </c>
    </row>
    <row r="159" spans="2:14" ht="22.5">
      <c r="B159" s="5" t="s">
        <v>244</v>
      </c>
      <c r="C159" s="7"/>
      <c r="D159" s="7"/>
      <c r="E159" s="6">
        <v>6566145933.19</v>
      </c>
      <c r="F159" s="6">
        <v>6566145933.19</v>
      </c>
      <c r="G159" s="7"/>
      <c r="H159" s="7"/>
      <c r="J159" s="4">
        <f t="shared" si="9"/>
        <v>0</v>
      </c>
      <c r="K159" s="4">
        <f t="shared" si="10"/>
        <v>0</v>
      </c>
      <c r="M159" s="6">
        <f t="shared" si="11"/>
        <v>0</v>
      </c>
      <c r="N159" s="6">
        <f t="shared" si="12"/>
        <v>0</v>
      </c>
    </row>
    <row r="160" spans="2:14" ht="15">
      <c r="B160" s="2" t="s">
        <v>245</v>
      </c>
      <c r="C160" s="4"/>
      <c r="D160" s="4"/>
      <c r="E160" s="3">
        <v>17740167593.21</v>
      </c>
      <c r="F160" s="3">
        <v>17740167593.21</v>
      </c>
      <c r="G160" s="4"/>
      <c r="H160" s="4"/>
      <c r="J160" s="7">
        <f t="shared" si="9"/>
        <v>0</v>
      </c>
      <c r="K160" s="7">
        <f t="shared" si="10"/>
        <v>0</v>
      </c>
      <c r="M160" s="6">
        <f t="shared" si="11"/>
        <v>0</v>
      </c>
      <c r="N160" s="6">
        <f t="shared" si="12"/>
        <v>0</v>
      </c>
    </row>
    <row r="161" spans="2:14" ht="22.5">
      <c r="B161" s="5" t="s">
        <v>246</v>
      </c>
      <c r="C161" s="7"/>
      <c r="D161" s="7"/>
      <c r="E161" s="6">
        <v>427406723.84</v>
      </c>
      <c r="F161" s="6">
        <v>427406723.84</v>
      </c>
      <c r="G161" s="7"/>
      <c r="H161" s="7"/>
      <c r="J161" s="7">
        <f t="shared" si="9"/>
        <v>0</v>
      </c>
      <c r="K161" s="7">
        <f t="shared" si="10"/>
        <v>0</v>
      </c>
      <c r="M161" s="6">
        <f t="shared" si="11"/>
        <v>0</v>
      </c>
      <c r="N161" s="6">
        <f t="shared" si="12"/>
        <v>0</v>
      </c>
    </row>
    <row r="162" spans="2:14" ht="22.5">
      <c r="B162" s="5" t="s">
        <v>247</v>
      </c>
      <c r="C162" s="7"/>
      <c r="D162" s="7"/>
      <c r="E162" s="6">
        <v>43979305.38</v>
      </c>
      <c r="F162" s="6">
        <v>43979305.38</v>
      </c>
      <c r="G162" s="7"/>
      <c r="H162" s="7"/>
      <c r="J162" s="7">
        <f t="shared" si="9"/>
        <v>0</v>
      </c>
      <c r="K162" s="7">
        <f t="shared" si="10"/>
        <v>0</v>
      </c>
      <c r="M162" s="6">
        <f t="shared" si="11"/>
        <v>0</v>
      </c>
      <c r="N162" s="6">
        <f t="shared" si="12"/>
        <v>0</v>
      </c>
    </row>
    <row r="163" spans="2:14" ht="22.5">
      <c r="B163" s="5" t="s">
        <v>248</v>
      </c>
      <c r="C163" s="7"/>
      <c r="D163" s="7"/>
      <c r="E163" s="6">
        <v>6234960950.06</v>
      </c>
      <c r="F163" s="6">
        <v>6234960950.06</v>
      </c>
      <c r="G163" s="7"/>
      <c r="H163" s="7"/>
      <c r="J163" s="9">
        <f t="shared" si="9"/>
        <v>0</v>
      </c>
      <c r="K163" s="9">
        <f t="shared" si="10"/>
        <v>0</v>
      </c>
      <c r="M163" s="6">
        <f t="shared" si="11"/>
        <v>0</v>
      </c>
      <c r="N163" s="6">
        <f t="shared" si="12"/>
        <v>0</v>
      </c>
    </row>
    <row r="164" spans="2:14" ht="15">
      <c r="B164" s="8" t="s">
        <v>249</v>
      </c>
      <c r="C164" s="9"/>
      <c r="D164" s="9"/>
      <c r="E164" s="10">
        <v>6702139398.67</v>
      </c>
      <c r="F164" s="10">
        <v>6702139398.67</v>
      </c>
      <c r="G164" s="9"/>
      <c r="H164" s="9"/>
      <c r="J164" s="7">
        <f t="shared" si="9"/>
        <v>0</v>
      </c>
      <c r="K164" s="7">
        <f t="shared" si="10"/>
        <v>0</v>
      </c>
      <c r="M164" s="6">
        <f t="shared" si="11"/>
        <v>0</v>
      </c>
      <c r="N164" s="6">
        <f t="shared" si="12"/>
        <v>0</v>
      </c>
    </row>
    <row r="165" spans="2:14" ht="15">
      <c r="B165" s="11" t="s">
        <v>250</v>
      </c>
      <c r="C165" s="7"/>
      <c r="D165" s="7"/>
      <c r="E165" s="6">
        <v>6702139398.67</v>
      </c>
      <c r="F165" s="6">
        <v>6702139398.67</v>
      </c>
      <c r="G165" s="7"/>
      <c r="H165" s="7"/>
      <c r="J165" s="7">
        <f t="shared" si="9"/>
        <v>0</v>
      </c>
      <c r="K165" s="7">
        <f t="shared" si="10"/>
        <v>0</v>
      </c>
      <c r="M165" s="6">
        <f t="shared" si="11"/>
        <v>0</v>
      </c>
      <c r="N165" s="6">
        <f t="shared" si="12"/>
        <v>0</v>
      </c>
    </row>
    <row r="166" spans="2:14" ht="15">
      <c r="B166" s="5" t="s">
        <v>251</v>
      </c>
      <c r="C166" s="7"/>
      <c r="D166" s="7"/>
      <c r="E166" s="6">
        <v>4331681215.26</v>
      </c>
      <c r="F166" s="6">
        <v>4331681215.26</v>
      </c>
      <c r="G166" s="7"/>
      <c r="H166" s="7"/>
      <c r="J166" s="7">
        <f t="shared" si="9"/>
        <v>0</v>
      </c>
      <c r="K166" s="7">
        <f t="shared" si="10"/>
        <v>0</v>
      </c>
      <c r="M166" s="6">
        <f t="shared" si="11"/>
        <v>0</v>
      </c>
      <c r="N166" s="6">
        <f t="shared" si="12"/>
        <v>0</v>
      </c>
    </row>
    <row r="167" spans="2:14" ht="15">
      <c r="B167" s="11" t="s">
        <v>251</v>
      </c>
      <c r="C167" s="7"/>
      <c r="D167" s="7"/>
      <c r="E167" s="6">
        <v>2887787476.84</v>
      </c>
      <c r="F167" s="6">
        <v>2887787476.84</v>
      </c>
      <c r="G167" s="7"/>
      <c r="H167" s="7"/>
      <c r="J167" s="7">
        <f t="shared" si="9"/>
        <v>0</v>
      </c>
      <c r="K167" s="7">
        <f t="shared" si="10"/>
        <v>0</v>
      </c>
      <c r="M167" s="6">
        <f t="shared" si="11"/>
        <v>0</v>
      </c>
      <c r="N167" s="6">
        <f t="shared" si="12"/>
        <v>0</v>
      </c>
    </row>
    <row r="168" spans="2:14" ht="22.5">
      <c r="B168" s="11" t="s">
        <v>252</v>
      </c>
      <c r="C168" s="7"/>
      <c r="D168" s="7"/>
      <c r="E168" s="6">
        <v>181175310.74</v>
      </c>
      <c r="F168" s="6">
        <v>181175310.74</v>
      </c>
      <c r="G168" s="7"/>
      <c r="H168" s="7"/>
      <c r="J168" s="7">
        <f t="shared" si="9"/>
        <v>0</v>
      </c>
      <c r="K168" s="7">
        <f t="shared" si="10"/>
        <v>0</v>
      </c>
      <c r="M168" s="6">
        <f t="shared" si="11"/>
        <v>0</v>
      </c>
      <c r="N168" s="6">
        <f t="shared" si="12"/>
        <v>0</v>
      </c>
    </row>
    <row r="169" spans="2:14" ht="22.5">
      <c r="B169" s="11" t="s">
        <v>253</v>
      </c>
      <c r="C169" s="7"/>
      <c r="D169" s="7"/>
      <c r="E169" s="6">
        <v>170616921.45</v>
      </c>
      <c r="F169" s="6">
        <v>170616921.45</v>
      </c>
      <c r="G169" s="7"/>
      <c r="H169" s="7"/>
      <c r="J169" s="7">
        <f t="shared" si="9"/>
        <v>0</v>
      </c>
      <c r="K169" s="7">
        <f t="shared" si="10"/>
        <v>0</v>
      </c>
      <c r="M169" s="6">
        <f t="shared" si="11"/>
        <v>0</v>
      </c>
      <c r="N169" s="6">
        <f t="shared" si="12"/>
        <v>0</v>
      </c>
    </row>
    <row r="170" spans="2:14" ht="22.5">
      <c r="B170" s="11" t="s">
        <v>254</v>
      </c>
      <c r="C170" s="7"/>
      <c r="D170" s="7"/>
      <c r="E170" s="6">
        <v>1092101506.23</v>
      </c>
      <c r="F170" s="6">
        <v>1092101506.23</v>
      </c>
      <c r="G170" s="7"/>
      <c r="H170" s="7"/>
      <c r="J170" s="7">
        <f t="shared" si="9"/>
        <v>0</v>
      </c>
      <c r="K170" s="7">
        <f t="shared" si="10"/>
        <v>0</v>
      </c>
      <c r="M170" s="6">
        <f t="shared" si="11"/>
        <v>0</v>
      </c>
      <c r="N170" s="6">
        <f t="shared" si="12"/>
        <v>0</v>
      </c>
    </row>
    <row r="171" spans="2:14" ht="15">
      <c r="B171" s="13" t="s">
        <v>255</v>
      </c>
      <c r="C171" s="14">
        <v>23562613063.86</v>
      </c>
      <c r="D171" s="14">
        <v>23562613063.86</v>
      </c>
      <c r="E171" s="14">
        <v>432273060064.95996</v>
      </c>
      <c r="F171" s="14">
        <v>432273060064.95996</v>
      </c>
      <c r="G171" s="14">
        <v>33907065460.579998</v>
      </c>
      <c r="H171" s="14">
        <v>33907065460.579998</v>
      </c>
      <c r="J171" s="7">
        <f t="shared" si="9"/>
        <v>23562613</v>
      </c>
      <c r="K171" s="7">
        <f t="shared" si="10"/>
        <v>23562613</v>
      </c>
      <c r="M171" s="6">
        <f t="shared" si="11"/>
        <v>33907065</v>
      </c>
      <c r="N171" s="6">
        <f t="shared" si="12"/>
        <v>33907065</v>
      </c>
    </row>
  </sheetData>
  <sheetProtection/>
  <mergeCells count="6">
    <mergeCell ref="M2:N2"/>
    <mergeCell ref="J2:K2"/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6"/>
  <sheetViews>
    <sheetView workbookViewId="0" topLeftCell="A9">
      <selection activeCell="E26" sqref="E26"/>
    </sheetView>
  </sheetViews>
  <sheetFormatPr defaultColWidth="9.140625" defaultRowHeight="15"/>
  <cols>
    <col min="1" max="1" width="9.140625" style="71" customWidth="1"/>
    <col min="2" max="2" width="11.00390625" style="71" customWidth="1"/>
    <col min="3" max="3" width="9.140625" style="71" customWidth="1"/>
    <col min="4" max="4" width="8.00390625" style="71" customWidth="1"/>
    <col min="5" max="5" width="9.140625" style="71" customWidth="1"/>
    <col min="6" max="6" width="0.2890625" style="71" customWidth="1"/>
    <col min="7" max="7" width="9.28125" style="71" customWidth="1"/>
    <col min="8" max="8" width="14.00390625" style="71" customWidth="1"/>
    <col min="9" max="9" width="15.140625" style="95" customWidth="1"/>
    <col min="10" max="10" width="20.28125" style="27" bestFit="1" customWidth="1"/>
    <col min="11" max="11" width="12.00390625" style="27" customWidth="1"/>
    <col min="12" max="12" width="14.28125" style="27" customWidth="1"/>
    <col min="13" max="15" width="9.140625" style="27" customWidth="1"/>
    <col min="16" max="16" width="11.57421875" style="27" bestFit="1" customWidth="1"/>
    <col min="17" max="16384" width="9.140625" style="27" customWidth="1"/>
  </cols>
  <sheetData>
    <row r="1" spans="1:9" ht="15.75" hidden="1">
      <c r="A1" s="19" t="s">
        <v>0</v>
      </c>
      <c r="B1" s="20"/>
      <c r="C1" s="21"/>
      <c r="D1" s="22"/>
      <c r="E1" s="22"/>
      <c r="F1" s="22"/>
      <c r="G1" s="22"/>
      <c r="H1" s="22"/>
      <c r="I1" s="20"/>
    </row>
    <row r="2" spans="1:9" ht="15.75" hidden="1">
      <c r="A2" s="19" t="s">
        <v>1</v>
      </c>
      <c r="B2" s="20"/>
      <c r="C2" s="21"/>
      <c r="D2" s="22"/>
      <c r="E2" s="22"/>
      <c r="F2" s="22"/>
      <c r="G2" s="22"/>
      <c r="H2" s="22"/>
      <c r="I2" s="20"/>
    </row>
    <row r="3" spans="1:9" ht="15.75" hidden="1">
      <c r="A3" s="28" t="s">
        <v>321</v>
      </c>
      <c r="B3" s="20"/>
      <c r="C3" s="21"/>
      <c r="D3" s="22"/>
      <c r="E3" s="22"/>
      <c r="F3" s="22"/>
      <c r="G3" s="22"/>
      <c r="H3" s="22"/>
      <c r="I3" s="20"/>
    </row>
    <row r="4" spans="1:9" ht="15.75" hidden="1">
      <c r="A4" s="28" t="s">
        <v>322</v>
      </c>
      <c r="B4" s="19"/>
      <c r="C4" s="21"/>
      <c r="D4" s="22"/>
      <c r="E4" s="22"/>
      <c r="F4" s="22"/>
      <c r="G4" s="22"/>
      <c r="H4" s="23"/>
      <c r="I4" s="21"/>
    </row>
    <row r="5" spans="1:9" ht="15.75" hidden="1">
      <c r="A5" s="28" t="s">
        <v>323</v>
      </c>
      <c r="B5" s="20"/>
      <c r="C5" s="21"/>
      <c r="D5" s="22"/>
      <c r="E5" s="22"/>
      <c r="F5" s="22"/>
      <c r="G5" s="22"/>
      <c r="H5" s="22"/>
      <c r="I5" s="20"/>
    </row>
    <row r="6" spans="1:9" ht="15.75" hidden="1">
      <c r="A6" s="28"/>
      <c r="B6" s="20"/>
      <c r="C6" s="21"/>
      <c r="D6" s="22"/>
      <c r="E6" s="22"/>
      <c r="F6" s="22"/>
      <c r="G6" s="22"/>
      <c r="H6" s="22"/>
      <c r="I6" s="20"/>
    </row>
    <row r="7" spans="1:9" ht="15.75" hidden="1">
      <c r="A7" s="158" t="s">
        <v>2</v>
      </c>
      <c r="B7" s="158"/>
      <c r="C7" s="158"/>
      <c r="D7" s="158"/>
      <c r="E7" s="158"/>
      <c r="F7" s="158"/>
      <c r="G7" s="158"/>
      <c r="H7" s="29"/>
      <c r="I7" s="20"/>
    </row>
    <row r="8" spans="1:9" ht="15.75" hidden="1">
      <c r="A8" s="158" t="s">
        <v>3</v>
      </c>
      <c r="B8" s="158"/>
      <c r="C8" s="158"/>
      <c r="D8" s="158"/>
      <c r="E8" s="158"/>
      <c r="F8" s="158"/>
      <c r="G8" s="158"/>
      <c r="H8" s="30"/>
      <c r="I8" s="20"/>
    </row>
    <row r="9" spans="1:9" ht="15.75">
      <c r="A9" s="91"/>
      <c r="B9" s="91"/>
      <c r="C9" s="91"/>
      <c r="D9" s="91"/>
      <c r="E9" s="91"/>
      <c r="F9" s="91"/>
      <c r="G9" s="91"/>
      <c r="H9" s="91"/>
      <c r="I9" s="40"/>
    </row>
    <row r="10" spans="1:9" ht="15.75">
      <c r="A10" s="123"/>
      <c r="B10" s="39"/>
      <c r="C10" s="39"/>
      <c r="D10" s="39"/>
      <c r="E10" s="39"/>
      <c r="F10" s="39"/>
      <c r="G10" s="39"/>
      <c r="H10" s="39"/>
      <c r="I10" s="38" t="s">
        <v>4</v>
      </c>
    </row>
    <row r="11" spans="1:9" ht="15.75">
      <c r="A11" s="39"/>
      <c r="B11" s="39"/>
      <c r="C11" s="39"/>
      <c r="D11" s="39"/>
      <c r="E11" s="39"/>
      <c r="F11" s="39"/>
      <c r="G11" s="39"/>
      <c r="H11" s="39"/>
      <c r="I11" s="38" t="s">
        <v>5</v>
      </c>
    </row>
    <row r="12" spans="1:9" ht="15.75">
      <c r="A12" s="39"/>
      <c r="B12" s="39"/>
      <c r="C12" s="39"/>
      <c r="D12" s="39"/>
      <c r="E12" s="39"/>
      <c r="F12" s="39"/>
      <c r="G12" s="39"/>
      <c r="H12" s="39"/>
      <c r="I12" s="38" t="s">
        <v>6</v>
      </c>
    </row>
    <row r="13" spans="1:9" ht="15.75">
      <c r="A13" s="39"/>
      <c r="B13" s="39"/>
      <c r="C13" s="39"/>
      <c r="D13" s="39"/>
      <c r="E13" s="39"/>
      <c r="F13" s="39"/>
      <c r="G13" s="39"/>
      <c r="H13" s="39"/>
      <c r="I13" s="42" t="s">
        <v>7</v>
      </c>
    </row>
    <row r="14" spans="1:9" ht="15.75">
      <c r="A14" s="39" t="s">
        <v>8</v>
      </c>
      <c r="B14" s="39"/>
      <c r="C14" s="39"/>
      <c r="D14" s="43" t="s">
        <v>9</v>
      </c>
      <c r="E14" s="43"/>
      <c r="F14" s="43"/>
      <c r="G14" s="43"/>
      <c r="H14" s="43"/>
      <c r="I14" s="86"/>
    </row>
    <row r="15" spans="1:9" ht="15.75">
      <c r="A15" s="39" t="s">
        <v>10</v>
      </c>
      <c r="B15" s="39"/>
      <c r="C15" s="39"/>
      <c r="D15" s="90" t="s">
        <v>11</v>
      </c>
      <c r="E15" s="90"/>
      <c r="F15" s="90"/>
      <c r="G15" s="90"/>
      <c r="H15" s="90"/>
      <c r="I15" s="124"/>
    </row>
    <row r="16" spans="1:9" ht="15.75">
      <c r="A16" s="39" t="s">
        <v>12</v>
      </c>
      <c r="B16" s="39"/>
      <c r="C16" s="39"/>
      <c r="D16" s="39" t="s">
        <v>13</v>
      </c>
      <c r="E16" s="39"/>
      <c r="F16" s="39"/>
      <c r="G16" s="39"/>
      <c r="H16" s="39"/>
      <c r="I16" s="40"/>
    </row>
    <row r="17" spans="1:9" ht="15.75">
      <c r="A17" s="39" t="s">
        <v>14</v>
      </c>
      <c r="B17" s="39"/>
      <c r="C17" s="39"/>
      <c r="D17" s="125" t="s">
        <v>15</v>
      </c>
      <c r="E17" s="125"/>
      <c r="F17" s="125"/>
      <c r="G17" s="125"/>
      <c r="H17" s="125"/>
      <c r="I17" s="126"/>
    </row>
    <row r="18" spans="1:9" ht="15.75">
      <c r="A18" s="39" t="s">
        <v>324</v>
      </c>
      <c r="B18" s="39"/>
      <c r="C18" s="39"/>
      <c r="D18" s="90"/>
      <c r="E18" s="125"/>
      <c r="F18" s="125"/>
      <c r="G18" s="125"/>
      <c r="H18" s="125"/>
      <c r="I18" s="124"/>
    </row>
    <row r="19" spans="1:9" ht="15.75">
      <c r="A19" s="39" t="s">
        <v>16</v>
      </c>
      <c r="B19" s="39"/>
      <c r="C19" s="39"/>
      <c r="D19" s="90"/>
      <c r="E19" s="126"/>
      <c r="F19" s="125"/>
      <c r="G19" s="125"/>
      <c r="H19" s="126">
        <v>246</v>
      </c>
      <c r="I19" s="124" t="s">
        <v>17</v>
      </c>
    </row>
    <row r="20" spans="1:9" ht="15.75">
      <c r="A20" s="90" t="s">
        <v>18</v>
      </c>
      <c r="B20" s="90"/>
      <c r="C20" s="90"/>
      <c r="D20" s="43"/>
      <c r="E20" s="126" t="s">
        <v>19</v>
      </c>
      <c r="F20" s="125"/>
      <c r="G20" s="125"/>
      <c r="H20" s="125"/>
      <c r="I20" s="86"/>
    </row>
    <row r="21" spans="1:9" ht="15.75">
      <c r="A21" s="90"/>
      <c r="B21" s="90"/>
      <c r="C21" s="90"/>
      <c r="D21" s="90"/>
      <c r="E21" s="127" t="s">
        <v>20</v>
      </c>
      <c r="F21" s="90"/>
      <c r="G21" s="90"/>
      <c r="H21" s="90"/>
      <c r="I21" s="124"/>
    </row>
    <row r="22" spans="1:9" ht="15.75">
      <c r="A22" s="90" t="s">
        <v>21</v>
      </c>
      <c r="B22" s="90"/>
      <c r="C22" s="90"/>
      <c r="D22" s="43" t="s">
        <v>312</v>
      </c>
      <c r="E22" s="43"/>
      <c r="F22" s="43"/>
      <c r="G22" s="43"/>
      <c r="H22" s="43"/>
      <c r="I22" s="86"/>
    </row>
    <row r="23" spans="1:9" ht="15.75">
      <c r="A23" s="39"/>
      <c r="B23" s="39"/>
      <c r="C23" s="39"/>
      <c r="D23" s="90"/>
      <c r="E23" s="90"/>
      <c r="F23" s="90"/>
      <c r="G23" s="90"/>
      <c r="H23" s="90"/>
      <c r="I23" s="124"/>
    </row>
    <row r="24" spans="1:9" ht="15.75">
      <c r="A24" s="159" t="s">
        <v>325</v>
      </c>
      <c r="B24" s="159"/>
      <c r="C24" s="159"/>
      <c r="D24" s="159"/>
      <c r="E24" s="159"/>
      <c r="F24" s="159"/>
      <c r="G24" s="159"/>
      <c r="H24" s="159"/>
      <c r="I24" s="159"/>
    </row>
    <row r="25" spans="1:9" ht="15.75">
      <c r="A25" s="159" t="s">
        <v>314</v>
      </c>
      <c r="B25" s="159"/>
      <c r="C25" s="159"/>
      <c r="D25" s="159"/>
      <c r="E25" s="159"/>
      <c r="F25" s="159"/>
      <c r="G25" s="159"/>
      <c r="H25" s="159"/>
      <c r="I25" s="159"/>
    </row>
    <row r="26" spans="1:9" ht="15.75">
      <c r="A26" s="39"/>
      <c r="B26" s="39"/>
      <c r="C26" s="39"/>
      <c r="D26" s="39"/>
      <c r="E26" s="39"/>
      <c r="F26" s="39"/>
      <c r="G26" s="39"/>
      <c r="H26" s="39"/>
      <c r="I26" s="47" t="s">
        <v>22</v>
      </c>
    </row>
    <row r="27" spans="1:9" ht="47.25">
      <c r="A27" s="160" t="s">
        <v>23</v>
      </c>
      <c r="B27" s="161"/>
      <c r="C27" s="161"/>
      <c r="D27" s="161"/>
      <c r="E27" s="161"/>
      <c r="F27" s="162"/>
      <c r="G27" s="52" t="s">
        <v>24</v>
      </c>
      <c r="H27" s="52" t="s">
        <v>25</v>
      </c>
      <c r="I27" s="51" t="s">
        <v>26</v>
      </c>
    </row>
    <row r="28" spans="1:9" ht="15.75">
      <c r="A28" s="163" t="s">
        <v>27</v>
      </c>
      <c r="B28" s="164"/>
      <c r="C28" s="164"/>
      <c r="D28" s="164"/>
      <c r="E28" s="164"/>
      <c r="F28" s="165"/>
      <c r="G28" s="128"/>
      <c r="H28" s="129"/>
      <c r="I28" s="129"/>
    </row>
    <row r="29" spans="1:9" ht="15.75">
      <c r="A29" s="166" t="s">
        <v>28</v>
      </c>
      <c r="B29" s="167"/>
      <c r="C29" s="167"/>
      <c r="D29" s="167"/>
      <c r="E29" s="167"/>
      <c r="F29" s="168"/>
      <c r="G29" s="131"/>
      <c r="H29" s="54">
        <f>Лист2!M4</f>
        <v>4107305</v>
      </c>
      <c r="I29" s="54">
        <f>Лист2!J4</f>
        <v>1471078</v>
      </c>
    </row>
    <row r="30" spans="1:9" ht="27" customHeight="1">
      <c r="A30" s="166" t="s">
        <v>29</v>
      </c>
      <c r="B30" s="167"/>
      <c r="C30" s="167"/>
      <c r="D30" s="167"/>
      <c r="E30" s="167"/>
      <c r="F30" s="168"/>
      <c r="G30" s="131"/>
      <c r="H30" s="54"/>
      <c r="I30" s="54"/>
    </row>
    <row r="31" spans="1:9" ht="15.75">
      <c r="A31" s="166" t="s">
        <v>30</v>
      </c>
      <c r="B31" s="167"/>
      <c r="C31" s="167"/>
      <c r="D31" s="167"/>
      <c r="E31" s="167"/>
      <c r="F31" s="168"/>
      <c r="G31" s="131"/>
      <c r="H31" s="54"/>
      <c r="I31" s="54"/>
    </row>
    <row r="32" spans="1:9" ht="27" customHeight="1">
      <c r="A32" s="166" t="s">
        <v>31</v>
      </c>
      <c r="B32" s="167"/>
      <c r="C32" s="167"/>
      <c r="D32" s="167"/>
      <c r="E32" s="167"/>
      <c r="F32" s="168"/>
      <c r="G32" s="131"/>
      <c r="H32" s="54"/>
      <c r="I32" s="54"/>
    </row>
    <row r="33" spans="1:9" ht="15.75">
      <c r="A33" s="166" t="s">
        <v>32</v>
      </c>
      <c r="B33" s="167"/>
      <c r="C33" s="167"/>
      <c r="D33" s="167"/>
      <c r="E33" s="167"/>
      <c r="F33" s="168"/>
      <c r="G33" s="131"/>
      <c r="H33" s="54"/>
      <c r="I33" s="54"/>
    </row>
    <row r="34" spans="1:9" ht="15.75">
      <c r="A34" s="166" t="s">
        <v>33</v>
      </c>
      <c r="B34" s="167"/>
      <c r="C34" s="167"/>
      <c r="D34" s="167"/>
      <c r="E34" s="167"/>
      <c r="F34" s="168"/>
      <c r="G34" s="131"/>
      <c r="H34" s="54"/>
      <c r="I34" s="54"/>
    </row>
    <row r="35" spans="1:9" ht="30" customHeight="1">
      <c r="A35" s="166" t="s">
        <v>34</v>
      </c>
      <c r="B35" s="167"/>
      <c r="C35" s="167"/>
      <c r="D35" s="167"/>
      <c r="E35" s="167"/>
      <c r="F35" s="168"/>
      <c r="G35" s="131"/>
      <c r="H35" s="54">
        <f>Лист2!M16</f>
        <v>8605895</v>
      </c>
      <c r="I35" s="54">
        <f>Лист2!J16</f>
        <v>4273571</v>
      </c>
    </row>
    <row r="36" spans="1:9" ht="14.25" customHeight="1">
      <c r="A36" s="169" t="s">
        <v>35</v>
      </c>
      <c r="B36" s="170"/>
      <c r="C36" s="170"/>
      <c r="D36" s="170"/>
      <c r="E36" s="170"/>
      <c r="F36" s="130"/>
      <c r="G36" s="131"/>
      <c r="H36" s="54">
        <f>Лист2!M38</f>
        <v>0</v>
      </c>
      <c r="I36" s="54">
        <v>0</v>
      </c>
    </row>
    <row r="37" spans="1:9" ht="14.25" customHeight="1">
      <c r="A37" s="59" t="s">
        <v>36</v>
      </c>
      <c r="B37" s="60"/>
      <c r="C37" s="60"/>
      <c r="D37" s="60"/>
      <c r="E37" s="60"/>
      <c r="F37" s="130"/>
      <c r="G37" s="131"/>
      <c r="H37" s="54">
        <f>Лист2!M26</f>
        <v>746763</v>
      </c>
      <c r="I37" s="54">
        <f>Лист2!J26</f>
        <v>744382</v>
      </c>
    </row>
    <row r="38" spans="1:10" ht="14.25" customHeight="1">
      <c r="A38" s="169" t="s">
        <v>37</v>
      </c>
      <c r="B38" s="170"/>
      <c r="C38" s="170"/>
      <c r="D38" s="170"/>
      <c r="E38" s="170"/>
      <c r="F38" s="130"/>
      <c r="G38" s="131"/>
      <c r="H38" s="54">
        <f>Лист2!M37+Лист2!M41-1</f>
        <v>1794223</v>
      </c>
      <c r="I38" s="54">
        <f>Лист2!J37+Лист2!J41</f>
        <v>896353</v>
      </c>
      <c r="J38" s="132"/>
    </row>
    <row r="39" spans="1:10" ht="15.75">
      <c r="A39" s="160" t="s">
        <v>38</v>
      </c>
      <c r="B39" s="161"/>
      <c r="C39" s="161"/>
      <c r="D39" s="161"/>
      <c r="E39" s="161"/>
      <c r="F39" s="162"/>
      <c r="G39" s="133"/>
      <c r="H39" s="64">
        <f>SUM(H29:H38)</f>
        <v>15254186</v>
      </c>
      <c r="I39" s="65">
        <f>SUM(I29:I38)</f>
        <v>7385384</v>
      </c>
      <c r="J39" s="134"/>
    </row>
    <row r="40" spans="1:10" ht="26.25" customHeight="1">
      <c r="A40" s="169" t="s">
        <v>39</v>
      </c>
      <c r="B40" s="170"/>
      <c r="C40" s="170"/>
      <c r="D40" s="170"/>
      <c r="E40" s="170"/>
      <c r="F40" s="61"/>
      <c r="G40" s="131"/>
      <c r="H40" s="135"/>
      <c r="I40" s="136"/>
      <c r="J40" s="134"/>
    </row>
    <row r="41" spans="1:10" ht="15.75">
      <c r="A41" s="160" t="s">
        <v>40</v>
      </c>
      <c r="B41" s="161"/>
      <c r="C41" s="161"/>
      <c r="D41" s="161"/>
      <c r="E41" s="161"/>
      <c r="F41" s="162"/>
      <c r="G41" s="131"/>
      <c r="H41" s="129"/>
      <c r="I41" s="129"/>
      <c r="J41" s="134"/>
    </row>
    <row r="42" spans="1:10" ht="26.25" customHeight="1">
      <c r="A42" s="166" t="s">
        <v>29</v>
      </c>
      <c r="B42" s="167"/>
      <c r="C42" s="167"/>
      <c r="D42" s="167"/>
      <c r="E42" s="167"/>
      <c r="F42" s="168"/>
      <c r="G42" s="131"/>
      <c r="H42" s="129"/>
      <c r="I42" s="129"/>
      <c r="J42" s="134"/>
    </row>
    <row r="43" spans="1:10" ht="15.75">
      <c r="A43" s="166" t="s">
        <v>30</v>
      </c>
      <c r="B43" s="167"/>
      <c r="C43" s="167"/>
      <c r="D43" s="167"/>
      <c r="E43" s="167"/>
      <c r="F43" s="168"/>
      <c r="G43" s="131"/>
      <c r="H43" s="129"/>
      <c r="I43" s="129"/>
      <c r="J43" s="134"/>
    </row>
    <row r="44" spans="1:10" ht="30" customHeight="1">
      <c r="A44" s="166" t="s">
        <v>31</v>
      </c>
      <c r="B44" s="167"/>
      <c r="C44" s="167"/>
      <c r="D44" s="167"/>
      <c r="E44" s="167"/>
      <c r="F44" s="168"/>
      <c r="G44" s="131"/>
      <c r="H44" s="54"/>
      <c r="I44" s="54"/>
      <c r="J44" s="134"/>
    </row>
    <row r="45" spans="1:10" ht="21" customHeight="1">
      <c r="A45" s="166" t="s">
        <v>32</v>
      </c>
      <c r="B45" s="167"/>
      <c r="C45" s="167"/>
      <c r="D45" s="167"/>
      <c r="E45" s="167"/>
      <c r="F45" s="168"/>
      <c r="G45" s="131"/>
      <c r="H45" s="54"/>
      <c r="I45" s="54"/>
      <c r="J45" s="134"/>
    </row>
    <row r="46" spans="1:10" ht="15" customHeight="1">
      <c r="A46" s="166" t="s">
        <v>41</v>
      </c>
      <c r="B46" s="167"/>
      <c r="C46" s="167"/>
      <c r="D46" s="167"/>
      <c r="E46" s="167"/>
      <c r="F46" s="168"/>
      <c r="G46" s="131"/>
      <c r="H46" s="54">
        <f>Лист2!M53</f>
        <v>64620</v>
      </c>
      <c r="I46" s="54">
        <f>Лист2!J53</f>
        <v>57760</v>
      </c>
      <c r="J46" s="134"/>
    </row>
    <row r="47" spans="1:10" ht="31.5" customHeight="1">
      <c r="A47" s="169" t="s">
        <v>42</v>
      </c>
      <c r="B47" s="170"/>
      <c r="C47" s="170"/>
      <c r="D47" s="170"/>
      <c r="E47" s="170"/>
      <c r="F47" s="171"/>
      <c r="G47" s="131"/>
      <c r="H47" s="54">
        <f>Лист2!M55</f>
        <v>20897</v>
      </c>
      <c r="I47" s="54">
        <f>Лист2!J55</f>
        <v>16889</v>
      </c>
      <c r="J47" s="134"/>
    </row>
    <row r="48" spans="1:10" ht="23.25" customHeight="1">
      <c r="A48" s="169" t="s">
        <v>43</v>
      </c>
      <c r="B48" s="170"/>
      <c r="C48" s="170"/>
      <c r="D48" s="170"/>
      <c r="E48" s="170"/>
      <c r="F48" s="171"/>
      <c r="G48" s="131"/>
      <c r="H48" s="54"/>
      <c r="I48" s="54"/>
      <c r="J48" s="134"/>
    </row>
    <row r="49" spans="1:10" ht="20.25" customHeight="1">
      <c r="A49" s="169" t="s">
        <v>44</v>
      </c>
      <c r="B49" s="170"/>
      <c r="C49" s="170"/>
      <c r="D49" s="170"/>
      <c r="E49" s="170"/>
      <c r="F49" s="171"/>
      <c r="G49" s="131"/>
      <c r="H49" s="54"/>
      <c r="I49" s="54"/>
      <c r="J49" s="134"/>
    </row>
    <row r="50" spans="1:10" ht="15.75">
      <c r="A50" s="169" t="s">
        <v>45</v>
      </c>
      <c r="B50" s="170"/>
      <c r="C50" s="170"/>
      <c r="D50" s="170"/>
      <c r="E50" s="170"/>
      <c r="F50" s="171"/>
      <c r="G50" s="131"/>
      <c r="H50" s="54">
        <f>Лист2!M59</f>
        <v>14437146</v>
      </c>
      <c r="I50" s="54">
        <f>Лист2!J59</f>
        <v>12125511</v>
      </c>
      <c r="J50" s="134"/>
    </row>
    <row r="51" spans="1:10" ht="15.75">
      <c r="A51" s="169" t="s">
        <v>46</v>
      </c>
      <c r="B51" s="170"/>
      <c r="C51" s="170"/>
      <c r="D51" s="170"/>
      <c r="E51" s="170"/>
      <c r="F51" s="171"/>
      <c r="G51" s="131"/>
      <c r="H51" s="54"/>
      <c r="I51" s="54"/>
      <c r="J51" s="134"/>
    </row>
    <row r="52" spans="1:10" ht="15.75">
      <c r="A52" s="169" t="s">
        <v>47</v>
      </c>
      <c r="B52" s="170"/>
      <c r="C52" s="170"/>
      <c r="D52" s="170"/>
      <c r="E52" s="170"/>
      <c r="F52" s="61"/>
      <c r="G52" s="131"/>
      <c r="H52" s="54"/>
      <c r="I52" s="54"/>
      <c r="J52" s="134"/>
    </row>
    <row r="53" spans="1:10" ht="15" customHeight="1">
      <c r="A53" s="169" t="s">
        <v>48</v>
      </c>
      <c r="B53" s="170"/>
      <c r="C53" s="170"/>
      <c r="D53" s="170"/>
      <c r="E53" s="170"/>
      <c r="F53" s="171"/>
      <c r="G53" s="131"/>
      <c r="H53" s="54">
        <f>Лист2!M70+Лист2!M74</f>
        <v>2338014</v>
      </c>
      <c r="I53" s="54">
        <f>Лист2!J70+Лист2!J74</f>
        <v>2493436</v>
      </c>
      <c r="J53" s="134"/>
    </row>
    <row r="54" spans="1:10" ht="15.75">
      <c r="A54" s="169" t="s">
        <v>49</v>
      </c>
      <c r="B54" s="170"/>
      <c r="C54" s="170"/>
      <c r="D54" s="170"/>
      <c r="E54" s="170"/>
      <c r="F54" s="171"/>
      <c r="G54" s="131"/>
      <c r="H54" s="54"/>
      <c r="I54" s="54"/>
      <c r="J54" s="134"/>
    </row>
    <row r="55" spans="1:10" ht="15.75">
      <c r="A55" s="169" t="s">
        <v>50</v>
      </c>
      <c r="B55" s="170"/>
      <c r="C55" s="170"/>
      <c r="D55" s="170"/>
      <c r="E55" s="170"/>
      <c r="F55" s="171"/>
      <c r="G55" s="131"/>
      <c r="H55" s="54">
        <f>Лист2!M79</f>
        <v>1792202</v>
      </c>
      <c r="I55" s="54">
        <f>Лист2!J79</f>
        <v>1483633</v>
      </c>
      <c r="J55" s="132"/>
    </row>
    <row r="56" spans="1:10" ht="15.75">
      <c r="A56" s="160" t="s">
        <v>51</v>
      </c>
      <c r="B56" s="161"/>
      <c r="C56" s="161"/>
      <c r="D56" s="161"/>
      <c r="E56" s="161"/>
      <c r="F56" s="162"/>
      <c r="G56" s="133"/>
      <c r="H56" s="64">
        <f>SUM(H44:H55)</f>
        <v>18652879</v>
      </c>
      <c r="I56" s="65">
        <f>SUM(I44:I55)</f>
        <v>16177229</v>
      </c>
      <c r="J56" s="134"/>
    </row>
    <row r="57" spans="1:11" ht="15.75">
      <c r="A57" s="160" t="s">
        <v>52</v>
      </c>
      <c r="B57" s="161"/>
      <c r="C57" s="161"/>
      <c r="D57" s="161"/>
      <c r="E57" s="161"/>
      <c r="F57" s="162"/>
      <c r="G57" s="137"/>
      <c r="H57" s="64">
        <f>H39+H56</f>
        <v>33907065</v>
      </c>
      <c r="I57" s="65">
        <f>I39+I56</f>
        <v>23562613</v>
      </c>
      <c r="J57" s="134"/>
      <c r="K57" s="120"/>
    </row>
    <row r="58" spans="1:10" ht="15.75">
      <c r="A58" s="62"/>
      <c r="B58" s="62"/>
      <c r="C58" s="62"/>
      <c r="D58" s="62"/>
      <c r="E58" s="62"/>
      <c r="F58" s="62"/>
      <c r="G58" s="138"/>
      <c r="H58" s="139"/>
      <c r="I58" s="140"/>
      <c r="J58" s="134"/>
    </row>
    <row r="59" spans="1:9" ht="15.75">
      <c r="A59" s="172"/>
      <c r="B59" s="172"/>
      <c r="C59" s="172"/>
      <c r="D59" s="172"/>
      <c r="E59" s="172"/>
      <c r="F59" s="172"/>
      <c r="G59" s="141"/>
      <c r="H59" s="142"/>
      <c r="I59" s="143"/>
    </row>
    <row r="60" spans="1:9" ht="25.5" customHeight="1">
      <c r="A60" s="173" t="s">
        <v>53</v>
      </c>
      <c r="B60" s="173"/>
      <c r="C60" s="173"/>
      <c r="D60" s="173"/>
      <c r="E60" s="173"/>
      <c r="F60" s="173"/>
      <c r="G60" s="175"/>
      <c r="H60" s="175" t="s">
        <v>25</v>
      </c>
      <c r="I60" s="177" t="s">
        <v>26</v>
      </c>
    </row>
    <row r="61" spans="1:9" ht="15" customHeight="1">
      <c r="A61" s="174"/>
      <c r="B61" s="174"/>
      <c r="C61" s="174"/>
      <c r="D61" s="174"/>
      <c r="E61" s="174"/>
      <c r="F61" s="174"/>
      <c r="G61" s="176"/>
      <c r="H61" s="176"/>
      <c r="I61" s="178"/>
    </row>
    <row r="62" spans="1:9" ht="15.75">
      <c r="A62" s="160" t="s">
        <v>54</v>
      </c>
      <c r="B62" s="161"/>
      <c r="C62" s="161"/>
      <c r="D62" s="161"/>
      <c r="E62" s="161"/>
      <c r="F62" s="162"/>
      <c r="G62" s="131"/>
      <c r="H62" s="129"/>
      <c r="I62" s="129"/>
    </row>
    <row r="63" spans="1:9" ht="15.75">
      <c r="A63" s="169" t="s">
        <v>55</v>
      </c>
      <c r="B63" s="170"/>
      <c r="C63" s="170"/>
      <c r="D63" s="170"/>
      <c r="E63" s="170"/>
      <c r="F63" s="171"/>
      <c r="G63" s="131"/>
      <c r="H63" s="144">
        <f>0</f>
        <v>0</v>
      </c>
      <c r="I63" s="144">
        <v>0</v>
      </c>
    </row>
    <row r="64" spans="1:9" ht="15.75">
      <c r="A64" s="169" t="s">
        <v>30</v>
      </c>
      <c r="B64" s="170"/>
      <c r="C64" s="170"/>
      <c r="D64" s="170"/>
      <c r="E64" s="170"/>
      <c r="F64" s="171"/>
      <c r="G64" s="131"/>
      <c r="H64" s="129"/>
      <c r="I64" s="129"/>
    </row>
    <row r="65" spans="1:10" ht="15.75">
      <c r="A65" s="169" t="s">
        <v>56</v>
      </c>
      <c r="B65" s="170"/>
      <c r="C65" s="170"/>
      <c r="D65" s="170"/>
      <c r="E65" s="170"/>
      <c r="F65" s="171"/>
      <c r="G65" s="131"/>
      <c r="H65" s="54"/>
      <c r="I65" s="54"/>
      <c r="J65" s="132"/>
    </row>
    <row r="66" spans="1:10" ht="27" customHeight="1">
      <c r="A66" s="169" t="s">
        <v>57</v>
      </c>
      <c r="B66" s="170"/>
      <c r="C66" s="170"/>
      <c r="D66" s="170"/>
      <c r="E66" s="170"/>
      <c r="F66" s="171"/>
      <c r="G66" s="131"/>
      <c r="H66" s="54">
        <f>Лист2!N99-H69</f>
        <v>439815</v>
      </c>
      <c r="I66" s="54">
        <f>Лист2!K99-I69</f>
        <v>1079339</v>
      </c>
      <c r="J66" s="132"/>
    </row>
    <row r="67" spans="1:10" ht="27" customHeight="1">
      <c r="A67" s="169" t="s">
        <v>58</v>
      </c>
      <c r="B67" s="170"/>
      <c r="C67" s="170"/>
      <c r="D67" s="170"/>
      <c r="E67" s="170"/>
      <c r="F67" s="171"/>
      <c r="G67" s="131"/>
      <c r="H67" s="54">
        <f>Лист2!N110</f>
        <v>42529</v>
      </c>
      <c r="I67" s="54">
        <f>Лист2!K110</f>
        <v>42529</v>
      </c>
      <c r="J67" s="132"/>
    </row>
    <row r="68" spans="1:10" ht="29.25" customHeight="1">
      <c r="A68" s="169" t="s">
        <v>59</v>
      </c>
      <c r="B68" s="170"/>
      <c r="C68" s="170"/>
      <c r="D68" s="170"/>
      <c r="E68" s="170"/>
      <c r="F68" s="171"/>
      <c r="G68" s="131"/>
      <c r="H68" s="54">
        <f>Лист2!N87</f>
        <v>2298741</v>
      </c>
      <c r="I68" s="54">
        <f>Лист2!K87</f>
        <v>4900932</v>
      </c>
      <c r="J68" s="132"/>
    </row>
    <row r="69" spans="1:10" ht="15.75">
      <c r="A69" s="169" t="s">
        <v>60</v>
      </c>
      <c r="B69" s="170"/>
      <c r="C69" s="170"/>
      <c r="D69" s="170"/>
      <c r="E69" s="170"/>
      <c r="F69" s="171"/>
      <c r="G69" s="131"/>
      <c r="H69" s="54">
        <f>Лист2!N103</f>
        <v>93176</v>
      </c>
      <c r="I69" s="54">
        <f>Лист2!K103</f>
        <v>109798</v>
      </c>
      <c r="J69" s="132"/>
    </row>
    <row r="70" spans="1:9" ht="15" customHeight="1">
      <c r="A70" s="169" t="s">
        <v>61</v>
      </c>
      <c r="B70" s="170"/>
      <c r="C70" s="170"/>
      <c r="D70" s="170"/>
      <c r="E70" s="170"/>
      <c r="F70" s="171"/>
      <c r="G70" s="131"/>
      <c r="H70" s="54">
        <f>Лист2!N84+Лист2!N86-Лист2!N87+Лист2!N95+Лист2!N111-1</f>
        <v>6341385</v>
      </c>
      <c r="I70" s="54">
        <f>Лист2!K84+Лист2!K86-Лист2!K87+Лист2!K95+Лист2!K111+1</f>
        <v>5739901</v>
      </c>
    </row>
    <row r="71" spans="1:10" ht="15.75">
      <c r="A71" s="160" t="s">
        <v>62</v>
      </c>
      <c r="B71" s="161"/>
      <c r="C71" s="161"/>
      <c r="D71" s="161"/>
      <c r="E71" s="161"/>
      <c r="F71" s="162"/>
      <c r="G71" s="133"/>
      <c r="H71" s="64">
        <f>SUM(H63:H70)</f>
        <v>9215646</v>
      </c>
      <c r="I71" s="65">
        <f>SUM(I63:I70)</f>
        <v>11872499</v>
      </c>
      <c r="J71" s="132"/>
    </row>
    <row r="72" spans="1:10" ht="25.5" customHeight="1">
      <c r="A72" s="169" t="s">
        <v>63</v>
      </c>
      <c r="B72" s="170"/>
      <c r="C72" s="170"/>
      <c r="D72" s="170"/>
      <c r="E72" s="170"/>
      <c r="F72" s="171"/>
      <c r="G72" s="133"/>
      <c r="H72" s="64"/>
      <c r="I72" s="65"/>
      <c r="J72" s="132"/>
    </row>
    <row r="73" spans="1:10" ht="15.75">
      <c r="A73" s="160" t="s">
        <v>64</v>
      </c>
      <c r="B73" s="161"/>
      <c r="C73" s="161"/>
      <c r="D73" s="161"/>
      <c r="E73" s="161"/>
      <c r="F73" s="162"/>
      <c r="G73" s="133"/>
      <c r="H73" s="129"/>
      <c r="I73" s="129"/>
      <c r="J73" s="134"/>
    </row>
    <row r="74" spans="1:10" ht="15" customHeight="1">
      <c r="A74" s="169" t="s">
        <v>55</v>
      </c>
      <c r="B74" s="170"/>
      <c r="C74" s="170"/>
      <c r="D74" s="170"/>
      <c r="E74" s="170"/>
      <c r="F74" s="171"/>
      <c r="G74" s="131"/>
      <c r="H74" s="54">
        <f>'[1]оборотка'!M134</f>
        <v>0</v>
      </c>
      <c r="I74" s="54">
        <v>0</v>
      </c>
      <c r="J74" s="134"/>
    </row>
    <row r="75" spans="1:10" ht="15" customHeight="1">
      <c r="A75" s="169" t="s">
        <v>30</v>
      </c>
      <c r="B75" s="170"/>
      <c r="C75" s="170"/>
      <c r="D75" s="170"/>
      <c r="E75" s="170"/>
      <c r="F75" s="171"/>
      <c r="G75" s="131"/>
      <c r="H75" s="54"/>
      <c r="I75" s="54"/>
      <c r="J75" s="134"/>
    </row>
    <row r="76" spans="1:10" ht="15" customHeight="1">
      <c r="A76" s="169" t="s">
        <v>65</v>
      </c>
      <c r="B76" s="170"/>
      <c r="C76" s="170"/>
      <c r="D76" s="170"/>
      <c r="E76" s="170"/>
      <c r="F76" s="171"/>
      <c r="G76" s="131"/>
      <c r="H76" s="54"/>
      <c r="I76" s="54"/>
      <c r="J76" s="134"/>
    </row>
    <row r="77" spans="1:10" ht="27" customHeight="1">
      <c r="A77" s="169" t="s">
        <v>66</v>
      </c>
      <c r="B77" s="170"/>
      <c r="C77" s="170"/>
      <c r="D77" s="170"/>
      <c r="E77" s="170"/>
      <c r="F77" s="171"/>
      <c r="G77" s="131"/>
      <c r="H77" s="54"/>
      <c r="I77" s="54"/>
      <c r="J77" s="134"/>
    </row>
    <row r="78" spans="1:10" ht="15" customHeight="1">
      <c r="A78" s="169" t="s">
        <v>67</v>
      </c>
      <c r="B78" s="170"/>
      <c r="C78" s="170"/>
      <c r="D78" s="170"/>
      <c r="E78" s="170"/>
      <c r="F78" s="61"/>
      <c r="G78" s="131"/>
      <c r="H78" s="54"/>
      <c r="I78" s="54"/>
      <c r="J78" s="134"/>
    </row>
    <row r="79" spans="1:10" ht="15.75">
      <c r="A79" s="169" t="s">
        <v>68</v>
      </c>
      <c r="B79" s="170"/>
      <c r="C79" s="170"/>
      <c r="D79" s="170"/>
      <c r="E79" s="170"/>
      <c r="F79" s="171"/>
      <c r="G79" s="131"/>
      <c r="H79" s="54">
        <f>Лист2!N115</f>
        <v>1865871</v>
      </c>
      <c r="I79" s="54">
        <f>Лист2!K115</f>
        <v>1184561</v>
      </c>
      <c r="J79" s="134"/>
    </row>
    <row r="80" spans="1:10" ht="15.75">
      <c r="A80" s="179" t="s">
        <v>69</v>
      </c>
      <c r="B80" s="180"/>
      <c r="C80" s="180"/>
      <c r="D80" s="180"/>
      <c r="E80" s="180"/>
      <c r="F80" s="181"/>
      <c r="G80" s="131"/>
      <c r="H80" s="54">
        <f>Лист2!N117</f>
        <v>727343</v>
      </c>
      <c r="I80" s="54">
        <f>Лист2!K117</f>
        <v>699868</v>
      </c>
      <c r="J80" s="134"/>
    </row>
    <row r="81" spans="1:10" ht="15.75">
      <c r="A81" s="182" t="s">
        <v>70</v>
      </c>
      <c r="B81" s="183"/>
      <c r="C81" s="183"/>
      <c r="D81" s="183"/>
      <c r="E81" s="183"/>
      <c r="F81" s="184"/>
      <c r="G81" s="133"/>
      <c r="H81" s="64">
        <f>SUM(H74:H80)</f>
        <v>2593214</v>
      </c>
      <c r="I81" s="65">
        <f>SUM(I74:I80)</f>
        <v>1884429</v>
      </c>
      <c r="J81" s="134"/>
    </row>
    <row r="82" spans="1:10" ht="15.75">
      <c r="A82" s="182" t="s">
        <v>71</v>
      </c>
      <c r="B82" s="183"/>
      <c r="C82" s="183"/>
      <c r="D82" s="183"/>
      <c r="E82" s="183"/>
      <c r="F82" s="184"/>
      <c r="G82" s="131"/>
      <c r="H82" s="129"/>
      <c r="I82" s="129"/>
      <c r="J82" s="134"/>
    </row>
    <row r="83" spans="1:10" ht="15.75">
      <c r="A83" s="179" t="s">
        <v>72</v>
      </c>
      <c r="B83" s="180"/>
      <c r="C83" s="180"/>
      <c r="D83" s="180"/>
      <c r="E83" s="180"/>
      <c r="F83" s="181"/>
      <c r="G83" s="131"/>
      <c r="H83" s="54">
        <f>Лист2!N118</f>
        <v>100000</v>
      </c>
      <c r="I83" s="54">
        <f>Лист2!K118</f>
        <v>100000</v>
      </c>
      <c r="J83" s="134"/>
    </row>
    <row r="84" spans="1:10" ht="15.75">
      <c r="A84" s="179" t="s">
        <v>73</v>
      </c>
      <c r="B84" s="180"/>
      <c r="C84" s="180"/>
      <c r="D84" s="180"/>
      <c r="E84" s="180"/>
      <c r="F84" s="181"/>
      <c r="G84" s="131"/>
      <c r="H84" s="54"/>
      <c r="I84" s="54"/>
      <c r="J84" s="134"/>
    </row>
    <row r="85" spans="1:16" ht="17.25" customHeight="1">
      <c r="A85" s="179" t="s">
        <v>74</v>
      </c>
      <c r="B85" s="180"/>
      <c r="C85" s="180"/>
      <c r="D85" s="180"/>
      <c r="E85" s="180"/>
      <c r="F85" s="181"/>
      <c r="G85" s="131"/>
      <c r="H85" s="54"/>
      <c r="I85" s="54"/>
      <c r="J85" s="134"/>
      <c r="P85" s="145"/>
    </row>
    <row r="86" spans="1:16" ht="15.75">
      <c r="A86" s="179" t="s">
        <v>75</v>
      </c>
      <c r="B86" s="180"/>
      <c r="C86" s="180"/>
      <c r="D86" s="180"/>
      <c r="E86" s="180"/>
      <c r="F86" s="181"/>
      <c r="G86" s="131"/>
      <c r="H86" s="54"/>
      <c r="I86" s="54">
        <v>0</v>
      </c>
      <c r="J86" s="134"/>
      <c r="P86" s="145"/>
    </row>
    <row r="87" spans="1:12" ht="15.75">
      <c r="A87" s="179" t="s">
        <v>76</v>
      </c>
      <c r="B87" s="180"/>
      <c r="C87" s="180"/>
      <c r="D87" s="180"/>
      <c r="E87" s="180"/>
      <c r="F87" s="181"/>
      <c r="G87" s="131"/>
      <c r="H87" s="54">
        <f>Лист2!N121</f>
        <v>21998205</v>
      </c>
      <c r="I87" s="54">
        <f>Лист2!K121-1</f>
        <v>9705685</v>
      </c>
      <c r="J87" s="134"/>
      <c r="K87" s="145"/>
      <c r="L87" s="145"/>
    </row>
    <row r="88" spans="1:12" s="79" customFormat="1" ht="33" customHeight="1">
      <c r="A88" s="185" t="s">
        <v>77</v>
      </c>
      <c r="B88" s="186"/>
      <c r="C88" s="186"/>
      <c r="D88" s="186"/>
      <c r="E88" s="186"/>
      <c r="F88" s="187"/>
      <c r="G88" s="133"/>
      <c r="H88" s="73">
        <f>SUM(H83:H87)</f>
        <v>22098205</v>
      </c>
      <c r="I88" s="73">
        <f>SUM(I83:I87)</f>
        <v>9805685</v>
      </c>
      <c r="J88" s="146"/>
      <c r="K88" s="147"/>
      <c r="L88" s="147"/>
    </row>
    <row r="89" spans="1:12" ht="15.75" customHeight="1">
      <c r="A89" s="179" t="s">
        <v>78</v>
      </c>
      <c r="B89" s="180"/>
      <c r="C89" s="180"/>
      <c r="D89" s="180"/>
      <c r="E89" s="180"/>
      <c r="F89" s="181"/>
      <c r="G89" s="131"/>
      <c r="H89" s="54"/>
      <c r="I89" s="54"/>
      <c r="J89" s="134"/>
      <c r="K89" s="147"/>
      <c r="L89" s="147"/>
    </row>
    <row r="90" spans="1:12" ht="14.25" customHeight="1">
      <c r="A90" s="182" t="s">
        <v>79</v>
      </c>
      <c r="B90" s="183"/>
      <c r="C90" s="183"/>
      <c r="D90" s="183"/>
      <c r="E90" s="183"/>
      <c r="F90" s="184"/>
      <c r="G90" s="133"/>
      <c r="H90" s="64">
        <f>H88+H89</f>
        <v>22098205</v>
      </c>
      <c r="I90" s="65">
        <f>I88+I89</f>
        <v>9805685</v>
      </c>
      <c r="J90" s="134"/>
      <c r="K90" s="147"/>
      <c r="L90" s="147"/>
    </row>
    <row r="91" spans="1:12" ht="14.25" customHeight="1">
      <c r="A91" s="182" t="s">
        <v>80</v>
      </c>
      <c r="B91" s="183"/>
      <c r="C91" s="183"/>
      <c r="D91" s="183"/>
      <c r="E91" s="183"/>
      <c r="F91" s="184"/>
      <c r="G91" s="148"/>
      <c r="H91" s="64">
        <f>H71+H72+H81+H90</f>
        <v>33907065</v>
      </c>
      <c r="I91" s="65">
        <f>I71+I72+I81+I90</f>
        <v>23562613</v>
      </c>
      <c r="K91" s="149"/>
      <c r="L91" s="147"/>
    </row>
    <row r="92" spans="1:12" ht="14.25" customHeight="1">
      <c r="A92" s="150"/>
      <c r="B92" s="150"/>
      <c r="C92" s="150"/>
      <c r="D92" s="150"/>
      <c r="E92" s="150"/>
      <c r="F92" s="150"/>
      <c r="G92" s="151"/>
      <c r="H92" s="139"/>
      <c r="I92" s="152"/>
      <c r="K92" s="149"/>
      <c r="L92" s="147"/>
    </row>
    <row r="93" spans="1:12" ht="14.25" customHeight="1">
      <c r="A93" s="90"/>
      <c r="B93" s="90"/>
      <c r="C93" s="90"/>
      <c r="D93" s="90"/>
      <c r="E93" s="90"/>
      <c r="F93" s="90"/>
      <c r="G93" s="90"/>
      <c r="K93" s="153"/>
      <c r="L93" s="147"/>
    </row>
    <row r="94" spans="1:12" ht="14.25" customHeight="1">
      <c r="A94" s="84" t="s">
        <v>81</v>
      </c>
      <c r="B94" s="84"/>
      <c r="C94" s="85" t="s">
        <v>82</v>
      </c>
      <c r="D94" s="43"/>
      <c r="E94" s="43"/>
      <c r="F94" s="43"/>
      <c r="G94" s="43" t="s">
        <v>83</v>
      </c>
      <c r="H94" s="87"/>
      <c r="I94" s="40"/>
      <c r="K94" s="147"/>
      <c r="L94" s="147"/>
    </row>
    <row r="95" spans="1:9" ht="15.75">
      <c r="A95" s="88"/>
      <c r="B95" s="88"/>
      <c r="C95" s="89"/>
      <c r="D95" s="90"/>
      <c r="E95" s="90"/>
      <c r="F95" s="90"/>
      <c r="G95" s="188" t="s">
        <v>84</v>
      </c>
      <c r="H95" s="189"/>
      <c r="I95" s="40"/>
    </row>
    <row r="96" spans="1:9" ht="15.75" hidden="1">
      <c r="A96" s="84" t="s">
        <v>85</v>
      </c>
      <c r="B96" s="84"/>
      <c r="C96" s="85" t="s">
        <v>86</v>
      </c>
      <c r="D96" s="43"/>
      <c r="E96" s="43"/>
      <c r="F96" s="43"/>
      <c r="G96" s="43" t="s">
        <v>83</v>
      </c>
      <c r="H96" s="87"/>
      <c r="I96" s="40"/>
    </row>
    <row r="97" spans="1:9" ht="15.75" hidden="1">
      <c r="A97" s="88"/>
      <c r="B97" s="88"/>
      <c r="C97" s="89"/>
      <c r="D97" s="90"/>
      <c r="E97" s="90"/>
      <c r="F97" s="90"/>
      <c r="G97" s="188" t="s">
        <v>84</v>
      </c>
      <c r="H97" s="189"/>
      <c r="I97" s="40"/>
    </row>
    <row r="98" spans="1:9" ht="15.75">
      <c r="A98" s="84" t="s">
        <v>87</v>
      </c>
      <c r="B98" s="84"/>
      <c r="C98" s="85" t="s">
        <v>88</v>
      </c>
      <c r="D98" s="43"/>
      <c r="E98" s="43"/>
      <c r="F98" s="43"/>
      <c r="G98" s="43" t="s">
        <v>83</v>
      </c>
      <c r="H98" s="87"/>
      <c r="I98" s="40"/>
    </row>
    <row r="99" spans="1:9" ht="15.75">
      <c r="A99" s="39"/>
      <c r="B99" s="39"/>
      <c r="C99" s="39"/>
      <c r="D99" s="39"/>
      <c r="E99" s="39"/>
      <c r="F99" s="39"/>
      <c r="G99" s="188" t="s">
        <v>84</v>
      </c>
      <c r="H99" s="189"/>
      <c r="I99" s="40"/>
    </row>
    <row r="100" spans="1:9" ht="15.75">
      <c r="A100" s="39"/>
      <c r="B100" s="39"/>
      <c r="C100" s="39"/>
      <c r="D100" s="39"/>
      <c r="E100" s="39"/>
      <c r="F100" s="39"/>
      <c r="G100" s="39"/>
      <c r="H100" s="82"/>
      <c r="I100" s="40"/>
    </row>
    <row r="101" spans="1:9" ht="15.75">
      <c r="A101" s="39" t="s">
        <v>89</v>
      </c>
      <c r="B101" s="39"/>
      <c r="C101" s="39"/>
      <c r="D101" s="39"/>
      <c r="E101" s="39"/>
      <c r="F101" s="39"/>
      <c r="G101" s="39"/>
      <c r="H101" s="82"/>
      <c r="I101" s="40"/>
    </row>
    <row r="102" spans="1:9" ht="15.75">
      <c r="A102" s="91"/>
      <c r="B102" s="91"/>
      <c r="C102" s="91"/>
      <c r="D102" s="91"/>
      <c r="E102" s="91"/>
      <c r="F102" s="91"/>
      <c r="G102" s="91"/>
      <c r="H102" s="154"/>
      <c r="I102" s="40"/>
    </row>
    <row r="103" spans="1:9" ht="15.75">
      <c r="A103" s="91"/>
      <c r="B103" s="91"/>
      <c r="C103" s="91"/>
      <c r="D103" s="91"/>
      <c r="E103" s="91"/>
      <c r="F103" s="91"/>
      <c r="G103" s="91"/>
      <c r="H103" s="155"/>
      <c r="I103" s="40"/>
    </row>
    <row r="104" spans="1:9" ht="15.75">
      <c r="A104" s="91"/>
      <c r="B104" s="91"/>
      <c r="C104" s="91"/>
      <c r="D104" s="91"/>
      <c r="E104" s="91"/>
      <c r="F104" s="91"/>
      <c r="G104" s="91"/>
      <c r="H104" s="91"/>
      <c r="I104" s="40"/>
    </row>
    <row r="105" spans="1:9" ht="15.75">
      <c r="A105" s="91"/>
      <c r="B105" s="91"/>
      <c r="C105" s="91"/>
      <c r="D105" s="91"/>
      <c r="E105" s="91"/>
      <c r="F105" s="91"/>
      <c r="G105" s="91"/>
      <c r="H105" s="91"/>
      <c r="I105" s="40"/>
    </row>
    <row r="106" spans="1:9" ht="15.75">
      <c r="A106" s="91"/>
      <c r="B106" s="91"/>
      <c r="C106" s="91"/>
      <c r="D106" s="91"/>
      <c r="E106" s="91"/>
      <c r="F106" s="91"/>
      <c r="G106" s="91"/>
      <c r="H106" s="91"/>
      <c r="I106" s="40"/>
    </row>
    <row r="107" spans="1:9" ht="15.75">
      <c r="A107" s="91"/>
      <c r="B107" s="91"/>
      <c r="C107" s="91"/>
      <c r="D107" s="91"/>
      <c r="E107" s="91"/>
      <c r="F107" s="91"/>
      <c r="G107" s="91"/>
      <c r="H107" s="91"/>
      <c r="I107" s="40"/>
    </row>
    <row r="108" spans="1:9" ht="15.75">
      <c r="A108" s="91"/>
      <c r="B108" s="91"/>
      <c r="C108" s="91"/>
      <c r="D108" s="91"/>
      <c r="E108" s="91"/>
      <c r="F108" s="91"/>
      <c r="G108" s="91"/>
      <c r="H108" s="91"/>
      <c r="I108" s="40"/>
    </row>
    <row r="109" spans="1:9" ht="15.75">
      <c r="A109" s="91"/>
      <c r="B109" s="91"/>
      <c r="C109" s="91"/>
      <c r="D109" s="91"/>
      <c r="E109" s="91"/>
      <c r="F109" s="91"/>
      <c r="G109" s="91"/>
      <c r="H109" s="91"/>
      <c r="I109" s="40"/>
    </row>
    <row r="110" spans="1:9" ht="15.75">
      <c r="A110" s="91"/>
      <c r="B110" s="91"/>
      <c r="C110" s="91"/>
      <c r="D110" s="91"/>
      <c r="E110" s="91"/>
      <c r="F110" s="91"/>
      <c r="G110" s="91"/>
      <c r="H110" s="91"/>
      <c r="I110" s="40"/>
    </row>
    <row r="111" spans="1:9" ht="15.75">
      <c r="A111" s="91"/>
      <c r="B111" s="91"/>
      <c r="C111" s="91"/>
      <c r="D111" s="91"/>
      <c r="E111" s="91"/>
      <c r="F111" s="91"/>
      <c r="G111" s="91"/>
      <c r="H111" s="91"/>
      <c r="I111" s="40"/>
    </row>
    <row r="112" spans="1:9" ht="15.75">
      <c r="A112" s="91"/>
      <c r="B112" s="91"/>
      <c r="C112" s="91"/>
      <c r="D112" s="91"/>
      <c r="E112" s="91"/>
      <c r="F112" s="91"/>
      <c r="G112" s="91"/>
      <c r="H112" s="91"/>
      <c r="I112" s="40"/>
    </row>
    <row r="113" spans="1:9" ht="15.75">
      <c r="A113" s="91"/>
      <c r="B113" s="91"/>
      <c r="C113" s="91"/>
      <c r="D113" s="91"/>
      <c r="E113" s="91"/>
      <c r="F113" s="91"/>
      <c r="G113" s="91"/>
      <c r="H113" s="91"/>
      <c r="I113" s="40"/>
    </row>
    <row r="114" spans="1:9" ht="15.75">
      <c r="A114" s="91"/>
      <c r="B114" s="91"/>
      <c r="C114" s="91"/>
      <c r="D114" s="91"/>
      <c r="E114" s="91"/>
      <c r="F114" s="91"/>
      <c r="G114" s="91"/>
      <c r="H114" s="91"/>
      <c r="I114" s="40"/>
    </row>
    <row r="115" spans="1:9" ht="15.75">
      <c r="A115" s="91"/>
      <c r="B115" s="91"/>
      <c r="C115" s="91"/>
      <c r="D115" s="91"/>
      <c r="E115" s="91"/>
      <c r="F115" s="91"/>
      <c r="G115" s="91"/>
      <c r="H115" s="91"/>
      <c r="I115" s="40"/>
    </row>
    <row r="116" spans="1:9" ht="15.75">
      <c r="A116" s="91"/>
      <c r="B116" s="91"/>
      <c r="C116" s="91"/>
      <c r="D116" s="91"/>
      <c r="E116" s="91"/>
      <c r="F116" s="91"/>
      <c r="G116" s="91"/>
      <c r="H116" s="91"/>
      <c r="I116" s="40"/>
    </row>
    <row r="117" spans="1:9" ht="15.75">
      <c r="A117" s="91"/>
      <c r="B117" s="91"/>
      <c r="C117" s="91"/>
      <c r="D117" s="91"/>
      <c r="E117" s="91"/>
      <c r="F117" s="91"/>
      <c r="G117" s="91"/>
      <c r="H117" s="91"/>
      <c r="I117" s="40"/>
    </row>
    <row r="118" spans="1:9" ht="15.75">
      <c r="A118" s="91"/>
      <c r="B118" s="91"/>
      <c r="C118" s="91"/>
      <c r="D118" s="91"/>
      <c r="E118" s="91"/>
      <c r="F118" s="91"/>
      <c r="G118" s="91"/>
      <c r="H118" s="91"/>
      <c r="I118" s="40"/>
    </row>
    <row r="119" spans="1:9" ht="15.75">
      <c r="A119" s="91"/>
      <c r="B119" s="91"/>
      <c r="C119" s="91"/>
      <c r="D119" s="91"/>
      <c r="E119" s="91"/>
      <c r="F119" s="91"/>
      <c r="G119" s="91"/>
      <c r="H119" s="91"/>
      <c r="I119" s="40"/>
    </row>
    <row r="120" spans="1:9" ht="15.75">
      <c r="A120" s="91"/>
      <c r="B120" s="91"/>
      <c r="C120" s="91"/>
      <c r="D120" s="91"/>
      <c r="E120" s="91"/>
      <c r="F120" s="91"/>
      <c r="G120" s="91"/>
      <c r="H120" s="91"/>
      <c r="I120" s="40"/>
    </row>
    <row r="121" spans="1:9" ht="15.75">
      <c r="A121" s="91"/>
      <c r="B121" s="91"/>
      <c r="C121" s="91"/>
      <c r="D121" s="91"/>
      <c r="E121" s="91"/>
      <c r="F121" s="91"/>
      <c r="G121" s="91"/>
      <c r="H121" s="91"/>
      <c r="I121" s="40"/>
    </row>
    <row r="122" spans="1:9" ht="15.75">
      <c r="A122" s="91"/>
      <c r="B122" s="91"/>
      <c r="C122" s="91"/>
      <c r="D122" s="91"/>
      <c r="E122" s="91"/>
      <c r="F122" s="91"/>
      <c r="G122" s="91"/>
      <c r="H122" s="91"/>
      <c r="I122" s="40"/>
    </row>
    <row r="123" spans="1:9" ht="15.75">
      <c r="A123" s="91"/>
      <c r="B123" s="91"/>
      <c r="C123" s="91"/>
      <c r="D123" s="91"/>
      <c r="E123" s="91"/>
      <c r="F123" s="91"/>
      <c r="G123" s="91"/>
      <c r="H123" s="91"/>
      <c r="I123" s="40"/>
    </row>
    <row r="124" spans="1:9" ht="15.75">
      <c r="A124" s="91"/>
      <c r="B124" s="91"/>
      <c r="C124" s="91"/>
      <c r="D124" s="91"/>
      <c r="E124" s="91"/>
      <c r="F124" s="91"/>
      <c r="G124" s="91"/>
      <c r="H124" s="91"/>
      <c r="I124" s="40"/>
    </row>
    <row r="125" spans="1:9" ht="15.75">
      <c r="A125" s="91"/>
      <c r="B125" s="91"/>
      <c r="C125" s="91"/>
      <c r="D125" s="91"/>
      <c r="E125" s="91"/>
      <c r="F125" s="91"/>
      <c r="G125" s="91"/>
      <c r="H125" s="91"/>
      <c r="I125" s="40"/>
    </row>
    <row r="126" spans="1:9" ht="15.75">
      <c r="A126" s="91"/>
      <c r="B126" s="91"/>
      <c r="C126" s="91"/>
      <c r="D126" s="91"/>
      <c r="E126" s="91"/>
      <c r="F126" s="91"/>
      <c r="G126" s="91"/>
      <c r="H126" s="91"/>
      <c r="I126" s="40"/>
    </row>
    <row r="127" spans="1:9" ht="15.75">
      <c r="A127" s="91"/>
      <c r="B127" s="91"/>
      <c r="C127" s="91"/>
      <c r="D127" s="91"/>
      <c r="E127" s="91"/>
      <c r="F127" s="91"/>
      <c r="G127" s="91"/>
      <c r="H127" s="91"/>
      <c r="I127" s="40"/>
    </row>
    <row r="128" spans="1:9" ht="15.75">
      <c r="A128" s="91"/>
      <c r="B128" s="91"/>
      <c r="C128" s="91"/>
      <c r="D128" s="91"/>
      <c r="E128" s="91"/>
      <c r="F128" s="91"/>
      <c r="G128" s="91"/>
      <c r="H128" s="91"/>
      <c r="I128" s="40"/>
    </row>
    <row r="129" spans="1:9" ht="15.75">
      <c r="A129" s="91"/>
      <c r="B129" s="91"/>
      <c r="C129" s="91"/>
      <c r="D129" s="91"/>
      <c r="E129" s="91"/>
      <c r="F129" s="91"/>
      <c r="G129" s="91"/>
      <c r="H129" s="91"/>
      <c r="I129" s="40"/>
    </row>
    <row r="130" spans="1:9" ht="15.75">
      <c r="A130" s="91"/>
      <c r="B130" s="91"/>
      <c r="C130" s="91"/>
      <c r="D130" s="91"/>
      <c r="E130" s="91"/>
      <c r="F130" s="91"/>
      <c r="G130" s="91"/>
      <c r="H130" s="91"/>
      <c r="I130" s="40"/>
    </row>
    <row r="131" spans="1:9" ht="15.75">
      <c r="A131" s="91"/>
      <c r="B131" s="91"/>
      <c r="C131" s="91"/>
      <c r="D131" s="91"/>
      <c r="E131" s="91"/>
      <c r="F131" s="91"/>
      <c r="G131" s="91"/>
      <c r="H131" s="91"/>
      <c r="I131" s="40"/>
    </row>
    <row r="132" spans="1:9" ht="15.75">
      <c r="A132" s="91"/>
      <c r="B132" s="91"/>
      <c r="C132" s="91"/>
      <c r="D132" s="91"/>
      <c r="E132" s="91"/>
      <c r="F132" s="91"/>
      <c r="G132" s="91"/>
      <c r="H132" s="91"/>
      <c r="I132" s="40"/>
    </row>
    <row r="133" spans="1:9" ht="15.75">
      <c r="A133" s="91"/>
      <c r="B133" s="91"/>
      <c r="C133" s="91"/>
      <c r="D133" s="91"/>
      <c r="E133" s="91"/>
      <c r="F133" s="91"/>
      <c r="G133" s="91"/>
      <c r="H133" s="91"/>
      <c r="I133" s="40"/>
    </row>
    <row r="134" spans="1:9" ht="15.75">
      <c r="A134" s="91"/>
      <c r="B134" s="91"/>
      <c r="C134" s="91"/>
      <c r="D134" s="91"/>
      <c r="E134" s="91"/>
      <c r="F134" s="91"/>
      <c r="G134" s="91"/>
      <c r="H134" s="91"/>
      <c r="I134" s="40"/>
    </row>
    <row r="135" spans="1:9" ht="15.75">
      <c r="A135" s="91"/>
      <c r="B135" s="91"/>
      <c r="C135" s="91"/>
      <c r="D135" s="91"/>
      <c r="E135" s="91"/>
      <c r="F135" s="91"/>
      <c r="G135" s="91"/>
      <c r="H135" s="91"/>
      <c r="I135" s="40"/>
    </row>
    <row r="136" spans="1:9" ht="15.75">
      <c r="A136" s="91"/>
      <c r="B136" s="91"/>
      <c r="C136" s="91"/>
      <c r="D136" s="91"/>
      <c r="E136" s="91"/>
      <c r="F136" s="91"/>
      <c r="G136" s="91"/>
      <c r="H136" s="91"/>
      <c r="I136" s="40"/>
    </row>
    <row r="137" spans="1:9" ht="15.75">
      <c r="A137" s="91"/>
      <c r="B137" s="91"/>
      <c r="C137" s="91"/>
      <c r="D137" s="91"/>
      <c r="E137" s="91"/>
      <c r="F137" s="91"/>
      <c r="G137" s="91"/>
      <c r="H137" s="91"/>
      <c r="I137" s="40"/>
    </row>
    <row r="138" spans="1:9" ht="15.75">
      <c r="A138" s="91"/>
      <c r="B138" s="91"/>
      <c r="C138" s="91"/>
      <c r="D138" s="91"/>
      <c r="E138" s="91"/>
      <c r="F138" s="91"/>
      <c r="G138" s="91"/>
      <c r="H138" s="91"/>
      <c r="I138" s="40"/>
    </row>
    <row r="139" spans="1:9" ht="15.75">
      <c r="A139" s="91"/>
      <c r="B139" s="91"/>
      <c r="C139" s="91"/>
      <c r="D139" s="91"/>
      <c r="E139" s="91"/>
      <c r="F139" s="91"/>
      <c r="G139" s="91"/>
      <c r="H139" s="91"/>
      <c r="I139" s="40"/>
    </row>
    <row r="140" spans="1:9" ht="15.75">
      <c r="A140" s="91"/>
      <c r="B140" s="91"/>
      <c r="C140" s="91"/>
      <c r="D140" s="91"/>
      <c r="E140" s="91"/>
      <c r="F140" s="91"/>
      <c r="G140" s="91"/>
      <c r="H140" s="91"/>
      <c r="I140" s="40"/>
    </row>
    <row r="141" spans="1:9" ht="15.75">
      <c r="A141" s="91"/>
      <c r="B141" s="91"/>
      <c r="C141" s="91"/>
      <c r="D141" s="91"/>
      <c r="E141" s="91"/>
      <c r="F141" s="91"/>
      <c r="G141" s="91"/>
      <c r="H141" s="91"/>
      <c r="I141" s="40"/>
    </row>
    <row r="142" spans="1:9" ht="15.75">
      <c r="A142" s="91"/>
      <c r="B142" s="91"/>
      <c r="C142" s="91"/>
      <c r="D142" s="91"/>
      <c r="E142" s="91"/>
      <c r="F142" s="91"/>
      <c r="G142" s="91"/>
      <c r="H142" s="91"/>
      <c r="I142" s="40"/>
    </row>
    <row r="143" spans="1:9" ht="15.75">
      <c r="A143" s="91"/>
      <c r="B143" s="91"/>
      <c r="C143" s="91"/>
      <c r="D143" s="91"/>
      <c r="E143" s="91"/>
      <c r="F143" s="91"/>
      <c r="G143" s="91"/>
      <c r="H143" s="91"/>
      <c r="I143" s="40"/>
    </row>
    <row r="144" spans="1:9" ht="15.75">
      <c r="A144" s="91"/>
      <c r="B144" s="91"/>
      <c r="C144" s="91"/>
      <c r="D144" s="91"/>
      <c r="E144" s="91"/>
      <c r="F144" s="91"/>
      <c r="G144" s="91"/>
      <c r="H144" s="91"/>
      <c r="I144" s="40"/>
    </row>
    <row r="145" spans="1:9" ht="15.75">
      <c r="A145" s="91"/>
      <c r="B145" s="91"/>
      <c r="C145" s="91"/>
      <c r="D145" s="91"/>
      <c r="E145" s="91"/>
      <c r="F145" s="91"/>
      <c r="G145" s="91"/>
      <c r="H145" s="91"/>
      <c r="I145" s="40"/>
    </row>
    <row r="146" spans="1:9" ht="15.75">
      <c r="A146" s="91"/>
      <c r="B146" s="91"/>
      <c r="C146" s="91"/>
      <c r="D146" s="91"/>
      <c r="E146" s="91"/>
      <c r="F146" s="91"/>
      <c r="G146" s="91"/>
      <c r="H146" s="91"/>
      <c r="I146" s="40"/>
    </row>
    <row r="147" spans="1:9" ht="15.75">
      <c r="A147" s="91"/>
      <c r="B147" s="91"/>
      <c r="C147" s="91"/>
      <c r="D147" s="91"/>
      <c r="E147" s="91"/>
      <c r="F147" s="91"/>
      <c r="G147" s="91"/>
      <c r="H147" s="91"/>
      <c r="I147" s="40"/>
    </row>
    <row r="148" spans="1:9" ht="15.75">
      <c r="A148" s="91"/>
      <c r="B148" s="91"/>
      <c r="C148" s="91"/>
      <c r="D148" s="91"/>
      <c r="E148" s="91"/>
      <c r="F148" s="91"/>
      <c r="G148" s="91"/>
      <c r="H148" s="91"/>
      <c r="I148" s="40"/>
    </row>
    <row r="149" spans="1:9" ht="15.75">
      <c r="A149" s="91"/>
      <c r="B149" s="91"/>
      <c r="C149" s="91"/>
      <c r="D149" s="91"/>
      <c r="E149" s="91"/>
      <c r="F149" s="91"/>
      <c r="G149" s="91"/>
      <c r="H149" s="91"/>
      <c r="I149" s="40"/>
    </row>
    <row r="150" spans="1:9" ht="15.75">
      <c r="A150" s="91"/>
      <c r="B150" s="91"/>
      <c r="C150" s="91"/>
      <c r="D150" s="91"/>
      <c r="E150" s="91"/>
      <c r="F150" s="91"/>
      <c r="G150" s="91"/>
      <c r="H150" s="91"/>
      <c r="I150" s="40"/>
    </row>
    <row r="151" spans="1:9" ht="15.75">
      <c r="A151" s="91"/>
      <c r="B151" s="91"/>
      <c r="C151" s="91"/>
      <c r="D151" s="91"/>
      <c r="E151" s="91"/>
      <c r="F151" s="91"/>
      <c r="G151" s="91"/>
      <c r="H151" s="91"/>
      <c r="I151" s="40"/>
    </row>
    <row r="152" spans="1:9" ht="15.75">
      <c r="A152" s="91"/>
      <c r="B152" s="91"/>
      <c r="C152" s="91"/>
      <c r="D152" s="91"/>
      <c r="E152" s="91"/>
      <c r="F152" s="91"/>
      <c r="G152" s="91"/>
      <c r="H152" s="91"/>
      <c r="I152" s="40"/>
    </row>
    <row r="153" spans="1:9" ht="15.75">
      <c r="A153" s="91"/>
      <c r="B153" s="91"/>
      <c r="C153" s="91"/>
      <c r="D153" s="91"/>
      <c r="E153" s="91"/>
      <c r="F153" s="91"/>
      <c r="G153" s="91"/>
      <c r="H153" s="91"/>
      <c r="I153" s="40"/>
    </row>
    <row r="154" spans="1:9" ht="15.75">
      <c r="A154" s="91"/>
      <c r="B154" s="91"/>
      <c r="C154" s="91"/>
      <c r="D154" s="91"/>
      <c r="E154" s="91"/>
      <c r="F154" s="91"/>
      <c r="G154" s="91"/>
      <c r="H154" s="91"/>
      <c r="I154" s="40"/>
    </row>
    <row r="155" spans="1:9" ht="15.75">
      <c r="A155" s="91"/>
      <c r="B155" s="91"/>
      <c r="C155" s="91"/>
      <c r="D155" s="91"/>
      <c r="E155" s="91"/>
      <c r="F155" s="91"/>
      <c r="G155" s="91"/>
      <c r="H155" s="91"/>
      <c r="I155" s="40"/>
    </row>
    <row r="156" spans="1:9" ht="15.75">
      <c r="A156" s="91"/>
      <c r="B156" s="91"/>
      <c r="C156" s="91"/>
      <c r="D156" s="91"/>
      <c r="E156" s="91"/>
      <c r="F156" s="91"/>
      <c r="G156" s="91"/>
      <c r="H156" s="91"/>
      <c r="I156" s="40"/>
    </row>
    <row r="157" spans="1:9" ht="15.75">
      <c r="A157" s="91"/>
      <c r="B157" s="91"/>
      <c r="C157" s="91"/>
      <c r="D157" s="91"/>
      <c r="E157" s="91"/>
      <c r="F157" s="91"/>
      <c r="G157" s="91"/>
      <c r="H157" s="91"/>
      <c r="I157" s="40"/>
    </row>
    <row r="158" spans="1:9" ht="15.75">
      <c r="A158" s="91"/>
      <c r="B158" s="91"/>
      <c r="C158" s="91"/>
      <c r="D158" s="91"/>
      <c r="E158" s="91"/>
      <c r="F158" s="91"/>
      <c r="G158" s="91"/>
      <c r="H158" s="91"/>
      <c r="I158" s="40"/>
    </row>
    <row r="159" spans="1:9" ht="15.75">
      <c r="A159" s="91"/>
      <c r="B159" s="91"/>
      <c r="C159" s="91"/>
      <c r="D159" s="91"/>
      <c r="E159" s="91"/>
      <c r="F159" s="91"/>
      <c r="G159" s="91"/>
      <c r="H159" s="91"/>
      <c r="I159" s="40"/>
    </row>
    <row r="160" spans="1:9" ht="15.75">
      <c r="A160" s="91"/>
      <c r="B160" s="91"/>
      <c r="C160" s="91"/>
      <c r="D160" s="91"/>
      <c r="E160" s="91"/>
      <c r="F160" s="91"/>
      <c r="G160" s="91"/>
      <c r="H160" s="91"/>
      <c r="I160" s="40"/>
    </row>
    <row r="161" spans="1:9" ht="15.75">
      <c r="A161" s="91"/>
      <c r="B161" s="91"/>
      <c r="C161" s="91"/>
      <c r="D161" s="91"/>
      <c r="E161" s="91"/>
      <c r="F161" s="91"/>
      <c r="G161" s="91"/>
      <c r="H161" s="91"/>
      <c r="I161" s="40"/>
    </row>
    <row r="162" spans="1:9" ht="15.75">
      <c r="A162" s="91"/>
      <c r="B162" s="91"/>
      <c r="C162" s="91"/>
      <c r="D162" s="91"/>
      <c r="E162" s="91"/>
      <c r="F162" s="91"/>
      <c r="G162" s="91"/>
      <c r="H162" s="91"/>
      <c r="I162" s="40"/>
    </row>
    <row r="163" spans="1:9" ht="15.75">
      <c r="A163" s="91"/>
      <c r="B163" s="91"/>
      <c r="C163" s="91"/>
      <c r="D163" s="91"/>
      <c r="E163" s="91"/>
      <c r="F163" s="91"/>
      <c r="G163" s="91"/>
      <c r="H163" s="91"/>
      <c r="I163" s="40"/>
    </row>
    <row r="164" spans="1:9" ht="15.75">
      <c r="A164" s="91"/>
      <c r="B164" s="91"/>
      <c r="C164" s="91"/>
      <c r="D164" s="91"/>
      <c r="E164" s="91"/>
      <c r="F164" s="91"/>
      <c r="G164" s="91"/>
      <c r="H164" s="91"/>
      <c r="I164" s="40"/>
    </row>
    <row r="165" spans="1:9" ht="15.75">
      <c r="A165" s="91"/>
      <c r="B165" s="91"/>
      <c r="C165" s="91"/>
      <c r="D165" s="91"/>
      <c r="E165" s="91"/>
      <c r="F165" s="91"/>
      <c r="G165" s="91"/>
      <c r="H165" s="91"/>
      <c r="I165" s="40"/>
    </row>
    <row r="166" spans="1:9" ht="15.75">
      <c r="A166" s="91"/>
      <c r="B166" s="91"/>
      <c r="C166" s="91"/>
      <c r="D166" s="91"/>
      <c r="E166" s="91"/>
      <c r="F166" s="91"/>
      <c r="G166" s="91"/>
      <c r="H166" s="91"/>
      <c r="I166" s="40"/>
    </row>
    <row r="167" spans="1:9" ht="15.75">
      <c r="A167" s="91"/>
      <c r="B167" s="91"/>
      <c r="C167" s="91"/>
      <c r="D167" s="91"/>
      <c r="E167" s="91"/>
      <c r="F167" s="91"/>
      <c r="G167" s="91"/>
      <c r="H167" s="91"/>
      <c r="I167" s="40"/>
    </row>
    <row r="168" spans="1:9" ht="15.75">
      <c r="A168" s="91"/>
      <c r="B168" s="91"/>
      <c r="C168" s="91"/>
      <c r="D168" s="91"/>
      <c r="E168" s="91"/>
      <c r="F168" s="91"/>
      <c r="G168" s="91"/>
      <c r="H168" s="91"/>
      <c r="I168" s="40"/>
    </row>
    <row r="169" spans="1:9" ht="15.75">
      <c r="A169" s="91"/>
      <c r="B169" s="91"/>
      <c r="C169" s="91"/>
      <c r="D169" s="91"/>
      <c r="E169" s="91"/>
      <c r="F169" s="91"/>
      <c r="G169" s="91"/>
      <c r="H169" s="91"/>
      <c r="I169" s="40"/>
    </row>
    <row r="170" spans="1:9" ht="15.75">
      <c r="A170" s="91"/>
      <c r="B170" s="91"/>
      <c r="C170" s="91"/>
      <c r="D170" s="91"/>
      <c r="E170" s="91"/>
      <c r="F170" s="91"/>
      <c r="G170" s="91"/>
      <c r="H170" s="91"/>
      <c r="I170" s="40"/>
    </row>
    <row r="171" spans="1:9" ht="15.75">
      <c r="A171" s="91"/>
      <c r="B171" s="91"/>
      <c r="C171" s="91"/>
      <c r="D171" s="91"/>
      <c r="E171" s="91"/>
      <c r="F171" s="91"/>
      <c r="G171" s="91"/>
      <c r="H171" s="91"/>
      <c r="I171" s="40"/>
    </row>
    <row r="172" spans="1:9" ht="15.75">
      <c r="A172" s="91"/>
      <c r="B172" s="91"/>
      <c r="C172" s="91"/>
      <c r="D172" s="91"/>
      <c r="E172" s="91"/>
      <c r="F172" s="91"/>
      <c r="G172" s="91"/>
      <c r="H172" s="91"/>
      <c r="I172" s="40"/>
    </row>
    <row r="173" spans="1:9" ht="15.75">
      <c r="A173" s="91"/>
      <c r="B173" s="91"/>
      <c r="C173" s="91"/>
      <c r="D173" s="91"/>
      <c r="E173" s="91"/>
      <c r="F173" s="91"/>
      <c r="G173" s="91"/>
      <c r="H173" s="91"/>
      <c r="I173" s="40"/>
    </row>
    <row r="174" spans="1:9" ht="15.75">
      <c r="A174" s="91"/>
      <c r="B174" s="91"/>
      <c r="C174" s="91"/>
      <c r="D174" s="91"/>
      <c r="E174" s="91"/>
      <c r="F174" s="91"/>
      <c r="G174" s="91"/>
      <c r="H174" s="91"/>
      <c r="I174" s="40"/>
    </row>
    <row r="175" spans="1:9" ht="15.75">
      <c r="A175" s="91"/>
      <c r="B175" s="91"/>
      <c r="C175" s="91"/>
      <c r="D175" s="91"/>
      <c r="E175" s="91"/>
      <c r="F175" s="91"/>
      <c r="G175" s="91"/>
      <c r="H175" s="91"/>
      <c r="I175" s="40"/>
    </row>
    <row r="176" spans="1:9" ht="15.75">
      <c r="A176" s="91"/>
      <c r="B176" s="91"/>
      <c r="C176" s="91"/>
      <c r="D176" s="91"/>
      <c r="E176" s="91"/>
      <c r="F176" s="91"/>
      <c r="G176" s="91"/>
      <c r="H176" s="91"/>
      <c r="I176" s="40"/>
    </row>
    <row r="177" spans="1:9" ht="15.75">
      <c r="A177" s="91"/>
      <c r="B177" s="91"/>
      <c r="C177" s="91"/>
      <c r="D177" s="91"/>
      <c r="E177" s="91"/>
      <c r="F177" s="91"/>
      <c r="G177" s="91"/>
      <c r="H177" s="91"/>
      <c r="I177" s="40"/>
    </row>
    <row r="178" spans="1:9" ht="15.75">
      <c r="A178" s="91"/>
      <c r="B178" s="91"/>
      <c r="C178" s="91"/>
      <c r="D178" s="91"/>
      <c r="E178" s="91"/>
      <c r="F178" s="91"/>
      <c r="G178" s="91"/>
      <c r="H178" s="91"/>
      <c r="I178" s="40"/>
    </row>
    <row r="179" spans="1:9" ht="15.75">
      <c r="A179" s="91"/>
      <c r="B179" s="91"/>
      <c r="C179" s="91"/>
      <c r="D179" s="91"/>
      <c r="E179" s="91"/>
      <c r="F179" s="91"/>
      <c r="G179" s="91"/>
      <c r="H179" s="91"/>
      <c r="I179" s="40"/>
    </row>
    <row r="180" spans="1:9" ht="15.75">
      <c r="A180" s="91"/>
      <c r="B180" s="91"/>
      <c r="C180" s="91"/>
      <c r="D180" s="91"/>
      <c r="E180" s="91"/>
      <c r="F180" s="91"/>
      <c r="G180" s="91"/>
      <c r="H180" s="91"/>
      <c r="I180" s="40"/>
    </row>
    <row r="181" spans="1:9" ht="15.75">
      <c r="A181" s="91"/>
      <c r="B181" s="91"/>
      <c r="C181" s="91"/>
      <c r="D181" s="91"/>
      <c r="E181" s="91"/>
      <c r="F181" s="91"/>
      <c r="G181" s="91"/>
      <c r="H181" s="91"/>
      <c r="I181" s="40"/>
    </row>
    <row r="182" spans="1:9" ht="15.75">
      <c r="A182" s="91"/>
      <c r="B182" s="91"/>
      <c r="C182" s="91"/>
      <c r="D182" s="91"/>
      <c r="E182" s="91"/>
      <c r="F182" s="91"/>
      <c r="G182" s="91"/>
      <c r="H182" s="91"/>
      <c r="I182" s="40"/>
    </row>
    <row r="183" spans="1:9" ht="15.75">
      <c r="A183" s="91"/>
      <c r="B183" s="91"/>
      <c r="C183" s="91"/>
      <c r="D183" s="91"/>
      <c r="E183" s="91"/>
      <c r="F183" s="91"/>
      <c r="G183" s="91"/>
      <c r="H183" s="91"/>
      <c r="I183" s="40"/>
    </row>
    <row r="184" spans="1:9" ht="15.75">
      <c r="A184" s="91"/>
      <c r="B184" s="91"/>
      <c r="C184" s="91"/>
      <c r="D184" s="91"/>
      <c r="E184" s="91"/>
      <c r="F184" s="91"/>
      <c r="G184" s="91"/>
      <c r="H184" s="91"/>
      <c r="I184" s="40"/>
    </row>
    <row r="185" spans="1:9" ht="15.75">
      <c r="A185" s="91"/>
      <c r="B185" s="91"/>
      <c r="C185" s="91"/>
      <c r="D185" s="91"/>
      <c r="E185" s="91"/>
      <c r="F185" s="91"/>
      <c r="G185" s="91"/>
      <c r="H185" s="91"/>
      <c r="I185" s="40"/>
    </row>
    <row r="186" spans="1:9" ht="15.75">
      <c r="A186" s="91"/>
      <c r="B186" s="91"/>
      <c r="C186" s="91"/>
      <c r="D186" s="91"/>
      <c r="E186" s="91"/>
      <c r="F186" s="91"/>
      <c r="G186" s="91"/>
      <c r="H186" s="91"/>
      <c r="I186" s="40"/>
    </row>
    <row r="187" spans="1:9" ht="15.75">
      <c r="A187" s="91"/>
      <c r="B187" s="91"/>
      <c r="C187" s="91"/>
      <c r="D187" s="91"/>
      <c r="E187" s="91"/>
      <c r="F187" s="91"/>
      <c r="G187" s="91"/>
      <c r="H187" s="91"/>
      <c r="I187" s="40"/>
    </row>
    <row r="188" spans="1:9" ht="15.75">
      <c r="A188" s="91"/>
      <c r="B188" s="91"/>
      <c r="C188" s="91"/>
      <c r="D188" s="91"/>
      <c r="E188" s="91"/>
      <c r="F188" s="91"/>
      <c r="G188" s="91"/>
      <c r="H188" s="91"/>
      <c r="I188" s="40"/>
    </row>
    <row r="189" spans="1:9" ht="15.75">
      <c r="A189" s="91"/>
      <c r="B189" s="91"/>
      <c r="C189" s="91"/>
      <c r="D189" s="91"/>
      <c r="E189" s="91"/>
      <c r="F189" s="91"/>
      <c r="G189" s="91"/>
      <c r="H189" s="91"/>
      <c r="I189" s="40"/>
    </row>
    <row r="190" spans="1:9" ht="15.75">
      <c r="A190" s="91"/>
      <c r="B190" s="91"/>
      <c r="C190" s="91"/>
      <c r="D190" s="91"/>
      <c r="E190" s="91"/>
      <c r="F190" s="91"/>
      <c r="G190" s="91"/>
      <c r="H190" s="91"/>
      <c r="I190" s="40"/>
    </row>
    <row r="191" spans="1:9" ht="15.75">
      <c r="A191" s="91"/>
      <c r="B191" s="91"/>
      <c r="C191" s="91"/>
      <c r="D191" s="91"/>
      <c r="E191" s="91"/>
      <c r="F191" s="91"/>
      <c r="G191" s="91"/>
      <c r="H191" s="91"/>
      <c r="I191" s="40"/>
    </row>
    <row r="192" spans="1:9" ht="15.75">
      <c r="A192" s="91"/>
      <c r="B192" s="91"/>
      <c r="C192" s="91"/>
      <c r="D192" s="91"/>
      <c r="E192" s="91"/>
      <c r="F192" s="91"/>
      <c r="G192" s="91"/>
      <c r="H192" s="91"/>
      <c r="I192" s="40"/>
    </row>
    <row r="193" spans="1:9" ht="15.75">
      <c r="A193" s="91"/>
      <c r="B193" s="91"/>
      <c r="C193" s="91"/>
      <c r="D193" s="91"/>
      <c r="E193" s="91"/>
      <c r="F193" s="91"/>
      <c r="G193" s="91"/>
      <c r="H193" s="91"/>
      <c r="I193" s="40"/>
    </row>
    <row r="194" spans="1:9" ht="15.75">
      <c r="A194" s="91"/>
      <c r="B194" s="91"/>
      <c r="C194" s="91"/>
      <c r="D194" s="91"/>
      <c r="E194" s="91"/>
      <c r="F194" s="91"/>
      <c r="G194" s="91"/>
      <c r="H194" s="91"/>
      <c r="I194" s="40"/>
    </row>
    <row r="195" spans="1:9" ht="15.75">
      <c r="A195" s="91"/>
      <c r="B195" s="91"/>
      <c r="C195" s="91"/>
      <c r="D195" s="91"/>
      <c r="E195" s="91"/>
      <c r="F195" s="91"/>
      <c r="G195" s="91"/>
      <c r="H195" s="91"/>
      <c r="I195" s="40"/>
    </row>
    <row r="196" spans="1:9" ht="15.75">
      <c r="A196" s="91"/>
      <c r="B196" s="91"/>
      <c r="C196" s="91"/>
      <c r="D196" s="91"/>
      <c r="E196" s="91"/>
      <c r="F196" s="91"/>
      <c r="G196" s="91"/>
      <c r="H196" s="91"/>
      <c r="I196" s="40"/>
    </row>
    <row r="197" spans="1:9" ht="15.75">
      <c r="A197" s="91"/>
      <c r="B197" s="91"/>
      <c r="C197" s="91"/>
      <c r="D197" s="91"/>
      <c r="E197" s="91"/>
      <c r="F197" s="91"/>
      <c r="G197" s="91"/>
      <c r="H197" s="91"/>
      <c r="I197" s="40"/>
    </row>
    <row r="198" spans="1:9" ht="15.75">
      <c r="A198" s="91"/>
      <c r="B198" s="91"/>
      <c r="C198" s="91"/>
      <c r="D198" s="91"/>
      <c r="E198" s="91"/>
      <c r="F198" s="91"/>
      <c r="G198" s="91"/>
      <c r="H198" s="91"/>
      <c r="I198" s="40"/>
    </row>
    <row r="199" spans="1:9" ht="15.75">
      <c r="A199" s="91"/>
      <c r="B199" s="91"/>
      <c r="C199" s="91"/>
      <c r="D199" s="91"/>
      <c r="E199" s="91"/>
      <c r="F199" s="91"/>
      <c r="G199" s="91"/>
      <c r="H199" s="91"/>
      <c r="I199" s="40"/>
    </row>
    <row r="200" spans="1:9" ht="15.75">
      <c r="A200" s="91"/>
      <c r="B200" s="91"/>
      <c r="C200" s="91"/>
      <c r="D200" s="91"/>
      <c r="E200" s="91"/>
      <c r="F200" s="91"/>
      <c r="G200" s="91"/>
      <c r="H200" s="91"/>
      <c r="I200" s="40"/>
    </row>
    <row r="201" spans="1:9" ht="15.75">
      <c r="A201" s="91"/>
      <c r="B201" s="91"/>
      <c r="C201" s="91"/>
      <c r="D201" s="91"/>
      <c r="E201" s="91"/>
      <c r="F201" s="91"/>
      <c r="G201" s="91"/>
      <c r="H201" s="91"/>
      <c r="I201" s="40"/>
    </row>
    <row r="202" spans="1:9" ht="15.75">
      <c r="A202" s="91"/>
      <c r="B202" s="91"/>
      <c r="C202" s="91"/>
      <c r="D202" s="91"/>
      <c r="E202" s="91"/>
      <c r="F202" s="91"/>
      <c r="G202" s="91"/>
      <c r="H202" s="91"/>
      <c r="I202" s="40"/>
    </row>
    <row r="203" spans="1:9" ht="15.75">
      <c r="A203" s="91"/>
      <c r="B203" s="91"/>
      <c r="C203" s="91"/>
      <c r="D203" s="91"/>
      <c r="E203" s="91"/>
      <c r="F203" s="91"/>
      <c r="G203" s="91"/>
      <c r="H203" s="91"/>
      <c r="I203" s="40"/>
    </row>
    <row r="204" spans="1:9" ht="15.75">
      <c r="A204" s="91"/>
      <c r="B204" s="91"/>
      <c r="C204" s="91"/>
      <c r="D204" s="91"/>
      <c r="E204" s="91"/>
      <c r="F204" s="91"/>
      <c r="G204" s="91"/>
      <c r="H204" s="91"/>
      <c r="I204" s="40"/>
    </row>
    <row r="205" spans="1:9" ht="15.75">
      <c r="A205" s="91"/>
      <c r="B205" s="91"/>
      <c r="C205" s="91"/>
      <c r="D205" s="91"/>
      <c r="E205" s="91"/>
      <c r="F205" s="91"/>
      <c r="G205" s="91"/>
      <c r="H205" s="91"/>
      <c r="I205" s="40"/>
    </row>
    <row r="206" spans="1:9" ht="15.75">
      <c r="A206" s="91"/>
      <c r="B206" s="91"/>
      <c r="C206" s="91"/>
      <c r="D206" s="91"/>
      <c r="E206" s="91"/>
      <c r="F206" s="91"/>
      <c r="G206" s="91"/>
      <c r="H206" s="91"/>
      <c r="I206" s="40"/>
    </row>
    <row r="207" spans="1:9" ht="15.75">
      <c r="A207" s="91"/>
      <c r="B207" s="91"/>
      <c r="C207" s="91"/>
      <c r="D207" s="91"/>
      <c r="E207" s="91"/>
      <c r="F207" s="91"/>
      <c r="G207" s="91"/>
      <c r="H207" s="91"/>
      <c r="I207" s="40"/>
    </row>
    <row r="208" spans="1:9" ht="15.75">
      <c r="A208" s="91"/>
      <c r="B208" s="91"/>
      <c r="C208" s="91"/>
      <c r="D208" s="91"/>
      <c r="E208" s="91"/>
      <c r="F208" s="91"/>
      <c r="G208" s="91"/>
      <c r="H208" s="91"/>
      <c r="I208" s="40"/>
    </row>
    <row r="209" spans="1:9" ht="15.75">
      <c r="A209" s="91"/>
      <c r="B209" s="91"/>
      <c r="C209" s="91"/>
      <c r="D209" s="91"/>
      <c r="E209" s="91"/>
      <c r="F209" s="91"/>
      <c r="G209" s="91"/>
      <c r="H209" s="91"/>
      <c r="I209" s="40"/>
    </row>
    <row r="210" spans="1:9" ht="15.75">
      <c r="A210" s="91"/>
      <c r="B210" s="91"/>
      <c r="C210" s="91"/>
      <c r="D210" s="91"/>
      <c r="E210" s="91"/>
      <c r="F210" s="91"/>
      <c r="G210" s="91"/>
      <c r="H210" s="91"/>
      <c r="I210" s="40"/>
    </row>
    <row r="211" spans="1:9" ht="15.75">
      <c r="A211" s="91"/>
      <c r="B211" s="91"/>
      <c r="C211" s="91"/>
      <c r="D211" s="91"/>
      <c r="E211" s="91"/>
      <c r="F211" s="91"/>
      <c r="G211" s="91"/>
      <c r="H211" s="91"/>
      <c r="I211" s="40"/>
    </row>
    <row r="212" spans="1:9" ht="15.75">
      <c r="A212" s="91"/>
      <c r="B212" s="91"/>
      <c r="C212" s="91"/>
      <c r="D212" s="91"/>
      <c r="E212" s="91"/>
      <c r="F212" s="91"/>
      <c r="G212" s="91"/>
      <c r="H212" s="91"/>
      <c r="I212" s="40"/>
    </row>
    <row r="213" spans="1:9" ht="15.75">
      <c r="A213" s="91"/>
      <c r="B213" s="91"/>
      <c r="C213" s="91"/>
      <c r="D213" s="91"/>
      <c r="E213" s="91"/>
      <c r="F213" s="91"/>
      <c r="G213" s="91"/>
      <c r="H213" s="91"/>
      <c r="I213" s="40"/>
    </row>
    <row r="214" spans="1:9" ht="15.75">
      <c r="A214" s="91"/>
      <c r="B214" s="91"/>
      <c r="C214" s="91"/>
      <c r="D214" s="91"/>
      <c r="E214" s="91"/>
      <c r="F214" s="91"/>
      <c r="G214" s="91"/>
      <c r="H214" s="91"/>
      <c r="I214" s="40"/>
    </row>
    <row r="215" spans="1:9" ht="15.75">
      <c r="A215" s="91"/>
      <c r="B215" s="91"/>
      <c r="C215" s="91"/>
      <c r="D215" s="91"/>
      <c r="E215" s="91"/>
      <c r="F215" s="91"/>
      <c r="G215" s="91"/>
      <c r="H215" s="91"/>
      <c r="I215" s="40"/>
    </row>
    <row r="216" spans="1:9" ht="15.75">
      <c r="A216" s="91"/>
      <c r="B216" s="91"/>
      <c r="C216" s="91"/>
      <c r="D216" s="91"/>
      <c r="E216" s="91"/>
      <c r="F216" s="91"/>
      <c r="G216" s="91"/>
      <c r="H216" s="91"/>
      <c r="I216" s="40"/>
    </row>
    <row r="217" spans="1:9" ht="15.75">
      <c r="A217" s="91"/>
      <c r="B217" s="91"/>
      <c r="C217" s="91"/>
      <c r="D217" s="91"/>
      <c r="E217" s="91"/>
      <c r="F217" s="91"/>
      <c r="G217" s="91"/>
      <c r="H217" s="91"/>
      <c r="I217" s="40"/>
    </row>
    <row r="218" spans="1:9" ht="15.75">
      <c r="A218" s="91"/>
      <c r="B218" s="91"/>
      <c r="C218" s="91"/>
      <c r="D218" s="91"/>
      <c r="E218" s="91"/>
      <c r="F218" s="91"/>
      <c r="G218" s="91"/>
      <c r="H218" s="91"/>
      <c r="I218" s="40"/>
    </row>
    <row r="219" spans="1:9" ht="15.75">
      <c r="A219" s="91"/>
      <c r="B219" s="91"/>
      <c r="C219" s="91"/>
      <c r="D219" s="91"/>
      <c r="E219" s="91"/>
      <c r="F219" s="91"/>
      <c r="G219" s="91"/>
      <c r="H219" s="91"/>
      <c r="I219" s="40"/>
    </row>
    <row r="220" spans="1:9" ht="15.75">
      <c r="A220" s="91"/>
      <c r="B220" s="91"/>
      <c r="C220" s="91"/>
      <c r="D220" s="91"/>
      <c r="E220" s="91"/>
      <c r="F220" s="91"/>
      <c r="G220" s="91"/>
      <c r="H220" s="91"/>
      <c r="I220" s="40"/>
    </row>
    <row r="221" spans="1:9" ht="15.75">
      <c r="A221" s="91"/>
      <c r="B221" s="91"/>
      <c r="C221" s="91"/>
      <c r="D221" s="91"/>
      <c r="E221" s="91"/>
      <c r="F221" s="91"/>
      <c r="G221" s="91"/>
      <c r="H221" s="91"/>
      <c r="I221" s="40"/>
    </row>
    <row r="222" spans="1:9" ht="15.75">
      <c r="A222" s="91"/>
      <c r="B222" s="91"/>
      <c r="C222" s="91"/>
      <c r="D222" s="91"/>
      <c r="E222" s="91"/>
      <c r="F222" s="91"/>
      <c r="G222" s="91"/>
      <c r="H222" s="91"/>
      <c r="I222" s="40"/>
    </row>
    <row r="223" spans="1:9" ht="15.75">
      <c r="A223" s="91"/>
      <c r="B223" s="91"/>
      <c r="C223" s="91"/>
      <c r="D223" s="91"/>
      <c r="E223" s="91"/>
      <c r="F223" s="91"/>
      <c r="G223" s="91"/>
      <c r="H223" s="91"/>
      <c r="I223" s="40"/>
    </row>
    <row r="224" spans="1:9" ht="15.75">
      <c r="A224" s="91"/>
      <c r="B224" s="91"/>
      <c r="C224" s="91"/>
      <c r="D224" s="91"/>
      <c r="E224" s="91"/>
      <c r="F224" s="91"/>
      <c r="G224" s="91"/>
      <c r="H224" s="91"/>
      <c r="I224" s="40"/>
    </row>
    <row r="225" spans="1:9" ht="15.75">
      <c r="A225" s="91"/>
      <c r="B225" s="91"/>
      <c r="C225" s="91"/>
      <c r="D225" s="91"/>
      <c r="E225" s="91"/>
      <c r="F225" s="91"/>
      <c r="G225" s="91"/>
      <c r="H225" s="91"/>
      <c r="I225" s="40"/>
    </row>
    <row r="226" spans="1:9" ht="15.75">
      <c r="A226" s="91"/>
      <c r="B226" s="91"/>
      <c r="C226" s="91"/>
      <c r="D226" s="91"/>
      <c r="E226" s="91"/>
      <c r="F226" s="91"/>
      <c r="G226" s="91"/>
      <c r="H226" s="91"/>
      <c r="I226" s="40"/>
    </row>
    <row r="227" spans="1:9" ht="15.75">
      <c r="A227" s="91"/>
      <c r="B227" s="91"/>
      <c r="C227" s="91"/>
      <c r="D227" s="91"/>
      <c r="E227" s="91"/>
      <c r="F227" s="91"/>
      <c r="G227" s="91"/>
      <c r="H227" s="91"/>
      <c r="I227" s="40"/>
    </row>
    <row r="228" spans="1:9" ht="15.75">
      <c r="A228" s="91"/>
      <c r="B228" s="91"/>
      <c r="C228" s="91"/>
      <c r="D228" s="91"/>
      <c r="E228" s="91"/>
      <c r="F228" s="91"/>
      <c r="G228" s="91"/>
      <c r="H228" s="91"/>
      <c r="I228" s="40"/>
    </row>
    <row r="229" spans="1:9" ht="15.75">
      <c r="A229" s="91"/>
      <c r="B229" s="91"/>
      <c r="C229" s="91"/>
      <c r="D229" s="91"/>
      <c r="E229" s="91"/>
      <c r="F229" s="91"/>
      <c r="G229" s="91"/>
      <c r="H229" s="91"/>
      <c r="I229" s="40"/>
    </row>
    <row r="230" spans="1:9" ht="15.75">
      <c r="A230" s="91"/>
      <c r="B230" s="91"/>
      <c r="C230" s="91"/>
      <c r="D230" s="91"/>
      <c r="E230" s="91"/>
      <c r="F230" s="91"/>
      <c r="G230" s="91"/>
      <c r="H230" s="91"/>
      <c r="I230" s="40"/>
    </row>
    <row r="231" spans="1:9" ht="15.75">
      <c r="A231" s="91"/>
      <c r="B231" s="91"/>
      <c r="C231" s="91"/>
      <c r="D231" s="91"/>
      <c r="E231" s="91"/>
      <c r="F231" s="91"/>
      <c r="G231" s="91"/>
      <c r="H231" s="91"/>
      <c r="I231" s="40"/>
    </row>
    <row r="232" spans="1:9" ht="15.75">
      <c r="A232" s="91"/>
      <c r="B232" s="91"/>
      <c r="C232" s="91"/>
      <c r="D232" s="91"/>
      <c r="E232" s="91"/>
      <c r="F232" s="91"/>
      <c r="G232" s="91"/>
      <c r="H232" s="91"/>
      <c r="I232" s="40"/>
    </row>
    <row r="233" spans="1:9" ht="15.75">
      <c r="A233" s="91"/>
      <c r="B233" s="91"/>
      <c r="C233" s="91"/>
      <c r="D233" s="91"/>
      <c r="E233" s="91"/>
      <c r="F233" s="91"/>
      <c r="G233" s="91"/>
      <c r="H233" s="91"/>
      <c r="I233" s="40"/>
    </row>
    <row r="234" spans="1:9" ht="15.75">
      <c r="A234" s="91"/>
      <c r="B234" s="91"/>
      <c r="C234" s="91"/>
      <c r="D234" s="91"/>
      <c r="E234" s="91"/>
      <c r="F234" s="91"/>
      <c r="G234" s="91"/>
      <c r="H234" s="91"/>
      <c r="I234" s="40"/>
    </row>
    <row r="235" spans="1:9" ht="15.75">
      <c r="A235" s="91"/>
      <c r="B235" s="91"/>
      <c r="C235" s="91"/>
      <c r="D235" s="91"/>
      <c r="E235" s="91"/>
      <c r="F235" s="91"/>
      <c r="G235" s="91"/>
      <c r="H235" s="91"/>
      <c r="I235" s="40"/>
    </row>
    <row r="236" spans="1:9" ht="15.75">
      <c r="A236" s="91"/>
      <c r="B236" s="91"/>
      <c r="C236" s="91"/>
      <c r="D236" s="91"/>
      <c r="E236" s="91"/>
      <c r="F236" s="91"/>
      <c r="G236" s="91"/>
      <c r="H236" s="91"/>
      <c r="I236" s="40"/>
    </row>
    <row r="237" spans="1:9" ht="15.75">
      <c r="A237" s="91"/>
      <c r="B237" s="91"/>
      <c r="C237" s="91"/>
      <c r="D237" s="91"/>
      <c r="E237" s="91"/>
      <c r="F237" s="91"/>
      <c r="G237" s="91"/>
      <c r="H237" s="91"/>
      <c r="I237" s="40"/>
    </row>
    <row r="238" spans="1:9" ht="15.75">
      <c r="A238" s="91"/>
      <c r="B238" s="91"/>
      <c r="C238" s="91"/>
      <c r="D238" s="91"/>
      <c r="E238" s="91"/>
      <c r="F238" s="91"/>
      <c r="G238" s="91"/>
      <c r="H238" s="91"/>
      <c r="I238" s="40"/>
    </row>
    <row r="239" spans="1:9" ht="15.75">
      <c r="A239" s="91"/>
      <c r="B239" s="91"/>
      <c r="C239" s="91"/>
      <c r="D239" s="91"/>
      <c r="E239" s="91"/>
      <c r="F239" s="91"/>
      <c r="G239" s="91"/>
      <c r="H239" s="91"/>
      <c r="I239" s="40"/>
    </row>
    <row r="240" spans="1:9" ht="15.75">
      <c r="A240" s="91"/>
      <c r="B240" s="91"/>
      <c r="C240" s="91"/>
      <c r="D240" s="91"/>
      <c r="E240" s="91"/>
      <c r="F240" s="91"/>
      <c r="G240" s="91"/>
      <c r="H240" s="91"/>
      <c r="I240" s="40"/>
    </row>
    <row r="241" spans="1:9" ht="15.75">
      <c r="A241" s="91"/>
      <c r="B241" s="91"/>
      <c r="C241" s="91"/>
      <c r="D241" s="91"/>
      <c r="E241" s="91"/>
      <c r="F241" s="91"/>
      <c r="G241" s="91"/>
      <c r="H241" s="91"/>
      <c r="I241" s="40"/>
    </row>
    <row r="242" spans="1:9" ht="15.75">
      <c r="A242" s="91"/>
      <c r="B242" s="91"/>
      <c r="C242" s="91"/>
      <c r="D242" s="91"/>
      <c r="E242" s="91"/>
      <c r="F242" s="91"/>
      <c r="G242" s="91"/>
      <c r="H242" s="91"/>
      <c r="I242" s="40"/>
    </row>
    <row r="243" spans="1:9" ht="15.75">
      <c r="A243" s="91"/>
      <c r="B243" s="91"/>
      <c r="C243" s="91"/>
      <c r="D243" s="91"/>
      <c r="E243" s="91"/>
      <c r="F243" s="91"/>
      <c r="G243" s="91"/>
      <c r="H243" s="91"/>
      <c r="I243" s="40"/>
    </row>
    <row r="244" spans="1:9" ht="15.75">
      <c r="A244" s="91"/>
      <c r="B244" s="91"/>
      <c r="C244" s="91"/>
      <c r="D244" s="91"/>
      <c r="E244" s="91"/>
      <c r="F244" s="91"/>
      <c r="G244" s="91"/>
      <c r="H244" s="91"/>
      <c r="I244" s="40"/>
    </row>
    <row r="245" spans="1:9" ht="15.75">
      <c r="A245" s="91"/>
      <c r="B245" s="91"/>
      <c r="C245" s="91"/>
      <c r="D245" s="91"/>
      <c r="E245" s="91"/>
      <c r="F245" s="91"/>
      <c r="G245" s="91"/>
      <c r="H245" s="91"/>
      <c r="I245" s="40"/>
    </row>
    <row r="246" spans="1:9" ht="15.75">
      <c r="A246" s="91"/>
      <c r="B246" s="91"/>
      <c r="C246" s="91"/>
      <c r="D246" s="91"/>
      <c r="E246" s="91"/>
      <c r="F246" s="91"/>
      <c r="G246" s="91"/>
      <c r="H246" s="91"/>
      <c r="I246" s="40"/>
    </row>
    <row r="247" spans="1:9" ht="15.75">
      <c r="A247" s="91"/>
      <c r="B247" s="91"/>
      <c r="C247" s="91"/>
      <c r="D247" s="91"/>
      <c r="E247" s="91"/>
      <c r="F247" s="91"/>
      <c r="G247" s="91"/>
      <c r="H247" s="91"/>
      <c r="I247" s="40"/>
    </row>
    <row r="248" spans="1:9" ht="15.75">
      <c r="A248" s="91"/>
      <c r="B248" s="91"/>
      <c r="C248" s="91"/>
      <c r="D248" s="91"/>
      <c r="E248" s="91"/>
      <c r="F248" s="91"/>
      <c r="G248" s="91"/>
      <c r="H248" s="91"/>
      <c r="I248" s="40"/>
    </row>
    <row r="249" spans="1:9" ht="15.75">
      <c r="A249" s="91"/>
      <c r="B249" s="91"/>
      <c r="C249" s="91"/>
      <c r="D249" s="91"/>
      <c r="E249" s="91"/>
      <c r="F249" s="91"/>
      <c r="G249" s="91"/>
      <c r="H249" s="91"/>
      <c r="I249" s="40"/>
    </row>
    <row r="250" spans="1:9" ht="15.75">
      <c r="A250" s="91"/>
      <c r="B250" s="91"/>
      <c r="C250" s="91"/>
      <c r="D250" s="91"/>
      <c r="E250" s="91"/>
      <c r="F250" s="91"/>
      <c r="G250" s="91"/>
      <c r="H250" s="91"/>
      <c r="I250" s="40"/>
    </row>
    <row r="251" spans="1:9" ht="15.75">
      <c r="A251" s="91"/>
      <c r="B251" s="91"/>
      <c r="C251" s="91"/>
      <c r="D251" s="91"/>
      <c r="E251" s="91"/>
      <c r="F251" s="91"/>
      <c r="G251" s="91"/>
      <c r="H251" s="91"/>
      <c r="I251" s="40"/>
    </row>
    <row r="252" spans="1:9" ht="15.75">
      <c r="A252" s="91"/>
      <c r="B252" s="91"/>
      <c r="C252" s="91"/>
      <c r="D252" s="91"/>
      <c r="E252" s="91"/>
      <c r="F252" s="91"/>
      <c r="G252" s="91"/>
      <c r="H252" s="91"/>
      <c r="I252" s="40"/>
    </row>
    <row r="253" spans="1:9" ht="15.75">
      <c r="A253" s="91"/>
      <c r="B253" s="91"/>
      <c r="C253" s="91"/>
      <c r="D253" s="91"/>
      <c r="E253" s="91"/>
      <c r="F253" s="91"/>
      <c r="G253" s="91"/>
      <c r="H253" s="91"/>
      <c r="I253" s="40"/>
    </row>
    <row r="254" spans="1:9" ht="15.75">
      <c r="A254" s="91"/>
      <c r="B254" s="91"/>
      <c r="C254" s="91"/>
      <c r="D254" s="91"/>
      <c r="E254" s="91"/>
      <c r="F254" s="91"/>
      <c r="G254" s="91"/>
      <c r="H254" s="91"/>
      <c r="I254" s="40"/>
    </row>
    <row r="255" spans="1:9" ht="15.75">
      <c r="A255" s="91"/>
      <c r="B255" s="91"/>
      <c r="C255" s="91"/>
      <c r="D255" s="91"/>
      <c r="E255" s="91"/>
      <c r="F255" s="91"/>
      <c r="G255" s="91"/>
      <c r="H255" s="91"/>
      <c r="I255" s="40"/>
    </row>
    <row r="256" spans="1:9" ht="15.75">
      <c r="A256" s="91"/>
      <c r="B256" s="91"/>
      <c r="C256" s="91"/>
      <c r="D256" s="91"/>
      <c r="E256" s="91"/>
      <c r="F256" s="91"/>
      <c r="G256" s="91"/>
      <c r="H256" s="91"/>
      <c r="I256" s="40"/>
    </row>
  </sheetData>
  <sheetProtection/>
  <mergeCells count="72">
    <mergeCell ref="A89:F89"/>
    <mergeCell ref="A90:F90"/>
    <mergeCell ref="A91:F91"/>
    <mergeCell ref="G95:H95"/>
    <mergeCell ref="G97:H97"/>
    <mergeCell ref="G99:H99"/>
    <mergeCell ref="A83:F83"/>
    <mergeCell ref="A84:F84"/>
    <mergeCell ref="A85:F85"/>
    <mergeCell ref="A86:F86"/>
    <mergeCell ref="A87:F87"/>
    <mergeCell ref="A88:F88"/>
    <mergeCell ref="A77:F77"/>
    <mergeCell ref="A78:E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G60:G61"/>
    <mergeCell ref="H60:H61"/>
    <mergeCell ref="I60:I61"/>
    <mergeCell ref="A62:F62"/>
    <mergeCell ref="A63:F63"/>
    <mergeCell ref="A64:F64"/>
    <mergeCell ref="A54:F54"/>
    <mergeCell ref="A55:F55"/>
    <mergeCell ref="A56:F56"/>
    <mergeCell ref="A57:F57"/>
    <mergeCell ref="A59:F59"/>
    <mergeCell ref="A60:F61"/>
    <mergeCell ref="A48:F48"/>
    <mergeCell ref="A49:F49"/>
    <mergeCell ref="A50:F50"/>
    <mergeCell ref="A51:F51"/>
    <mergeCell ref="A52:E52"/>
    <mergeCell ref="A53:F53"/>
    <mergeCell ref="A42:F42"/>
    <mergeCell ref="A43:F43"/>
    <mergeCell ref="A44:F44"/>
    <mergeCell ref="A45:F45"/>
    <mergeCell ref="A46:F46"/>
    <mergeCell ref="A47:F47"/>
    <mergeCell ref="A35:F35"/>
    <mergeCell ref="A36:E36"/>
    <mergeCell ref="A38:E38"/>
    <mergeCell ref="A39:F39"/>
    <mergeCell ref="A40:E40"/>
    <mergeCell ref="A41:F41"/>
    <mergeCell ref="A29:F29"/>
    <mergeCell ref="A30:F30"/>
    <mergeCell ref="A31:F31"/>
    <mergeCell ref="A32:F32"/>
    <mergeCell ref="A33:F33"/>
    <mergeCell ref="A34:F34"/>
    <mergeCell ref="A7:G7"/>
    <mergeCell ref="A8:G8"/>
    <mergeCell ref="A24:I24"/>
    <mergeCell ref="A25:I25"/>
    <mergeCell ref="A27:F27"/>
    <mergeCell ref="A28:F28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 display="Составители раздела: Трифонова Лариса Валерьевна (Lu)"/>
    <hyperlink ref="A4" r:id="rId5" display="Руководитель раздела:  Ордабаева Жанна Муханбеткаировна (Solitary)"/>
    <hyperlink ref="A4:B4" r:id="rId6" display="Руководитель раздела:  Локтионова Ирина Владимировна (Kenga)"/>
  </hyperlinks>
  <printOptions/>
  <pageMargins left="0.7874015748031497" right="0" top="0" bottom="0.15748031496062992" header="0.31496062992125984" footer="0.31496062992125984"/>
  <pageSetup horizontalDpi="600" verticalDpi="600" orientation="portrait" paperSize="9" scale="91" r:id="rId7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48"/>
  <sheetViews>
    <sheetView tabSelected="1" view="pageBreakPreview" zoomScale="60" zoomScalePageLayoutView="0" workbookViewId="0" topLeftCell="A9">
      <selection activeCell="A18" sqref="A18:I18"/>
    </sheetView>
  </sheetViews>
  <sheetFormatPr defaultColWidth="11.7109375" defaultRowHeight="15"/>
  <cols>
    <col min="1" max="2" width="11.7109375" style="71" customWidth="1"/>
    <col min="3" max="3" width="20.140625" style="71" customWidth="1"/>
    <col min="4" max="4" width="19.421875" style="71" customWidth="1"/>
    <col min="5" max="5" width="16.00390625" style="71" customWidth="1"/>
    <col min="6" max="6" width="15.00390625" style="71" customWidth="1"/>
    <col min="7" max="7" width="10.8515625" style="95" customWidth="1"/>
    <col min="8" max="8" width="14.140625" style="96" customWidth="1"/>
    <col min="9" max="9" width="14.421875" style="97" customWidth="1"/>
    <col min="10" max="10" width="17.00390625" style="24" customWidth="1"/>
    <col min="11" max="11" width="13.7109375" style="24" customWidth="1"/>
    <col min="12" max="12" width="13.8515625" style="25" customWidth="1"/>
    <col min="13" max="13" width="16.57421875" style="25" customWidth="1"/>
    <col min="14" max="15" width="15.7109375" style="25" customWidth="1"/>
    <col min="16" max="16" width="17.28125" style="25" customWidth="1"/>
    <col min="17" max="17" width="11.7109375" style="26" customWidth="1"/>
    <col min="18" max="18" width="19.421875" style="27" bestFit="1" customWidth="1"/>
    <col min="19" max="19" width="11.8515625" style="27" bestFit="1" customWidth="1"/>
    <col min="20" max="20" width="14.00390625" style="27" bestFit="1" customWidth="1"/>
    <col min="21" max="21" width="16.00390625" style="27" bestFit="1" customWidth="1"/>
    <col min="22" max="22" width="11.7109375" style="27" customWidth="1"/>
    <col min="23" max="23" width="16.00390625" style="27" bestFit="1" customWidth="1"/>
    <col min="24" max="16384" width="11.7109375" style="27" customWidth="1"/>
  </cols>
  <sheetData>
    <row r="1" spans="1:9" ht="15.75" hidden="1">
      <c r="A1" s="19" t="s">
        <v>0</v>
      </c>
      <c r="B1" s="20"/>
      <c r="C1" s="21"/>
      <c r="D1" s="22"/>
      <c r="E1" s="22"/>
      <c r="F1" s="22"/>
      <c r="G1" s="20"/>
      <c r="H1" s="23"/>
      <c r="I1" s="21"/>
    </row>
    <row r="2" spans="1:9" ht="15.75" hidden="1">
      <c r="A2" s="19" t="s">
        <v>1</v>
      </c>
      <c r="B2" s="20"/>
      <c r="C2" s="21"/>
      <c r="D2" s="22"/>
      <c r="E2" s="22"/>
      <c r="F2" s="22"/>
      <c r="G2" s="20"/>
      <c r="H2" s="23"/>
      <c r="I2" s="21"/>
    </row>
    <row r="3" spans="1:9" ht="15.75" hidden="1">
      <c r="A3" s="28" t="s">
        <v>321</v>
      </c>
      <c r="B3" s="20"/>
      <c r="C3" s="21"/>
      <c r="D3" s="22"/>
      <c r="E3" s="22"/>
      <c r="F3" s="22"/>
      <c r="G3" s="20"/>
      <c r="H3" s="23"/>
      <c r="I3" s="21"/>
    </row>
    <row r="4" spans="1:9" ht="15.75" hidden="1">
      <c r="A4" s="28" t="s">
        <v>322</v>
      </c>
      <c r="B4" s="19"/>
      <c r="C4" s="21"/>
      <c r="D4" s="22"/>
      <c r="E4" s="22"/>
      <c r="F4" s="22"/>
      <c r="G4" s="20"/>
      <c r="H4" s="23"/>
      <c r="I4" s="21"/>
    </row>
    <row r="5" spans="1:9" ht="15.75" hidden="1">
      <c r="A5" s="28" t="s">
        <v>323</v>
      </c>
      <c r="B5" s="20"/>
      <c r="C5" s="21"/>
      <c r="D5" s="22"/>
      <c r="E5" s="22"/>
      <c r="F5" s="22"/>
      <c r="G5" s="20"/>
      <c r="H5" s="23"/>
      <c r="I5" s="21"/>
    </row>
    <row r="6" spans="1:9" ht="15.75" hidden="1">
      <c r="A6" s="28"/>
      <c r="B6" s="20"/>
      <c r="C6" s="21"/>
      <c r="D6" s="22"/>
      <c r="E6" s="22"/>
      <c r="F6" s="22"/>
      <c r="G6" s="20"/>
      <c r="H6" s="23"/>
      <c r="I6" s="21"/>
    </row>
    <row r="7" spans="1:9" ht="15.75" hidden="1">
      <c r="A7" s="158" t="s">
        <v>2</v>
      </c>
      <c r="B7" s="158"/>
      <c r="C7" s="158"/>
      <c r="D7" s="158"/>
      <c r="E7" s="158"/>
      <c r="F7" s="158"/>
      <c r="G7" s="158"/>
      <c r="H7" s="29"/>
      <c r="I7" s="21"/>
    </row>
    <row r="8" spans="1:9" ht="15.75" hidden="1">
      <c r="A8" s="158" t="s">
        <v>3</v>
      </c>
      <c r="B8" s="158"/>
      <c r="C8" s="158"/>
      <c r="D8" s="158"/>
      <c r="E8" s="158"/>
      <c r="F8" s="158"/>
      <c r="G8" s="158"/>
      <c r="H8" s="30"/>
      <c r="I8" s="21"/>
    </row>
    <row r="9" spans="1:9" ht="15.75">
      <c r="A9" s="31"/>
      <c r="B9" s="31"/>
      <c r="C9" s="31"/>
      <c r="D9" s="31"/>
      <c r="E9" s="31"/>
      <c r="F9" s="31"/>
      <c r="G9" s="31"/>
      <c r="H9" s="31"/>
      <c r="I9" s="32"/>
    </row>
    <row r="10" spans="1:9" ht="15.75">
      <c r="A10" s="33"/>
      <c r="B10" s="34"/>
      <c r="C10" s="35"/>
      <c r="D10" s="34"/>
      <c r="E10" s="34"/>
      <c r="F10" s="34"/>
      <c r="G10" s="36"/>
      <c r="H10" s="35"/>
      <c r="I10" s="37"/>
    </row>
    <row r="11" spans="1:9" ht="15.75">
      <c r="A11" s="33"/>
      <c r="B11" s="34"/>
      <c r="C11" s="35"/>
      <c r="D11" s="34"/>
      <c r="E11" s="34"/>
      <c r="F11" s="34"/>
      <c r="G11" s="36"/>
      <c r="H11" s="35"/>
      <c r="I11" s="37" t="s">
        <v>256</v>
      </c>
    </row>
    <row r="12" spans="1:9" ht="15.75">
      <c r="A12" s="33"/>
      <c r="B12" s="34"/>
      <c r="C12" s="35"/>
      <c r="D12" s="34"/>
      <c r="E12" s="34"/>
      <c r="F12" s="34"/>
      <c r="G12" s="36"/>
      <c r="H12" s="35"/>
      <c r="I12" s="37" t="s">
        <v>5</v>
      </c>
    </row>
    <row r="13" spans="1:9" ht="15.75">
      <c r="A13" s="33"/>
      <c r="B13" s="34"/>
      <c r="C13" s="35"/>
      <c r="D13" s="34"/>
      <c r="E13" s="34"/>
      <c r="F13" s="34"/>
      <c r="G13" s="36"/>
      <c r="H13" s="35"/>
      <c r="I13" s="38" t="s">
        <v>6</v>
      </c>
    </row>
    <row r="14" spans="1:9" ht="15.75">
      <c r="A14" s="39"/>
      <c r="B14" s="39"/>
      <c r="C14" s="39"/>
      <c r="D14" s="39"/>
      <c r="E14" s="39"/>
      <c r="F14" s="39"/>
      <c r="G14" s="40"/>
      <c r="H14" s="41"/>
      <c r="I14" s="42" t="s">
        <v>257</v>
      </c>
    </row>
    <row r="15" spans="1:9" ht="15.75">
      <c r="A15" s="39" t="s">
        <v>8</v>
      </c>
      <c r="B15" s="39"/>
      <c r="C15" s="39"/>
      <c r="D15" s="43" t="s">
        <v>9</v>
      </c>
      <c r="E15" s="43"/>
      <c r="F15" s="39"/>
      <c r="G15" s="40"/>
      <c r="H15" s="41"/>
      <c r="I15" s="44"/>
    </row>
    <row r="16" spans="1:9" ht="15.75">
      <c r="A16" s="39"/>
      <c r="B16" s="39"/>
      <c r="C16" s="39"/>
      <c r="D16" s="39"/>
      <c r="E16" s="39"/>
      <c r="F16" s="39"/>
      <c r="G16" s="40"/>
      <c r="H16" s="41"/>
      <c r="I16" s="44"/>
    </row>
    <row r="17" spans="1:9" ht="15.75">
      <c r="A17" s="159" t="s">
        <v>326</v>
      </c>
      <c r="B17" s="159"/>
      <c r="C17" s="159"/>
      <c r="D17" s="159"/>
      <c r="E17" s="159"/>
      <c r="F17" s="159"/>
      <c r="G17" s="159"/>
      <c r="H17" s="159"/>
      <c r="I17" s="159"/>
    </row>
    <row r="18" spans="1:9" ht="15.75">
      <c r="A18" s="159" t="s">
        <v>315</v>
      </c>
      <c r="B18" s="159"/>
      <c r="C18" s="159"/>
      <c r="D18" s="159"/>
      <c r="E18" s="159"/>
      <c r="F18" s="159"/>
      <c r="G18" s="159"/>
      <c r="H18" s="159"/>
      <c r="I18" s="159"/>
    </row>
    <row r="19" spans="1:9" ht="15.75">
      <c r="A19" s="39"/>
      <c r="B19" s="39"/>
      <c r="C19" s="39"/>
      <c r="D19" s="39"/>
      <c r="E19" s="39"/>
      <c r="F19" s="39"/>
      <c r="G19" s="40"/>
      <c r="H19" s="41"/>
      <c r="I19" s="45"/>
    </row>
    <row r="20" spans="1:14" ht="15.75">
      <c r="A20" s="39"/>
      <c r="B20" s="39"/>
      <c r="C20" s="39"/>
      <c r="D20" s="39"/>
      <c r="E20" s="39"/>
      <c r="F20" s="39"/>
      <c r="G20" s="46"/>
      <c r="H20" s="41"/>
      <c r="I20" s="47" t="s">
        <v>22</v>
      </c>
      <c r="L20" s="48"/>
      <c r="M20" s="49"/>
      <c r="N20" s="50"/>
    </row>
    <row r="21" spans="1:14" ht="47.25">
      <c r="A21" s="198" t="s">
        <v>258</v>
      </c>
      <c r="B21" s="199"/>
      <c r="C21" s="199"/>
      <c r="D21" s="199"/>
      <c r="E21" s="199"/>
      <c r="F21" s="200"/>
      <c r="G21" s="51" t="s">
        <v>24</v>
      </c>
      <c r="H21" s="52" t="s">
        <v>259</v>
      </c>
      <c r="I21" s="51" t="s">
        <v>260</v>
      </c>
      <c r="L21" s="48"/>
      <c r="M21" s="49"/>
      <c r="N21" s="50"/>
    </row>
    <row r="22" spans="1:17" ht="15.75">
      <c r="A22" s="201" t="s">
        <v>261</v>
      </c>
      <c r="B22" s="202"/>
      <c r="C22" s="202"/>
      <c r="D22" s="202"/>
      <c r="E22" s="202"/>
      <c r="F22" s="203"/>
      <c r="G22" s="53"/>
      <c r="H22" s="54">
        <f>I86</f>
        <v>51456157</v>
      </c>
      <c r="I22" s="54">
        <f>R86</f>
        <v>38855483</v>
      </c>
      <c r="J22" s="55"/>
      <c r="L22" s="48"/>
      <c r="M22" s="56"/>
      <c r="N22" s="50"/>
      <c r="P22" s="57"/>
      <c r="Q22" s="58"/>
    </row>
    <row r="23" spans="1:14" ht="15.75">
      <c r="A23" s="169" t="s">
        <v>262</v>
      </c>
      <c r="B23" s="170"/>
      <c r="C23" s="170"/>
      <c r="D23" s="170"/>
      <c r="E23" s="170"/>
      <c r="F23" s="171"/>
      <c r="G23" s="53"/>
      <c r="H23" s="54">
        <f>H94</f>
        <v>6617214</v>
      </c>
      <c r="I23" s="54">
        <f>Q94</f>
        <v>4426495</v>
      </c>
      <c r="J23" s="55"/>
      <c r="L23" s="48"/>
      <c r="M23" s="56"/>
      <c r="N23" s="50"/>
    </row>
    <row r="24" spans="1:17" ht="15.75">
      <c r="A24" s="160" t="s">
        <v>263</v>
      </c>
      <c r="B24" s="161"/>
      <c r="C24" s="161"/>
      <c r="D24" s="161"/>
      <c r="E24" s="161"/>
      <c r="F24" s="162"/>
      <c r="G24" s="63"/>
      <c r="H24" s="64">
        <f>H22-H23</f>
        <v>44838943</v>
      </c>
      <c r="I24" s="65">
        <f>I22-I23</f>
        <v>34428988</v>
      </c>
      <c r="J24" s="55"/>
      <c r="L24" s="66"/>
      <c r="M24" s="56"/>
      <c r="N24" s="50"/>
      <c r="P24" s="57"/>
      <c r="Q24" s="58"/>
    </row>
    <row r="25" spans="1:14" ht="12" customHeight="1">
      <c r="A25" s="169" t="s">
        <v>264</v>
      </c>
      <c r="B25" s="170"/>
      <c r="C25" s="170"/>
      <c r="D25" s="170"/>
      <c r="E25" s="170"/>
      <c r="F25" s="171"/>
      <c r="G25" s="53"/>
      <c r="H25" s="54">
        <f>H95</f>
        <v>17903683</v>
      </c>
      <c r="I25" s="54">
        <f>Q95</f>
        <v>12335601</v>
      </c>
      <c r="J25" s="55"/>
      <c r="K25" s="67"/>
      <c r="L25" s="48"/>
      <c r="M25" s="68"/>
      <c r="N25" s="50"/>
    </row>
    <row r="26" spans="1:17" ht="15.75">
      <c r="A26" s="169" t="s">
        <v>265</v>
      </c>
      <c r="B26" s="170"/>
      <c r="C26" s="170"/>
      <c r="D26" s="170"/>
      <c r="E26" s="170"/>
      <c r="F26" s="171"/>
      <c r="G26" s="53"/>
      <c r="H26" s="54">
        <f>H96+H97</f>
        <v>1084518</v>
      </c>
      <c r="I26" s="54">
        <f>Q96+Q97</f>
        <v>1082008</v>
      </c>
      <c r="J26" s="55"/>
      <c r="K26" s="67"/>
      <c r="L26" s="48"/>
      <c r="M26" s="56"/>
      <c r="N26" s="69"/>
      <c r="P26" s="70"/>
      <c r="Q26" s="58"/>
    </row>
    <row r="27" spans="1:14" ht="15.75">
      <c r="A27" s="169" t="s">
        <v>266</v>
      </c>
      <c r="B27" s="170"/>
      <c r="C27" s="170"/>
      <c r="D27" s="170"/>
      <c r="E27" s="170"/>
      <c r="F27" s="171"/>
      <c r="G27" s="53"/>
      <c r="H27" s="54">
        <f>H100+H102+H103+H104</f>
        <v>74995</v>
      </c>
      <c r="I27" s="54">
        <f>Q100+Q102+Q103+Q104+Q105</f>
        <v>207719</v>
      </c>
      <c r="J27" s="55"/>
      <c r="L27" s="48"/>
      <c r="M27" s="56"/>
      <c r="N27" s="50"/>
    </row>
    <row r="28" spans="1:14" ht="15.75">
      <c r="A28" s="71" t="s">
        <v>267</v>
      </c>
      <c r="G28" s="53"/>
      <c r="H28" s="54">
        <f>I88+I89+I90+I91+I92+I93-H101</f>
        <v>121432</v>
      </c>
      <c r="I28" s="54">
        <f>R88+R89+R90+R91+R92+R93-Q101</f>
        <v>111668</v>
      </c>
      <c r="J28" s="55"/>
      <c r="K28" s="67"/>
      <c r="L28" s="72"/>
      <c r="M28" s="56"/>
      <c r="N28" s="49"/>
    </row>
    <row r="29" spans="1:17" s="79" customFormat="1" ht="29.25" customHeight="1">
      <c r="A29" s="160" t="s">
        <v>268</v>
      </c>
      <c r="B29" s="161"/>
      <c r="C29" s="161"/>
      <c r="D29" s="161"/>
      <c r="E29" s="161"/>
      <c r="F29" s="162"/>
      <c r="G29" s="63"/>
      <c r="H29" s="73">
        <f>H24+H28-H25-H26-H27</f>
        <v>25897179</v>
      </c>
      <c r="I29" s="73">
        <f>I24+I28-I25-I26-I27</f>
        <v>20915328</v>
      </c>
      <c r="J29" s="74"/>
      <c r="K29" s="75"/>
      <c r="L29" s="66"/>
      <c r="M29" s="56"/>
      <c r="N29" s="76"/>
      <c r="O29" s="77"/>
      <c r="P29" s="77"/>
      <c r="Q29" s="78"/>
    </row>
    <row r="30" spans="1:14" ht="15.75">
      <c r="A30" s="169" t="s">
        <v>269</v>
      </c>
      <c r="B30" s="170"/>
      <c r="C30" s="170"/>
      <c r="D30" s="170"/>
      <c r="E30" s="170"/>
      <c r="F30" s="171"/>
      <c r="G30" s="53"/>
      <c r="H30" s="54">
        <f>I87</f>
        <v>39259</v>
      </c>
      <c r="I30" s="54">
        <f>R87</f>
        <v>9641</v>
      </c>
      <c r="J30" s="55"/>
      <c r="L30" s="48"/>
      <c r="M30" s="56"/>
      <c r="N30" s="49"/>
    </row>
    <row r="31" spans="1:14" ht="15.75">
      <c r="A31" s="169" t="s">
        <v>270</v>
      </c>
      <c r="B31" s="170"/>
      <c r="C31" s="170"/>
      <c r="D31" s="170"/>
      <c r="E31" s="170"/>
      <c r="F31" s="171"/>
      <c r="G31" s="53"/>
      <c r="H31" s="54">
        <f>H98+H99</f>
        <v>35382</v>
      </c>
      <c r="I31" s="54">
        <f>Q98+Q99</f>
        <v>239440</v>
      </c>
      <c r="J31" s="55"/>
      <c r="L31" s="48"/>
      <c r="M31" s="56"/>
      <c r="N31" s="49"/>
    </row>
    <row r="32" spans="1:14" ht="24.75" customHeight="1">
      <c r="A32" s="169" t="s">
        <v>271</v>
      </c>
      <c r="B32" s="170"/>
      <c r="C32" s="170"/>
      <c r="D32" s="170"/>
      <c r="E32" s="170"/>
      <c r="F32" s="171"/>
      <c r="G32" s="53"/>
      <c r="H32" s="54"/>
      <c r="I32" s="54">
        <v>0</v>
      </c>
      <c r="J32" s="55"/>
      <c r="L32" s="48"/>
      <c r="M32" s="56"/>
      <c r="N32" s="49"/>
    </row>
    <row r="33" spans="1:14" ht="15.75">
      <c r="A33" s="169" t="s">
        <v>272</v>
      </c>
      <c r="B33" s="170"/>
      <c r="C33" s="170"/>
      <c r="D33" s="170"/>
      <c r="E33" s="170"/>
      <c r="F33" s="171"/>
      <c r="G33" s="53"/>
      <c r="H33" s="54">
        <v>0</v>
      </c>
      <c r="I33" s="54">
        <v>0</v>
      </c>
      <c r="J33" s="196"/>
      <c r="K33" s="197"/>
      <c r="L33" s="48"/>
      <c r="M33" s="56"/>
      <c r="N33" s="49"/>
    </row>
    <row r="34" spans="1:14" ht="17.25" customHeight="1">
      <c r="A34" s="169" t="s">
        <v>273</v>
      </c>
      <c r="B34" s="170"/>
      <c r="C34" s="170"/>
      <c r="D34" s="170"/>
      <c r="E34" s="170"/>
      <c r="F34" s="171"/>
      <c r="G34" s="53"/>
      <c r="H34" s="54">
        <v>0</v>
      </c>
      <c r="I34" s="54">
        <v>0</v>
      </c>
      <c r="J34" s="196"/>
      <c r="K34" s="197"/>
      <c r="L34" s="48"/>
      <c r="M34" s="56"/>
      <c r="N34" s="49"/>
    </row>
    <row r="35" spans="1:14" ht="15.75">
      <c r="A35" s="160" t="s">
        <v>274</v>
      </c>
      <c r="B35" s="161"/>
      <c r="C35" s="161"/>
      <c r="D35" s="161"/>
      <c r="E35" s="161"/>
      <c r="F35" s="162"/>
      <c r="G35" s="63"/>
      <c r="H35" s="65">
        <f>H29+H30+H33-H31-H32-H34</f>
        <v>25901056</v>
      </c>
      <c r="I35" s="65">
        <f>I29+I30+I33-I31-I32-I34</f>
        <v>20685529</v>
      </c>
      <c r="J35" s="55"/>
      <c r="L35" s="66"/>
      <c r="M35" s="56"/>
      <c r="N35" s="49"/>
    </row>
    <row r="36" spans="1:14" ht="15.75">
      <c r="A36" s="169" t="s">
        <v>275</v>
      </c>
      <c r="B36" s="170"/>
      <c r="C36" s="170"/>
      <c r="D36" s="170"/>
      <c r="E36" s="170"/>
      <c r="F36" s="171"/>
      <c r="G36" s="53"/>
      <c r="H36" s="54">
        <f>H105</f>
        <v>6566146</v>
      </c>
      <c r="I36" s="54">
        <f>Q106</f>
        <v>6804305</v>
      </c>
      <c r="J36" s="55"/>
      <c r="L36" s="48"/>
      <c r="M36" s="56"/>
      <c r="N36" s="49"/>
    </row>
    <row r="37" spans="1:14" ht="35.25" customHeight="1">
      <c r="A37" s="193" t="s">
        <v>276</v>
      </c>
      <c r="B37" s="194"/>
      <c r="C37" s="194"/>
      <c r="D37" s="194"/>
      <c r="E37" s="194"/>
      <c r="F37" s="195"/>
      <c r="G37" s="80"/>
      <c r="H37" s="65">
        <f>H35-H36</f>
        <v>19334910</v>
      </c>
      <c r="I37" s="65">
        <f>I35-I36</f>
        <v>13881224</v>
      </c>
      <c r="J37" s="55"/>
      <c r="L37" s="66"/>
      <c r="M37" s="56"/>
      <c r="N37" s="49"/>
    </row>
    <row r="38" spans="1:14" ht="46.5" customHeight="1">
      <c r="A38" s="193" t="s">
        <v>277</v>
      </c>
      <c r="B38" s="194"/>
      <c r="C38" s="194"/>
      <c r="D38" s="194"/>
      <c r="E38" s="194"/>
      <c r="F38" s="195"/>
      <c r="G38" s="80"/>
      <c r="H38" s="65"/>
      <c r="I38" s="65"/>
      <c r="J38" s="55"/>
      <c r="L38" s="48"/>
      <c r="M38" s="50"/>
      <c r="N38" s="49"/>
    </row>
    <row r="39" spans="1:14" ht="21" customHeight="1">
      <c r="A39" s="193" t="s">
        <v>278</v>
      </c>
      <c r="B39" s="194"/>
      <c r="C39" s="194"/>
      <c r="D39" s="194"/>
      <c r="E39" s="194"/>
      <c r="F39" s="195"/>
      <c r="G39" s="80"/>
      <c r="H39" s="65">
        <f>H40+H41</f>
        <v>19334910</v>
      </c>
      <c r="I39" s="65">
        <f>I40+I41</f>
        <v>13881224</v>
      </c>
      <c r="J39" s="55"/>
      <c r="L39" s="48"/>
      <c r="M39" s="50"/>
      <c r="N39" s="49"/>
    </row>
    <row r="40" spans="1:14" ht="13.5" customHeight="1">
      <c r="A40" s="190" t="s">
        <v>279</v>
      </c>
      <c r="B40" s="191"/>
      <c r="C40" s="191"/>
      <c r="D40" s="191"/>
      <c r="E40" s="191"/>
      <c r="F40" s="192"/>
      <c r="G40" s="80"/>
      <c r="H40" s="65">
        <f>H37</f>
        <v>19334910</v>
      </c>
      <c r="I40" s="65">
        <f>I37</f>
        <v>13881224</v>
      </c>
      <c r="J40" s="55"/>
      <c r="L40" s="48"/>
      <c r="M40" s="50"/>
      <c r="N40" s="49"/>
    </row>
    <row r="41" spans="1:14" ht="14.25" customHeight="1">
      <c r="A41" s="190" t="s">
        <v>280</v>
      </c>
      <c r="B41" s="191"/>
      <c r="C41" s="191"/>
      <c r="D41" s="191"/>
      <c r="E41" s="191"/>
      <c r="F41" s="192"/>
      <c r="G41" s="80"/>
      <c r="H41" s="65"/>
      <c r="I41" s="65"/>
      <c r="J41" s="55"/>
      <c r="L41" s="48"/>
      <c r="M41" s="50"/>
      <c r="N41" s="49"/>
    </row>
    <row r="42" spans="1:14" ht="32.25" customHeight="1">
      <c r="A42" s="193" t="s">
        <v>281</v>
      </c>
      <c r="B42" s="194"/>
      <c r="C42" s="194"/>
      <c r="D42" s="194"/>
      <c r="E42" s="194"/>
      <c r="F42" s="195"/>
      <c r="G42" s="80"/>
      <c r="H42" s="65"/>
      <c r="I42" s="65">
        <f>SUM(I44:I54)</f>
        <v>0</v>
      </c>
      <c r="J42" s="55"/>
      <c r="L42" s="48"/>
      <c r="M42" s="50"/>
      <c r="N42" s="49"/>
    </row>
    <row r="43" spans="1:14" ht="14.25" customHeight="1">
      <c r="A43" s="190" t="s">
        <v>282</v>
      </c>
      <c r="B43" s="191"/>
      <c r="C43" s="191"/>
      <c r="D43" s="191"/>
      <c r="E43" s="191"/>
      <c r="F43" s="192"/>
      <c r="G43" s="80"/>
      <c r="H43" s="65"/>
      <c r="I43" s="65"/>
      <c r="J43" s="55"/>
      <c r="L43" s="48"/>
      <c r="M43" s="50"/>
      <c r="N43" s="49"/>
    </row>
    <row r="44" spans="1:14" ht="14.25" customHeight="1">
      <c r="A44" s="190" t="s">
        <v>283</v>
      </c>
      <c r="B44" s="191"/>
      <c r="C44" s="191"/>
      <c r="D44" s="191"/>
      <c r="E44" s="191"/>
      <c r="F44" s="192"/>
      <c r="G44" s="80"/>
      <c r="H44" s="65"/>
      <c r="I44" s="65"/>
      <c r="J44" s="55"/>
      <c r="L44" s="48"/>
      <c r="M44" s="50"/>
      <c r="N44" s="49"/>
    </row>
    <row r="45" spans="1:14" ht="14.25" customHeight="1">
      <c r="A45" s="190" t="s">
        <v>284</v>
      </c>
      <c r="B45" s="191"/>
      <c r="C45" s="191"/>
      <c r="D45" s="191"/>
      <c r="E45" s="191"/>
      <c r="F45" s="192"/>
      <c r="G45" s="80"/>
      <c r="H45" s="65"/>
      <c r="I45" s="65"/>
      <c r="J45" s="55"/>
      <c r="L45" s="48"/>
      <c r="M45" s="50"/>
      <c r="N45" s="49"/>
    </row>
    <row r="46" spans="1:14" ht="34.5" customHeight="1">
      <c r="A46" s="190" t="s">
        <v>285</v>
      </c>
      <c r="B46" s="191"/>
      <c r="C46" s="191"/>
      <c r="D46" s="191"/>
      <c r="E46" s="191"/>
      <c r="F46" s="192"/>
      <c r="G46" s="80"/>
      <c r="H46" s="65"/>
      <c r="I46" s="65"/>
      <c r="J46" s="55"/>
      <c r="L46" s="48"/>
      <c r="M46" s="50"/>
      <c r="N46" s="49"/>
    </row>
    <row r="47" spans="1:14" ht="14.25" customHeight="1">
      <c r="A47" s="190" t="s">
        <v>286</v>
      </c>
      <c r="B47" s="191"/>
      <c r="C47" s="191"/>
      <c r="D47" s="191"/>
      <c r="E47" s="191"/>
      <c r="F47" s="192"/>
      <c r="G47" s="80"/>
      <c r="H47" s="65"/>
      <c r="I47" s="65"/>
      <c r="J47" s="55"/>
      <c r="L47" s="48"/>
      <c r="M47" s="50"/>
      <c r="N47" s="49"/>
    </row>
    <row r="48" spans="1:14" ht="14.25" customHeight="1">
      <c r="A48" s="190" t="s">
        <v>287</v>
      </c>
      <c r="B48" s="191"/>
      <c r="C48" s="191"/>
      <c r="D48" s="191"/>
      <c r="E48" s="191"/>
      <c r="F48" s="192"/>
      <c r="G48" s="80"/>
      <c r="H48" s="65"/>
      <c r="I48" s="65"/>
      <c r="J48" s="55"/>
      <c r="L48" s="48"/>
      <c r="M48" s="50"/>
      <c r="N48" s="49"/>
    </row>
    <row r="49" spans="1:14" ht="14.25" customHeight="1">
      <c r="A49" s="190" t="s">
        <v>288</v>
      </c>
      <c r="B49" s="191"/>
      <c r="C49" s="191"/>
      <c r="D49" s="191"/>
      <c r="E49" s="191"/>
      <c r="F49" s="192"/>
      <c r="G49" s="80"/>
      <c r="H49" s="65"/>
      <c r="I49" s="65"/>
      <c r="J49" s="55"/>
      <c r="L49" s="48"/>
      <c r="M49" s="50"/>
      <c r="N49" s="49"/>
    </row>
    <row r="50" spans="1:14" ht="14.25" customHeight="1">
      <c r="A50" s="190" t="s">
        <v>289</v>
      </c>
      <c r="B50" s="191"/>
      <c r="C50" s="191"/>
      <c r="D50" s="191"/>
      <c r="E50" s="191"/>
      <c r="F50" s="192"/>
      <c r="G50" s="80"/>
      <c r="H50" s="65"/>
      <c r="I50" s="65"/>
      <c r="J50" s="55"/>
      <c r="L50" s="48"/>
      <c r="M50" s="50"/>
      <c r="N50" s="49"/>
    </row>
    <row r="51" spans="1:18" ht="14.25" customHeight="1">
      <c r="A51" s="190" t="s">
        <v>290</v>
      </c>
      <c r="B51" s="191"/>
      <c r="C51" s="191"/>
      <c r="D51" s="191"/>
      <c r="E51" s="191"/>
      <c r="F51" s="192"/>
      <c r="G51" s="80"/>
      <c r="H51" s="65"/>
      <c r="I51" s="65"/>
      <c r="J51" s="55"/>
      <c r="L51" s="48"/>
      <c r="M51" s="50"/>
      <c r="N51" s="49"/>
      <c r="Q51" s="81"/>
      <c r="R51" s="81"/>
    </row>
    <row r="52" spans="1:18" ht="14.25" customHeight="1">
      <c r="A52" s="190" t="s">
        <v>291</v>
      </c>
      <c r="B52" s="191"/>
      <c r="C52" s="191"/>
      <c r="D52" s="191"/>
      <c r="E52" s="191"/>
      <c r="F52" s="192"/>
      <c r="G52" s="80"/>
      <c r="H52" s="65"/>
      <c r="I52" s="65"/>
      <c r="J52" s="55"/>
      <c r="L52" s="48"/>
      <c r="M52" s="50"/>
      <c r="N52" s="49"/>
      <c r="Q52" s="81"/>
      <c r="R52" s="81"/>
    </row>
    <row r="53" spans="1:18" ht="14.25" customHeight="1">
      <c r="A53" s="190" t="s">
        <v>292</v>
      </c>
      <c r="B53" s="191"/>
      <c r="C53" s="191"/>
      <c r="D53" s="191"/>
      <c r="E53" s="191"/>
      <c r="F53" s="192"/>
      <c r="G53" s="80"/>
      <c r="H53" s="65"/>
      <c r="I53" s="65"/>
      <c r="J53" s="55"/>
      <c r="L53" s="48"/>
      <c r="M53" s="50"/>
      <c r="N53" s="49"/>
      <c r="Q53" s="81"/>
      <c r="R53" s="81"/>
    </row>
    <row r="54" spans="1:18" ht="14.25" customHeight="1">
      <c r="A54" s="190" t="s">
        <v>293</v>
      </c>
      <c r="B54" s="191"/>
      <c r="C54" s="191"/>
      <c r="D54" s="191"/>
      <c r="E54" s="191"/>
      <c r="F54" s="192"/>
      <c r="G54" s="80"/>
      <c r="H54" s="65"/>
      <c r="I54" s="65"/>
      <c r="J54" s="55"/>
      <c r="L54" s="48"/>
      <c r="M54" s="50"/>
      <c r="N54" s="49"/>
      <c r="Q54" s="81"/>
      <c r="R54" s="81"/>
    </row>
    <row r="55" spans="1:18" ht="14.25" customHeight="1">
      <c r="A55" s="190" t="s">
        <v>294</v>
      </c>
      <c r="B55" s="191"/>
      <c r="C55" s="191"/>
      <c r="D55" s="191"/>
      <c r="E55" s="191"/>
      <c r="F55" s="192"/>
      <c r="G55" s="80"/>
      <c r="H55" s="65">
        <f>H39+H42</f>
        <v>19334910</v>
      </c>
      <c r="I55" s="65">
        <f>I39+I42</f>
        <v>13881224</v>
      </c>
      <c r="J55" s="55"/>
      <c r="L55" s="48"/>
      <c r="M55" s="50"/>
      <c r="N55" s="49"/>
      <c r="R55" s="26"/>
    </row>
    <row r="56" spans="1:18" ht="14.25" customHeight="1">
      <c r="A56" s="190" t="s">
        <v>295</v>
      </c>
      <c r="B56" s="191"/>
      <c r="C56" s="191"/>
      <c r="D56" s="191"/>
      <c r="E56" s="191"/>
      <c r="F56" s="192"/>
      <c r="G56" s="80"/>
      <c r="H56" s="65"/>
      <c r="I56" s="65"/>
      <c r="J56" s="55"/>
      <c r="L56" s="48"/>
      <c r="M56" s="50"/>
      <c r="N56" s="49"/>
      <c r="R56" s="26"/>
    </row>
    <row r="57" spans="1:18" ht="14.25" customHeight="1">
      <c r="A57" s="190" t="s">
        <v>279</v>
      </c>
      <c r="B57" s="191"/>
      <c r="C57" s="191"/>
      <c r="D57" s="191"/>
      <c r="E57" s="191"/>
      <c r="F57" s="192"/>
      <c r="G57" s="80"/>
      <c r="H57" s="65">
        <f>H55</f>
        <v>19334910</v>
      </c>
      <c r="I57" s="65">
        <f>I55</f>
        <v>13881224</v>
      </c>
      <c r="J57" s="55"/>
      <c r="L57" s="48"/>
      <c r="M57" s="50"/>
      <c r="N57" s="49"/>
      <c r="R57" s="26"/>
    </row>
    <row r="58" spans="1:18" ht="14.25" customHeight="1">
      <c r="A58" s="190" t="s">
        <v>280</v>
      </c>
      <c r="B58" s="191"/>
      <c r="C58" s="191"/>
      <c r="D58" s="191"/>
      <c r="E58" s="191"/>
      <c r="F58" s="192"/>
      <c r="G58" s="80"/>
      <c r="H58" s="65"/>
      <c r="I58" s="65"/>
      <c r="J58" s="55"/>
      <c r="L58" s="48"/>
      <c r="M58" s="50"/>
      <c r="N58" s="49"/>
      <c r="R58" s="26"/>
    </row>
    <row r="59" spans="1:14" ht="14.25" customHeight="1">
      <c r="A59" s="190" t="s">
        <v>296</v>
      </c>
      <c r="B59" s="191"/>
      <c r="C59" s="191"/>
      <c r="D59" s="191"/>
      <c r="E59" s="191"/>
      <c r="F59" s="192"/>
      <c r="G59" s="80"/>
      <c r="H59" s="65">
        <f>H57/10000</f>
        <v>1933.491</v>
      </c>
      <c r="I59" s="65">
        <f>I57/10000</f>
        <v>1388.1224</v>
      </c>
      <c r="J59" s="55"/>
      <c r="L59" s="48"/>
      <c r="M59" s="50"/>
      <c r="N59" s="49"/>
    </row>
    <row r="60" spans="1:14" ht="14.25" customHeight="1">
      <c r="A60" s="190" t="s">
        <v>282</v>
      </c>
      <c r="B60" s="191"/>
      <c r="C60" s="191"/>
      <c r="D60" s="191"/>
      <c r="E60" s="191"/>
      <c r="F60" s="192"/>
      <c r="G60" s="80"/>
      <c r="H60" s="65"/>
      <c r="I60" s="65"/>
      <c r="J60" s="55"/>
      <c r="L60" s="48"/>
      <c r="M60" s="50"/>
      <c r="N60" s="49"/>
    </row>
    <row r="61" spans="1:14" ht="14.25" customHeight="1">
      <c r="A61" s="190" t="s">
        <v>297</v>
      </c>
      <c r="B61" s="191"/>
      <c r="C61" s="191"/>
      <c r="D61" s="191"/>
      <c r="E61" s="191"/>
      <c r="F61" s="192"/>
      <c r="G61" s="80"/>
      <c r="H61" s="65">
        <f>H59</f>
        <v>1933.491</v>
      </c>
      <c r="I61" s="65">
        <f>I59</f>
        <v>1388.1224</v>
      </c>
      <c r="J61" s="55"/>
      <c r="L61" s="48"/>
      <c r="M61" s="50"/>
      <c r="N61" s="49"/>
    </row>
    <row r="62" spans="1:14" ht="14.25" customHeight="1">
      <c r="A62" s="190" t="s">
        <v>298</v>
      </c>
      <c r="B62" s="191"/>
      <c r="C62" s="191"/>
      <c r="D62" s="191"/>
      <c r="E62" s="191"/>
      <c r="F62" s="192"/>
      <c r="G62" s="80"/>
      <c r="H62" s="65">
        <f>H59</f>
        <v>1933.491</v>
      </c>
      <c r="I62" s="65">
        <f>I59</f>
        <v>1388.1224</v>
      </c>
      <c r="J62" s="55"/>
      <c r="L62" s="48"/>
      <c r="M62" s="50"/>
      <c r="N62" s="49"/>
    </row>
    <row r="63" spans="1:14" ht="14.25" customHeight="1">
      <c r="A63" s="190" t="s">
        <v>299</v>
      </c>
      <c r="B63" s="191"/>
      <c r="C63" s="191"/>
      <c r="D63" s="191"/>
      <c r="E63" s="191"/>
      <c r="F63" s="192"/>
      <c r="G63" s="80"/>
      <c r="H63" s="65"/>
      <c r="I63" s="65"/>
      <c r="J63" s="55"/>
      <c r="L63" s="48"/>
      <c r="M63" s="50"/>
      <c r="N63" s="49"/>
    </row>
    <row r="64" spans="1:14" ht="14.25" customHeight="1">
      <c r="A64" s="190" t="s">
        <v>300</v>
      </c>
      <c r="B64" s="191"/>
      <c r="C64" s="191"/>
      <c r="D64" s="191"/>
      <c r="E64" s="191"/>
      <c r="F64" s="192"/>
      <c r="G64" s="80"/>
      <c r="H64" s="65"/>
      <c r="I64" s="65"/>
      <c r="J64" s="55"/>
      <c r="L64" s="48"/>
      <c r="M64" s="50"/>
      <c r="N64" s="49"/>
    </row>
    <row r="65" spans="1:14" ht="14.25" customHeight="1">
      <c r="A65" s="190" t="s">
        <v>298</v>
      </c>
      <c r="B65" s="191"/>
      <c r="C65" s="191"/>
      <c r="D65" s="191"/>
      <c r="E65" s="191"/>
      <c r="F65" s="192"/>
      <c r="G65" s="80"/>
      <c r="H65" s="65"/>
      <c r="I65" s="65"/>
      <c r="J65" s="55"/>
      <c r="L65" s="48"/>
      <c r="M65" s="50"/>
      <c r="N65" s="49"/>
    </row>
    <row r="66" spans="1:14" ht="14.25" customHeight="1">
      <c r="A66" s="190" t="s">
        <v>299</v>
      </c>
      <c r="B66" s="191"/>
      <c r="C66" s="191"/>
      <c r="D66" s="191"/>
      <c r="E66" s="191"/>
      <c r="F66" s="192"/>
      <c r="G66" s="80"/>
      <c r="H66" s="65"/>
      <c r="I66" s="65"/>
      <c r="J66" s="55"/>
      <c r="L66" s="48"/>
      <c r="M66" s="50"/>
      <c r="N66" s="49"/>
    </row>
    <row r="67" spans="1:9" ht="15.75">
      <c r="A67" s="39"/>
      <c r="B67" s="39"/>
      <c r="C67" s="39"/>
      <c r="D67" s="39"/>
      <c r="E67" s="39"/>
      <c r="F67" s="39"/>
      <c r="G67" s="40"/>
      <c r="H67" s="82"/>
      <c r="I67" s="83"/>
    </row>
    <row r="68" spans="1:17" ht="15.75">
      <c r="A68" s="84" t="s">
        <v>81</v>
      </c>
      <c r="B68" s="84"/>
      <c r="C68" s="85" t="s">
        <v>82</v>
      </c>
      <c r="D68" s="43"/>
      <c r="E68" s="43"/>
      <c r="F68" s="43"/>
      <c r="G68" s="86" t="s">
        <v>83</v>
      </c>
      <c r="H68" s="87"/>
      <c r="I68" s="40"/>
      <c r="L68" s="24"/>
      <c r="M68" s="24"/>
      <c r="N68" s="24"/>
      <c r="O68" s="24"/>
      <c r="P68" s="24"/>
      <c r="Q68" s="27"/>
    </row>
    <row r="69" spans="1:17" ht="15.75">
      <c r="A69" s="88"/>
      <c r="B69" s="88"/>
      <c r="C69" s="89"/>
      <c r="D69" s="90"/>
      <c r="E69" s="90"/>
      <c r="F69" s="90"/>
      <c r="G69" s="188" t="s">
        <v>84</v>
      </c>
      <c r="H69" s="189"/>
      <c r="I69" s="40"/>
      <c r="L69" s="24"/>
      <c r="M69" s="24"/>
      <c r="N69" s="24"/>
      <c r="O69" s="24"/>
      <c r="P69" s="24"/>
      <c r="Q69" s="27"/>
    </row>
    <row r="70" spans="1:17" ht="15.75" hidden="1">
      <c r="A70" s="84" t="s">
        <v>85</v>
      </c>
      <c r="B70" s="84"/>
      <c r="C70" s="85" t="s">
        <v>86</v>
      </c>
      <c r="D70" s="43"/>
      <c r="E70" s="43"/>
      <c r="F70" s="43"/>
      <c r="G70" s="86" t="s">
        <v>83</v>
      </c>
      <c r="H70" s="87"/>
      <c r="I70" s="40"/>
      <c r="L70" s="24"/>
      <c r="M70" s="24"/>
      <c r="N70" s="24"/>
      <c r="O70" s="24"/>
      <c r="P70" s="24"/>
      <c r="Q70" s="27"/>
    </row>
    <row r="71" spans="1:17" ht="15.75" hidden="1">
      <c r="A71" s="88"/>
      <c r="B71" s="88"/>
      <c r="C71" s="89"/>
      <c r="D71" s="90"/>
      <c r="E71" s="90"/>
      <c r="F71" s="90"/>
      <c r="G71" s="188" t="s">
        <v>84</v>
      </c>
      <c r="H71" s="189"/>
      <c r="I71" s="40"/>
      <c r="L71" s="24"/>
      <c r="M71" s="24"/>
      <c r="N71" s="24"/>
      <c r="O71" s="24"/>
      <c r="P71" s="24"/>
      <c r="Q71" s="27"/>
    </row>
    <row r="72" spans="1:17" ht="15.75">
      <c r="A72" s="84" t="s">
        <v>87</v>
      </c>
      <c r="B72" s="84"/>
      <c r="C72" s="85" t="s">
        <v>88</v>
      </c>
      <c r="D72" s="43"/>
      <c r="E72" s="43"/>
      <c r="F72" s="43"/>
      <c r="G72" s="86" t="s">
        <v>83</v>
      </c>
      <c r="H72" s="87"/>
      <c r="I72" s="40"/>
      <c r="L72" s="24"/>
      <c r="M72" s="24"/>
      <c r="N72" s="24"/>
      <c r="O72" s="24"/>
      <c r="P72" s="24"/>
      <c r="Q72" s="27"/>
    </row>
    <row r="73" spans="1:17" ht="15.75">
      <c r="A73" s="39"/>
      <c r="B73" s="39"/>
      <c r="C73" s="39"/>
      <c r="D73" s="39"/>
      <c r="E73" s="39"/>
      <c r="F73" s="39"/>
      <c r="G73" s="188" t="s">
        <v>84</v>
      </c>
      <c r="H73" s="189"/>
      <c r="I73" s="40"/>
      <c r="L73" s="24"/>
      <c r="M73" s="24"/>
      <c r="N73" s="24"/>
      <c r="O73" s="24"/>
      <c r="P73" s="24"/>
      <c r="Q73" s="27"/>
    </row>
    <row r="74" spans="1:9" ht="15.75">
      <c r="A74" s="91"/>
      <c r="B74" s="91"/>
      <c r="C74" s="91"/>
      <c r="D74" s="91"/>
      <c r="E74" s="91"/>
      <c r="F74" s="91"/>
      <c r="G74" s="40"/>
      <c r="H74" s="92"/>
      <c r="I74" s="83"/>
    </row>
    <row r="75" spans="1:9" ht="15.75">
      <c r="A75" s="91"/>
      <c r="B75" s="91"/>
      <c r="C75" s="91"/>
      <c r="D75" s="91"/>
      <c r="E75" s="91"/>
      <c r="F75" s="91"/>
      <c r="G75" s="40"/>
      <c r="H75" s="92"/>
      <c r="I75" s="83"/>
    </row>
    <row r="76" spans="1:9" ht="15.75">
      <c r="A76" s="91"/>
      <c r="B76" s="91"/>
      <c r="C76" s="91"/>
      <c r="D76" s="91"/>
      <c r="E76" s="91"/>
      <c r="F76" s="91"/>
      <c r="G76" s="40"/>
      <c r="H76" s="92"/>
      <c r="I76" s="83"/>
    </row>
    <row r="77" spans="1:9" ht="15.75" hidden="1">
      <c r="A77" s="91"/>
      <c r="B77" s="91"/>
      <c r="C77" s="91"/>
      <c r="D77" s="91"/>
      <c r="E77" s="91"/>
      <c r="F77" s="91"/>
      <c r="G77" s="40"/>
      <c r="H77" s="92"/>
      <c r="I77" s="83"/>
    </row>
    <row r="78" spans="1:9" ht="15.75" hidden="1">
      <c r="A78" s="91"/>
      <c r="B78" s="91"/>
      <c r="C78" s="91"/>
      <c r="D78" s="91"/>
      <c r="E78" s="91"/>
      <c r="F78" s="91"/>
      <c r="G78" s="40"/>
      <c r="H78" s="92"/>
      <c r="I78" s="83"/>
    </row>
    <row r="79" spans="1:9" ht="15.75" hidden="1">
      <c r="A79" s="91"/>
      <c r="B79" s="91"/>
      <c r="C79" s="91"/>
      <c r="D79" s="91"/>
      <c r="E79" s="91"/>
      <c r="F79" s="91"/>
      <c r="G79" s="40"/>
      <c r="H79" s="92"/>
      <c r="I79" s="83"/>
    </row>
    <row r="80" spans="1:21" s="95" customFormat="1" ht="15.75" hidden="1">
      <c r="A80" s="71"/>
      <c r="B80" s="71"/>
      <c r="C80" s="93" t="s">
        <v>306</v>
      </c>
      <c r="D80" s="94"/>
      <c r="E80" s="94"/>
      <c r="F80" s="94"/>
      <c r="L80" s="93" t="s">
        <v>306</v>
      </c>
      <c r="M80" s="94"/>
      <c r="N80" s="94"/>
      <c r="O80" s="94"/>
      <c r="P80" s="25"/>
      <c r="Q80" s="26"/>
      <c r="R80" s="27"/>
      <c r="S80" s="27"/>
      <c r="T80" s="27"/>
      <c r="U80" s="27"/>
    </row>
    <row r="81" spans="3:15" ht="15.75" hidden="1">
      <c r="C81" s="93" t="s">
        <v>319</v>
      </c>
      <c r="D81" s="94"/>
      <c r="E81" s="94"/>
      <c r="F81" s="94"/>
      <c r="L81" s="93" t="s">
        <v>320</v>
      </c>
      <c r="M81" s="94"/>
      <c r="N81" s="94"/>
      <c r="O81" s="94"/>
    </row>
    <row r="82" spans="3:15" ht="15.75" hidden="1">
      <c r="C82" s="98" t="s">
        <v>307</v>
      </c>
      <c r="D82" s="98" t="s">
        <v>308</v>
      </c>
      <c r="E82" s="94"/>
      <c r="F82" s="94"/>
      <c r="L82" s="98" t="s">
        <v>307</v>
      </c>
      <c r="M82" s="98" t="s">
        <v>308</v>
      </c>
      <c r="N82" s="94"/>
      <c r="O82" s="94"/>
    </row>
    <row r="83" spans="3:18" ht="15.75" hidden="1">
      <c r="C83" s="99" t="s">
        <v>301</v>
      </c>
      <c r="D83" s="100" t="s">
        <v>302</v>
      </c>
      <c r="E83" s="100" t="s">
        <v>94</v>
      </c>
      <c r="F83" s="100" t="s">
        <v>95</v>
      </c>
      <c r="H83" s="101"/>
      <c r="I83" s="101"/>
      <c r="L83" s="99" t="s">
        <v>301</v>
      </c>
      <c r="M83" s="100" t="s">
        <v>302</v>
      </c>
      <c r="N83" s="100" t="s">
        <v>94</v>
      </c>
      <c r="O83" s="100" t="s">
        <v>95</v>
      </c>
      <c r="Q83" s="100"/>
      <c r="R83" s="100"/>
    </row>
    <row r="84" spans="3:18" ht="31.5" hidden="1">
      <c r="C84" s="102">
        <v>5610</v>
      </c>
      <c r="D84" s="103" t="s">
        <v>303</v>
      </c>
      <c r="E84" s="104"/>
      <c r="F84" s="104"/>
      <c r="H84" s="104"/>
      <c r="I84" s="104"/>
      <c r="L84" s="102">
        <v>5610</v>
      </c>
      <c r="M84" s="103" t="s">
        <v>303</v>
      </c>
      <c r="N84" s="104"/>
      <c r="O84" s="104"/>
      <c r="Q84" s="104"/>
      <c r="R84" s="104"/>
    </row>
    <row r="85" spans="3:18" ht="15.75" hidden="1">
      <c r="C85" s="105"/>
      <c r="D85" s="106">
        <v>5410</v>
      </c>
      <c r="E85" s="107">
        <v>19334910405.28</v>
      </c>
      <c r="F85" s="108"/>
      <c r="H85" s="107">
        <f>ROUND(E85/1000,0)</f>
        <v>19334910</v>
      </c>
      <c r="I85" s="108">
        <f>ROUND(F85/1000,0)</f>
        <v>0</v>
      </c>
      <c r="K85" s="109"/>
      <c r="L85" s="105"/>
      <c r="M85" s="106">
        <v>5410</v>
      </c>
      <c r="N85" s="107">
        <v>13881224258.82</v>
      </c>
      <c r="O85" s="108"/>
      <c r="Q85" s="107">
        <f>ROUND(N85/1000,0)</f>
        <v>13881224</v>
      </c>
      <c r="R85" s="107">
        <f>ROUND(O85/1000,0)</f>
        <v>0</v>
      </c>
    </row>
    <row r="86" spans="3:18" ht="15.75" hidden="1">
      <c r="C86" s="105"/>
      <c r="D86" s="106">
        <v>6011</v>
      </c>
      <c r="E86" s="108"/>
      <c r="F86" s="107">
        <v>51456156865.159996</v>
      </c>
      <c r="H86" s="107">
        <f aca="true" t="shared" si="0" ref="H86:H105">ROUND(E86/1000,0)</f>
        <v>0</v>
      </c>
      <c r="I86" s="108">
        <f aca="true" t="shared" si="1" ref="I86:I105">ROUND(F86/1000,0)</f>
        <v>51456157</v>
      </c>
      <c r="L86" s="105"/>
      <c r="M86" s="106">
        <v>6011</v>
      </c>
      <c r="N86" s="108"/>
      <c r="O86" s="107">
        <v>38855483344.53</v>
      </c>
      <c r="Q86" s="107">
        <f aca="true" t="shared" si="2" ref="Q86:Q106">ROUND(N86/1000,0)</f>
        <v>0</v>
      </c>
      <c r="R86" s="107">
        <f>ROUND(O86/1000,0)</f>
        <v>38855483</v>
      </c>
    </row>
    <row r="87" spans="3:18" ht="15.75" hidden="1">
      <c r="C87" s="105"/>
      <c r="D87" s="106">
        <v>6110</v>
      </c>
      <c r="E87" s="108"/>
      <c r="F87" s="107">
        <v>39259253.52</v>
      </c>
      <c r="H87" s="107">
        <f t="shared" si="0"/>
        <v>0</v>
      </c>
      <c r="I87" s="108">
        <f t="shared" si="1"/>
        <v>39259</v>
      </c>
      <c r="L87" s="105"/>
      <c r="M87" s="106">
        <v>6110</v>
      </c>
      <c r="N87" s="108"/>
      <c r="O87" s="107">
        <v>9640976.75</v>
      </c>
      <c r="Q87" s="107">
        <f t="shared" si="2"/>
        <v>0</v>
      </c>
      <c r="R87" s="107">
        <f aca="true" t="shared" si="3" ref="R87:R106">ROUND(O87/1000,0)</f>
        <v>9641</v>
      </c>
    </row>
    <row r="88" spans="3:18" ht="15.75" hidden="1">
      <c r="C88" s="105"/>
      <c r="D88" s="106">
        <v>6210</v>
      </c>
      <c r="E88" s="108"/>
      <c r="F88" s="107">
        <v>7840960.83</v>
      </c>
      <c r="H88" s="107">
        <f t="shared" si="0"/>
        <v>0</v>
      </c>
      <c r="I88" s="108">
        <f t="shared" si="1"/>
        <v>7841</v>
      </c>
      <c r="L88" s="105"/>
      <c r="M88" s="106">
        <v>6210</v>
      </c>
      <c r="N88" s="108"/>
      <c r="O88" s="107">
        <v>89285.72</v>
      </c>
      <c r="Q88" s="107">
        <f t="shared" si="2"/>
        <v>0</v>
      </c>
      <c r="R88" s="107">
        <f t="shared" si="3"/>
        <v>89</v>
      </c>
    </row>
    <row r="89" spans="3:18" ht="15.75" hidden="1">
      <c r="C89" s="105"/>
      <c r="D89" s="106">
        <v>6250</v>
      </c>
      <c r="E89" s="108"/>
      <c r="F89" s="107">
        <v>176617146.37</v>
      </c>
      <c r="H89" s="107">
        <f t="shared" si="0"/>
        <v>0</v>
      </c>
      <c r="I89" s="108">
        <f t="shared" si="1"/>
        <v>176617</v>
      </c>
      <c r="J89" s="109"/>
      <c r="L89" s="105"/>
      <c r="M89" s="106">
        <v>6250</v>
      </c>
      <c r="N89" s="108"/>
      <c r="O89" s="107">
        <v>156524381.32</v>
      </c>
      <c r="P89" s="110">
        <f>R88-Q100</f>
        <v>-59258</v>
      </c>
      <c r="Q89" s="107">
        <f t="shared" si="2"/>
        <v>0</v>
      </c>
      <c r="R89" s="107">
        <f t="shared" si="3"/>
        <v>156524</v>
      </c>
    </row>
    <row r="90" spans="3:18" ht="15.75" hidden="1">
      <c r="C90" s="105"/>
      <c r="D90" s="106">
        <v>6283</v>
      </c>
      <c r="E90" s="108"/>
      <c r="F90" s="107">
        <v>9456005.03</v>
      </c>
      <c r="H90" s="107">
        <f t="shared" si="0"/>
        <v>0</v>
      </c>
      <c r="I90" s="108">
        <f t="shared" si="1"/>
        <v>9456</v>
      </c>
      <c r="L90" s="105"/>
      <c r="M90" s="106">
        <v>6283</v>
      </c>
      <c r="N90" s="108"/>
      <c r="O90" s="107">
        <v>2272361.36</v>
      </c>
      <c r="Q90" s="107">
        <f t="shared" si="2"/>
        <v>0</v>
      </c>
      <c r="R90" s="107">
        <f t="shared" si="3"/>
        <v>2272</v>
      </c>
    </row>
    <row r="91" spans="3:18" ht="15.75" hidden="1">
      <c r="C91" s="105"/>
      <c r="D91" s="106">
        <v>6285</v>
      </c>
      <c r="E91" s="108"/>
      <c r="F91" s="107">
        <v>1205357.13</v>
      </c>
      <c r="H91" s="107">
        <f t="shared" si="0"/>
        <v>0</v>
      </c>
      <c r="I91" s="108">
        <f t="shared" si="1"/>
        <v>1205</v>
      </c>
      <c r="J91" s="24">
        <f>I88+I90+I91+I92+I93</f>
        <v>25158</v>
      </c>
      <c r="L91" s="105"/>
      <c r="M91" s="106">
        <v>6285</v>
      </c>
      <c r="N91" s="108"/>
      <c r="O91" s="107">
        <v>12315762.51</v>
      </c>
      <c r="Q91" s="107">
        <f t="shared" si="2"/>
        <v>0</v>
      </c>
      <c r="R91" s="107">
        <f>ROUND(O91/1000,0)</f>
        <v>12316</v>
      </c>
    </row>
    <row r="92" spans="3:18" ht="15.75" hidden="1">
      <c r="C92" s="105"/>
      <c r="D92" s="106">
        <v>6286</v>
      </c>
      <c r="E92" s="108"/>
      <c r="F92" s="107">
        <v>6465300.16</v>
      </c>
      <c r="H92" s="107">
        <f t="shared" si="0"/>
        <v>0</v>
      </c>
      <c r="I92" s="108">
        <f t="shared" si="1"/>
        <v>6465</v>
      </c>
      <c r="L92" s="105"/>
      <c r="M92" s="106">
        <v>6286</v>
      </c>
      <c r="N92" s="108"/>
      <c r="O92" s="107">
        <v>2722004.54</v>
      </c>
      <c r="Q92" s="107">
        <f t="shared" si="2"/>
        <v>0</v>
      </c>
      <c r="R92" s="107">
        <f>ROUND(O92/1000,0)</f>
        <v>2722</v>
      </c>
    </row>
    <row r="93" spans="3:18" ht="15.75" hidden="1">
      <c r="C93" s="105"/>
      <c r="D93" s="106">
        <v>6287</v>
      </c>
      <c r="E93" s="108"/>
      <c r="F93" s="107">
        <v>190587.55</v>
      </c>
      <c r="H93" s="107">
        <f t="shared" si="0"/>
        <v>0</v>
      </c>
      <c r="I93" s="108">
        <f t="shared" si="1"/>
        <v>191</v>
      </c>
      <c r="L93" s="105"/>
      <c r="M93" s="106">
        <v>6287</v>
      </c>
      <c r="N93" s="108"/>
      <c r="O93" s="107">
        <v>67143740.58</v>
      </c>
      <c r="Q93" s="107">
        <f t="shared" si="2"/>
        <v>0</v>
      </c>
      <c r="R93" s="107">
        <f t="shared" si="3"/>
        <v>67144</v>
      </c>
    </row>
    <row r="94" spans="3:18" ht="15.75" hidden="1">
      <c r="C94" s="105"/>
      <c r="D94" s="106">
        <v>7011</v>
      </c>
      <c r="E94" s="107">
        <v>6617213921.839999</v>
      </c>
      <c r="F94" s="108"/>
      <c r="H94" s="107">
        <f t="shared" si="0"/>
        <v>6617214</v>
      </c>
      <c r="I94" s="108">
        <f t="shared" si="1"/>
        <v>0</v>
      </c>
      <c r="L94" s="105"/>
      <c r="M94" s="106">
        <v>7011</v>
      </c>
      <c r="N94" s="107">
        <v>4426495229.150001</v>
      </c>
      <c r="O94" s="108"/>
      <c r="Q94" s="107">
        <f t="shared" si="2"/>
        <v>4426495</v>
      </c>
      <c r="R94" s="107">
        <f t="shared" si="3"/>
        <v>0</v>
      </c>
    </row>
    <row r="95" spans="3:18" ht="15.75" hidden="1">
      <c r="C95" s="105"/>
      <c r="D95" s="106">
        <v>7110</v>
      </c>
      <c r="E95" s="107">
        <v>17903683335.56</v>
      </c>
      <c r="F95" s="108"/>
      <c r="H95" s="107">
        <f t="shared" si="0"/>
        <v>17903683</v>
      </c>
      <c r="I95" s="108">
        <f t="shared" si="1"/>
        <v>0</v>
      </c>
      <c r="L95" s="105"/>
      <c r="M95" s="106">
        <v>7110</v>
      </c>
      <c r="N95" s="107">
        <v>12335601384.34</v>
      </c>
      <c r="O95" s="108"/>
      <c r="Q95" s="107">
        <f t="shared" si="2"/>
        <v>12335601</v>
      </c>
      <c r="R95" s="107">
        <f t="shared" si="3"/>
        <v>0</v>
      </c>
    </row>
    <row r="96" spans="3:18" ht="15.75" hidden="1">
      <c r="C96" s="105"/>
      <c r="D96" s="106">
        <v>7211</v>
      </c>
      <c r="E96" s="107">
        <v>795469788.35</v>
      </c>
      <c r="F96" s="108"/>
      <c r="H96" s="107">
        <f t="shared" si="0"/>
        <v>795470</v>
      </c>
      <c r="I96" s="108">
        <f t="shared" si="1"/>
        <v>0</v>
      </c>
      <c r="L96" s="105"/>
      <c r="M96" s="106">
        <v>7211</v>
      </c>
      <c r="N96" s="107">
        <v>1020002638.69</v>
      </c>
      <c r="O96" s="108"/>
      <c r="Q96" s="107">
        <f t="shared" si="2"/>
        <v>1020003</v>
      </c>
      <c r="R96" s="107">
        <f t="shared" si="3"/>
        <v>0</v>
      </c>
    </row>
    <row r="97" spans="3:18" ht="15.75" hidden="1">
      <c r="C97" s="105"/>
      <c r="D97" s="106">
        <v>7212</v>
      </c>
      <c r="E97" s="107">
        <v>289047932.99</v>
      </c>
      <c r="F97" s="108"/>
      <c r="H97" s="107">
        <f t="shared" si="0"/>
        <v>289048</v>
      </c>
      <c r="I97" s="108">
        <f t="shared" si="1"/>
        <v>0</v>
      </c>
      <c r="L97" s="105"/>
      <c r="M97" s="106">
        <v>7212</v>
      </c>
      <c r="N97" s="107">
        <v>62005209.81</v>
      </c>
      <c r="O97" s="108"/>
      <c r="Q97" s="107">
        <f t="shared" si="2"/>
        <v>62005</v>
      </c>
      <c r="R97" s="107">
        <f t="shared" si="3"/>
        <v>0</v>
      </c>
    </row>
    <row r="98" spans="3:18" ht="15.75" hidden="1">
      <c r="C98" s="105"/>
      <c r="D98" s="106">
        <v>7310</v>
      </c>
      <c r="E98" s="107">
        <v>19124871.82</v>
      </c>
      <c r="F98" s="108"/>
      <c r="H98" s="107">
        <f t="shared" si="0"/>
        <v>19125</v>
      </c>
      <c r="I98" s="108">
        <f t="shared" si="1"/>
        <v>0</v>
      </c>
      <c r="L98" s="105"/>
      <c r="M98" s="106">
        <v>7310</v>
      </c>
      <c r="N98" s="107">
        <v>205094425.45</v>
      </c>
      <c r="O98" s="108"/>
      <c r="Q98" s="107">
        <f t="shared" si="2"/>
        <v>205094</v>
      </c>
      <c r="R98" s="107">
        <f t="shared" si="3"/>
        <v>0</v>
      </c>
    </row>
    <row r="99" spans="3:18" ht="15.75" hidden="1">
      <c r="C99" s="105"/>
      <c r="D99" s="106">
        <v>7340</v>
      </c>
      <c r="E99" s="107">
        <v>16256832.69</v>
      </c>
      <c r="F99" s="108"/>
      <c r="H99" s="107">
        <f t="shared" si="0"/>
        <v>16257</v>
      </c>
      <c r="I99" s="108">
        <f t="shared" si="1"/>
        <v>0</v>
      </c>
      <c r="L99" s="105"/>
      <c r="M99" s="106">
        <v>7340</v>
      </c>
      <c r="N99" s="107">
        <v>34346297.52</v>
      </c>
      <c r="O99" s="108"/>
      <c r="Q99" s="107">
        <f t="shared" si="2"/>
        <v>34346</v>
      </c>
      <c r="R99" s="107">
        <f t="shared" si="3"/>
        <v>0</v>
      </c>
    </row>
    <row r="100" spans="3:18" ht="15.75" hidden="1">
      <c r="C100" s="105"/>
      <c r="D100" s="106">
        <v>7410</v>
      </c>
      <c r="E100" s="107">
        <v>39548123.98</v>
      </c>
      <c r="F100" s="108"/>
      <c r="H100" s="107">
        <f t="shared" si="0"/>
        <v>39548</v>
      </c>
      <c r="I100" s="108">
        <f t="shared" si="1"/>
        <v>0</v>
      </c>
      <c r="J100" s="109">
        <f>I89-H100</f>
        <v>137069</v>
      </c>
      <c r="K100" s="109"/>
      <c r="L100" s="105"/>
      <c r="M100" s="106">
        <v>7410</v>
      </c>
      <c r="N100" s="107">
        <v>59346779.29</v>
      </c>
      <c r="O100" s="108"/>
      <c r="Q100" s="107">
        <f t="shared" si="2"/>
        <v>59347</v>
      </c>
      <c r="R100" s="107">
        <f t="shared" si="3"/>
        <v>0</v>
      </c>
    </row>
    <row r="101" spans="3:18" ht="15.75" hidden="1">
      <c r="C101" s="105"/>
      <c r="D101" s="106">
        <v>7430</v>
      </c>
      <c r="E101" s="107">
        <v>80343222.98</v>
      </c>
      <c r="F101" s="108"/>
      <c r="H101" s="107">
        <f t="shared" si="0"/>
        <v>80343</v>
      </c>
      <c r="I101" s="108">
        <f t="shared" si="1"/>
        <v>0</v>
      </c>
      <c r="L101" s="105"/>
      <c r="M101" s="106">
        <v>7430</v>
      </c>
      <c r="N101" s="107">
        <v>129398737.58</v>
      </c>
      <c r="O101" s="108"/>
      <c r="Q101" s="107">
        <f t="shared" si="2"/>
        <v>129399</v>
      </c>
      <c r="R101" s="107">
        <f t="shared" si="3"/>
        <v>0</v>
      </c>
    </row>
    <row r="102" spans="3:18" ht="15.75" hidden="1">
      <c r="C102" s="105"/>
      <c r="D102" s="106">
        <v>7440</v>
      </c>
      <c r="E102" s="111">
        <v>-1209800</v>
      </c>
      <c r="F102" s="108"/>
      <c r="H102" s="107">
        <f t="shared" si="0"/>
        <v>-1210</v>
      </c>
      <c r="I102" s="108">
        <f t="shared" si="1"/>
        <v>0</v>
      </c>
      <c r="J102" s="109">
        <f>H99+H102+H103+H101</f>
        <v>104315</v>
      </c>
      <c r="L102" s="105"/>
      <c r="M102" s="106">
        <v>7440</v>
      </c>
      <c r="N102" s="111">
        <v>-400138.16</v>
      </c>
      <c r="O102" s="108"/>
      <c r="Q102" s="107">
        <f t="shared" si="2"/>
        <v>-400</v>
      </c>
      <c r="R102" s="107">
        <f t="shared" si="3"/>
        <v>0</v>
      </c>
    </row>
    <row r="103" spans="3:18" ht="15.75" hidden="1">
      <c r="C103" s="105"/>
      <c r="D103" s="106">
        <v>7473</v>
      </c>
      <c r="E103" s="107">
        <v>8924891.36</v>
      </c>
      <c r="F103" s="108"/>
      <c r="H103" s="107">
        <f t="shared" si="0"/>
        <v>8925</v>
      </c>
      <c r="I103" s="108">
        <f t="shared" si="1"/>
        <v>0</v>
      </c>
      <c r="L103" s="105"/>
      <c r="M103" s="106">
        <v>7473</v>
      </c>
      <c r="N103" s="107">
        <v>2220798.8</v>
      </c>
      <c r="O103" s="108"/>
      <c r="Q103" s="107">
        <f t="shared" si="2"/>
        <v>2221</v>
      </c>
      <c r="R103" s="107">
        <f t="shared" si="3"/>
        <v>0</v>
      </c>
    </row>
    <row r="104" spans="3:18" ht="15.75" hidden="1">
      <c r="C104" s="105"/>
      <c r="D104" s="106">
        <v>7476</v>
      </c>
      <c r="E104" s="107">
        <v>27732015.71</v>
      </c>
      <c r="F104" s="108"/>
      <c r="H104" s="107">
        <f t="shared" si="0"/>
        <v>27732</v>
      </c>
      <c r="I104" s="108">
        <f t="shared" si="1"/>
        <v>0</v>
      </c>
      <c r="L104" s="105"/>
      <c r="M104" s="106">
        <v>7474</v>
      </c>
      <c r="N104" s="107">
        <v>10512191.04</v>
      </c>
      <c r="O104" s="108"/>
      <c r="Q104" s="107">
        <f t="shared" si="2"/>
        <v>10512</v>
      </c>
      <c r="R104" s="107">
        <f t="shared" si="3"/>
        <v>0</v>
      </c>
    </row>
    <row r="105" spans="3:18" ht="15.75" hidden="1">
      <c r="C105" s="105"/>
      <c r="D105" s="106">
        <v>7710</v>
      </c>
      <c r="E105" s="107">
        <v>6566145933.19</v>
      </c>
      <c r="F105" s="108"/>
      <c r="H105" s="107">
        <f t="shared" si="0"/>
        <v>6566146</v>
      </c>
      <c r="I105" s="108">
        <f t="shared" si="1"/>
        <v>0</v>
      </c>
      <c r="L105" s="105"/>
      <c r="M105" s="106">
        <v>7476</v>
      </c>
      <c r="N105" s="107">
        <v>136039385.27</v>
      </c>
      <c r="O105" s="108"/>
      <c r="Q105" s="107">
        <f t="shared" si="2"/>
        <v>136039</v>
      </c>
      <c r="R105" s="107">
        <f t="shared" si="3"/>
        <v>0</v>
      </c>
    </row>
    <row r="106" spans="3:18" ht="15.75" hidden="1">
      <c r="C106" s="112"/>
      <c r="D106" s="103" t="s">
        <v>304</v>
      </c>
      <c r="E106" s="113">
        <v>51697191475.75</v>
      </c>
      <c r="F106" s="113">
        <v>51697191475.75</v>
      </c>
      <c r="H106" s="113">
        <f>SUM(H94:H105)</f>
        <v>32362281</v>
      </c>
      <c r="I106" s="113">
        <f>SUM(I86:I104)</f>
        <v>51697191</v>
      </c>
      <c r="L106" s="105"/>
      <c r="M106" s="106">
        <v>7710</v>
      </c>
      <c r="N106" s="107">
        <v>6804304659.71</v>
      </c>
      <c r="O106" s="108"/>
      <c r="Q106" s="107">
        <f t="shared" si="2"/>
        <v>6804305</v>
      </c>
      <c r="R106" s="107">
        <f t="shared" si="3"/>
        <v>0</v>
      </c>
    </row>
    <row r="107" spans="3:18" ht="15.75" hidden="1">
      <c r="C107" s="112"/>
      <c r="D107" s="103" t="s">
        <v>305</v>
      </c>
      <c r="E107" s="104"/>
      <c r="F107" s="104"/>
      <c r="H107" s="104"/>
      <c r="I107" s="104"/>
      <c r="L107" s="112"/>
      <c r="M107" s="103" t="s">
        <v>304</v>
      </c>
      <c r="N107" s="113">
        <v>39106191857.31</v>
      </c>
      <c r="O107" s="113">
        <v>39106191857.31</v>
      </c>
      <c r="Q107" s="113">
        <f>SUM(Q94:Q106)</f>
        <v>25224967</v>
      </c>
      <c r="R107" s="113">
        <f>SUM(R85:R106)</f>
        <v>39106191</v>
      </c>
    </row>
    <row r="108" spans="12:18" ht="31.5" hidden="1">
      <c r="L108" s="112"/>
      <c r="M108" s="103" t="s">
        <v>305</v>
      </c>
      <c r="N108" s="104"/>
      <c r="O108" s="104"/>
      <c r="Q108" s="104"/>
      <c r="R108" s="113">
        <f>R107-Q107</f>
        <v>13881224</v>
      </c>
    </row>
    <row r="109" spans="9:18" ht="15.75" hidden="1">
      <c r="I109" s="114">
        <f>I106-H106</f>
        <v>19334910</v>
      </c>
      <c r="J109" s="109">
        <f>I109-H85</f>
        <v>0</v>
      </c>
      <c r="R109" s="27" t="b">
        <f>R108=Q85</f>
        <v>1</v>
      </c>
    </row>
    <row r="110" ht="15.75" hidden="1"/>
    <row r="111" spans="9:18" ht="15.75" hidden="1">
      <c r="I111" s="97" t="b">
        <f>I109=H85</f>
        <v>1</v>
      </c>
      <c r="R111" s="115" t="b">
        <f>R108=I57</f>
        <v>1</v>
      </c>
    </row>
    <row r="112" ht="15.75" hidden="1"/>
    <row r="113" ht="15.75" hidden="1">
      <c r="I113" s="97" t="b">
        <f>I109=H57</f>
        <v>1</v>
      </c>
    </row>
    <row r="114" ht="15.75" hidden="1"/>
    <row r="115" ht="15.75" hidden="1"/>
    <row r="116" spans="12:19" ht="15.75" hidden="1">
      <c r="L116" s="71"/>
      <c r="M116" s="71"/>
      <c r="N116" s="71"/>
      <c r="O116" s="71"/>
      <c r="P116" s="71"/>
      <c r="S116" s="97"/>
    </row>
    <row r="117" spans="12:19" ht="15.75" hidden="1">
      <c r="L117" s="71"/>
      <c r="M117" s="71"/>
      <c r="N117" s="71"/>
      <c r="O117" s="71"/>
      <c r="P117" s="71"/>
      <c r="S117" s="97"/>
    </row>
    <row r="118" spans="12:19" ht="15.75" hidden="1">
      <c r="L118" s="71"/>
      <c r="M118" s="71"/>
      <c r="N118" s="71"/>
      <c r="O118" s="71"/>
      <c r="P118" s="71"/>
      <c r="Q118" s="95"/>
      <c r="R118" s="96"/>
      <c r="S118" s="97"/>
    </row>
    <row r="119" spans="12:19" ht="15.75" hidden="1">
      <c r="L119" s="116"/>
      <c r="M119" s="116"/>
      <c r="N119" s="116"/>
      <c r="O119" s="116"/>
      <c r="P119" s="71"/>
      <c r="Q119" s="95"/>
      <c r="R119" s="96"/>
      <c r="S119" s="97"/>
    </row>
    <row r="120" spans="12:19" ht="15.75" hidden="1">
      <c r="L120" s="102"/>
      <c r="M120" s="103"/>
      <c r="N120" s="104"/>
      <c r="O120" s="104"/>
      <c r="P120" s="71"/>
      <c r="Q120" s="95"/>
      <c r="R120" s="96"/>
      <c r="S120" s="97"/>
    </row>
    <row r="121" spans="12:20" ht="15.75" hidden="1">
      <c r="L121" s="105"/>
      <c r="M121" s="106"/>
      <c r="N121" s="107"/>
      <c r="O121" s="108"/>
      <c r="P121" s="71"/>
      <c r="Q121" s="95"/>
      <c r="R121" s="96"/>
      <c r="S121" s="97"/>
      <c r="T121" s="115"/>
    </row>
    <row r="122" spans="12:23" ht="15.75" hidden="1">
      <c r="L122" s="105"/>
      <c r="M122" s="106"/>
      <c r="N122" s="108"/>
      <c r="O122" s="107"/>
      <c r="P122" s="71"/>
      <c r="Q122" s="117"/>
      <c r="R122" s="118"/>
      <c r="S122" s="97"/>
      <c r="T122" s="115"/>
      <c r="U122" s="119"/>
      <c r="W122" s="120"/>
    </row>
    <row r="123" spans="12:23" ht="15.75" hidden="1">
      <c r="L123" s="105"/>
      <c r="M123" s="106"/>
      <c r="N123" s="108"/>
      <c r="O123" s="107"/>
      <c r="P123" s="71"/>
      <c r="Q123" s="117"/>
      <c r="R123" s="118"/>
      <c r="S123" s="97"/>
      <c r="T123" s="115"/>
      <c r="U123" s="119"/>
      <c r="W123" s="120"/>
    </row>
    <row r="124" spans="12:21" ht="15.75" hidden="1">
      <c r="L124" s="105"/>
      <c r="M124" s="106"/>
      <c r="N124" s="108"/>
      <c r="O124" s="107"/>
      <c r="P124" s="71"/>
      <c r="Q124" s="117"/>
      <c r="R124" s="118"/>
      <c r="S124" s="97"/>
      <c r="T124" s="115"/>
      <c r="U124" s="119"/>
    </row>
    <row r="125" spans="12:21" ht="15.75" hidden="1">
      <c r="L125" s="105"/>
      <c r="M125" s="106"/>
      <c r="N125" s="108"/>
      <c r="O125" s="107"/>
      <c r="P125" s="71"/>
      <c r="Q125" s="117"/>
      <c r="R125" s="118"/>
      <c r="S125" s="97"/>
      <c r="T125" s="115"/>
      <c r="U125" s="119"/>
    </row>
    <row r="126" spans="12:20" ht="15.75" hidden="1">
      <c r="L126" s="105"/>
      <c r="M126" s="106"/>
      <c r="N126" s="108"/>
      <c r="O126" s="107"/>
      <c r="P126" s="71"/>
      <c r="Q126" s="117"/>
      <c r="R126" s="118"/>
      <c r="S126" s="97"/>
      <c r="T126" s="115"/>
    </row>
    <row r="127" spans="12:20" ht="15.75" hidden="1">
      <c r="L127" s="105"/>
      <c r="M127" s="106"/>
      <c r="N127" s="108"/>
      <c r="O127" s="107"/>
      <c r="P127" s="71"/>
      <c r="Q127" s="117"/>
      <c r="R127" s="118"/>
      <c r="S127" s="97"/>
      <c r="T127" s="115"/>
    </row>
    <row r="128" spans="12:20" ht="15.75" hidden="1">
      <c r="L128" s="105"/>
      <c r="M128" s="106"/>
      <c r="N128" s="108"/>
      <c r="O128" s="121"/>
      <c r="P128" s="71"/>
      <c r="Q128" s="117"/>
      <c r="R128" s="118"/>
      <c r="S128" s="97"/>
      <c r="T128" s="115"/>
    </row>
    <row r="129" spans="12:20" ht="15.75" hidden="1">
      <c r="L129" s="105"/>
      <c r="M129" s="106"/>
      <c r="N129" s="107"/>
      <c r="O129" s="108"/>
      <c r="P129" s="71"/>
      <c r="Q129" s="117"/>
      <c r="R129" s="118"/>
      <c r="S129" s="97"/>
      <c r="T129" s="115"/>
    </row>
    <row r="130" spans="12:20" ht="15.75" hidden="1">
      <c r="L130" s="105"/>
      <c r="M130" s="106"/>
      <c r="N130" s="107"/>
      <c r="O130" s="108"/>
      <c r="P130" s="71"/>
      <c r="Q130" s="117"/>
      <c r="R130" s="118"/>
      <c r="S130" s="97"/>
      <c r="T130" s="115"/>
    </row>
    <row r="131" spans="12:20" ht="15.75" hidden="1">
      <c r="L131" s="105"/>
      <c r="M131" s="106"/>
      <c r="N131" s="107"/>
      <c r="O131" s="108"/>
      <c r="P131" s="71"/>
      <c r="Q131" s="117"/>
      <c r="R131" s="118"/>
      <c r="S131" s="97"/>
      <c r="T131" s="115"/>
    </row>
    <row r="132" spans="12:20" ht="15.75" hidden="1">
      <c r="L132" s="105"/>
      <c r="M132" s="106"/>
      <c r="N132" s="107"/>
      <c r="O132" s="108"/>
      <c r="P132" s="71"/>
      <c r="Q132" s="117"/>
      <c r="R132" s="118"/>
      <c r="S132" s="97"/>
      <c r="T132" s="115"/>
    </row>
    <row r="133" spans="12:20" ht="15.75" hidden="1">
      <c r="L133" s="105"/>
      <c r="M133" s="106"/>
      <c r="N133" s="107"/>
      <c r="O133" s="108"/>
      <c r="P133" s="71"/>
      <c r="Q133" s="117"/>
      <c r="R133" s="118"/>
      <c r="S133" s="97"/>
      <c r="T133" s="115"/>
    </row>
    <row r="134" spans="12:20" ht="15.75" hidden="1">
      <c r="L134" s="105"/>
      <c r="M134" s="106"/>
      <c r="N134" s="107"/>
      <c r="O134" s="108"/>
      <c r="P134" s="71"/>
      <c r="Q134" s="117"/>
      <c r="R134" s="118"/>
      <c r="S134" s="97"/>
      <c r="T134" s="115"/>
    </row>
    <row r="135" spans="12:20" ht="15.75" hidden="1">
      <c r="L135" s="105"/>
      <c r="M135" s="106"/>
      <c r="N135" s="107"/>
      <c r="O135" s="108"/>
      <c r="P135" s="71"/>
      <c r="Q135" s="117"/>
      <c r="R135" s="118"/>
      <c r="S135" s="97"/>
      <c r="T135" s="115"/>
    </row>
    <row r="136" spans="12:20" ht="15.75" hidden="1">
      <c r="L136" s="105"/>
      <c r="M136" s="106"/>
      <c r="N136" s="111"/>
      <c r="O136" s="108"/>
      <c r="P136" s="71"/>
      <c r="Q136" s="117"/>
      <c r="R136" s="118"/>
      <c r="S136" s="97"/>
      <c r="T136" s="115"/>
    </row>
    <row r="137" spans="12:20" ht="15.75" hidden="1">
      <c r="L137" s="105"/>
      <c r="M137" s="106"/>
      <c r="N137" s="107"/>
      <c r="O137" s="108"/>
      <c r="P137" s="71"/>
      <c r="Q137" s="117"/>
      <c r="R137" s="118"/>
      <c r="S137" s="97"/>
      <c r="T137" s="115"/>
    </row>
    <row r="138" spans="12:20" ht="15.75" hidden="1">
      <c r="L138" s="105"/>
      <c r="M138" s="106"/>
      <c r="N138" s="107"/>
      <c r="O138" s="108"/>
      <c r="P138" s="71"/>
      <c r="Q138" s="117"/>
      <c r="R138" s="118"/>
      <c r="S138" s="97"/>
      <c r="T138" s="115"/>
    </row>
    <row r="139" spans="12:20" ht="15.75" hidden="1">
      <c r="L139" s="105"/>
      <c r="M139" s="106"/>
      <c r="N139" s="107"/>
      <c r="O139" s="108"/>
      <c r="P139" s="71"/>
      <c r="Q139" s="117"/>
      <c r="R139" s="118"/>
      <c r="S139" s="97"/>
      <c r="T139" s="115"/>
    </row>
    <row r="140" spans="12:20" ht="15.75" hidden="1">
      <c r="L140" s="105"/>
      <c r="M140" s="106"/>
      <c r="N140" s="107"/>
      <c r="O140" s="108"/>
      <c r="P140" s="71"/>
      <c r="Q140" s="117"/>
      <c r="R140" s="118"/>
      <c r="S140" s="97"/>
      <c r="T140" s="115"/>
    </row>
    <row r="141" spans="12:20" ht="15.75" hidden="1">
      <c r="L141" s="112"/>
      <c r="M141" s="103"/>
      <c r="N141" s="113"/>
      <c r="O141" s="113"/>
      <c r="P141" s="71"/>
      <c r="Q141" s="117"/>
      <c r="R141" s="118"/>
      <c r="S141" s="97"/>
      <c r="T141" s="115"/>
    </row>
    <row r="142" spans="12:20" ht="15.75" hidden="1">
      <c r="L142" s="112"/>
      <c r="M142" s="103"/>
      <c r="N142" s="104"/>
      <c r="O142" s="104"/>
      <c r="P142" s="71"/>
      <c r="Q142" s="117"/>
      <c r="R142" s="118"/>
      <c r="S142" s="97"/>
      <c r="T142" s="115"/>
    </row>
    <row r="143" spans="12:19" ht="15.75" hidden="1">
      <c r="L143" s="94"/>
      <c r="M143" s="94"/>
      <c r="N143" s="94"/>
      <c r="O143" s="94"/>
      <c r="P143" s="71"/>
      <c r="Q143" s="117"/>
      <c r="R143" s="118"/>
      <c r="S143" s="97"/>
    </row>
    <row r="144" spans="12:19" ht="15.75" hidden="1">
      <c r="L144" s="94"/>
      <c r="M144" s="94"/>
      <c r="N144" s="94"/>
      <c r="O144" s="94"/>
      <c r="P144" s="71"/>
      <c r="Q144" s="117"/>
      <c r="R144" s="118"/>
      <c r="S144" s="97"/>
    </row>
    <row r="145" spans="12:19" ht="15.75" hidden="1">
      <c r="L145" s="94"/>
      <c r="M145" s="94"/>
      <c r="N145" s="94"/>
      <c r="O145" s="94"/>
      <c r="P145" s="71"/>
      <c r="Q145" s="95"/>
      <c r="R145" s="96"/>
      <c r="S145" s="97"/>
    </row>
    <row r="146" spans="12:19" ht="15.75" hidden="1">
      <c r="L146" s="94"/>
      <c r="M146" s="94"/>
      <c r="N146" s="94"/>
      <c r="O146" s="94"/>
      <c r="P146" s="71"/>
      <c r="Q146" s="95"/>
      <c r="R146" s="96"/>
      <c r="S146" s="97"/>
    </row>
    <row r="147" spans="17:18" ht="15.75" hidden="1">
      <c r="Q147" s="95"/>
      <c r="R147" s="122"/>
    </row>
    <row r="148" spans="17:18" ht="15.75" hidden="1">
      <c r="Q148" s="95"/>
      <c r="R148" s="96"/>
    </row>
    <row r="149" ht="15.75" hidden="1"/>
  </sheetData>
  <sheetProtection/>
  <mergeCells count="53">
    <mergeCell ref="A7:G7"/>
    <mergeCell ref="A8:G8"/>
    <mergeCell ref="A17:I17"/>
    <mergeCell ref="A18:I18"/>
    <mergeCell ref="A21:F21"/>
    <mergeCell ref="A22:F22"/>
    <mergeCell ref="A23:F23"/>
    <mergeCell ref="A24:F24"/>
    <mergeCell ref="A25:F25"/>
    <mergeCell ref="A26:F26"/>
    <mergeCell ref="A27:F27"/>
    <mergeCell ref="A29:F29"/>
    <mergeCell ref="A30:F30"/>
    <mergeCell ref="A31:F31"/>
    <mergeCell ref="A32:F32"/>
    <mergeCell ref="A33:F33"/>
    <mergeCell ref="J33:K34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4:F64"/>
    <mergeCell ref="A53:F53"/>
    <mergeCell ref="A54:F54"/>
    <mergeCell ref="A55:F55"/>
    <mergeCell ref="A56:F56"/>
    <mergeCell ref="A57:F57"/>
    <mergeCell ref="A58:F58"/>
    <mergeCell ref="A65:F65"/>
    <mergeCell ref="A66:F66"/>
    <mergeCell ref="G69:H69"/>
    <mergeCell ref="G71:H71"/>
    <mergeCell ref="G73:H73"/>
    <mergeCell ref="A59:F59"/>
    <mergeCell ref="A60:F60"/>
    <mergeCell ref="A61:F61"/>
    <mergeCell ref="A62:F62"/>
    <mergeCell ref="A63:F63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 display="Составители раздела: Трифонова Лариса Валерьевна (Lu)"/>
    <hyperlink ref="A4" r:id="rId5" display="Руководитель раздела:  Ордабаева Жанна Муханбеткаировна (Solitary)"/>
    <hyperlink ref="A4:B4" r:id="rId6" display="Руководитель раздела:  Локтионова Ирина Владимировна (Kenga)"/>
  </hyperlinks>
  <printOptions/>
  <pageMargins left="0.7874015748031497" right="0" top="0" bottom="0" header="0.31496062992125984" footer="0.31496062992125984"/>
  <pageSetup fitToHeight="1" fitToWidth="1" horizontalDpi="600" verticalDpi="600" orientation="portrait" paperSize="9" scale="69" r:id="rId7"/>
  <rowBreaks count="1" manualBreakCount="1">
    <brk id="74" max="8" man="1"/>
  </rowBreaks>
  <colBreaks count="1" manualBreakCount="1">
    <brk id="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Lebedeva / Caspineft</dc:creator>
  <cp:keywords/>
  <dc:description/>
  <cp:lastModifiedBy>Svetlana Lebedeva / Caspineft</cp:lastModifiedBy>
  <cp:lastPrinted>2013-10-29T09:29:05Z</cp:lastPrinted>
  <dcterms:created xsi:type="dcterms:W3CDTF">2013-04-10T13:06:16Z</dcterms:created>
  <dcterms:modified xsi:type="dcterms:W3CDTF">2013-10-29T09:30:07Z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