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Баланс" sheetId="1" r:id="rId1"/>
    <sheet name="ОПУ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ex">[2]Расчёты!$D$6</definedName>
    <definedName name="группа">'[3]Резерв pens'!$T$9:$T$65536</definedName>
    <definedName name="дата">[4]старт!$D$3</definedName>
    <definedName name="дата_расчета">'[4]СВОД ПРЕМИЙ'!$C$3</definedName>
    <definedName name="лист">[5]старт!$E$3</definedName>
    <definedName name="лицо">'[6]Резерв ОСНС'!$AI$5:$AI$65536</definedName>
    <definedName name="_xlnm.Print_Area" localSheetId="0">Баланс!$A$1:$D$94</definedName>
    <definedName name="_xlnm.Print_Area" localSheetId="1">ОПУ!$A$8:$F$103</definedName>
    <definedName name="резерв">'[7]Резерв pens'!$K$6</definedName>
    <definedName name="резервы">'[3]Резерв pens'!$K$9:$K$65536</definedName>
  </definedNames>
  <calcPr calcId="124519"/>
</workbook>
</file>

<file path=xl/calcChain.xml><?xml version="1.0" encoding="utf-8"?>
<calcChain xmlns="http://schemas.openxmlformats.org/spreadsheetml/2006/main">
  <c r="F94" i="2"/>
  <c r="A50" i="4" l="1"/>
  <c r="A48"/>
  <c r="F45"/>
  <c r="H45" s="1"/>
  <c r="E45"/>
  <c r="F44"/>
  <c r="H44" s="1"/>
  <c r="C43"/>
  <c r="B43"/>
  <c r="F43" s="1"/>
  <c r="H43" s="1"/>
  <c r="H42"/>
  <c r="F42"/>
  <c r="E41"/>
  <c r="D41"/>
  <c r="F41" s="1"/>
  <c r="H41" s="1"/>
  <c r="F40"/>
  <c r="H40" s="1"/>
  <c r="F38"/>
  <c r="H38" s="1"/>
  <c r="G37"/>
  <c r="H35"/>
  <c r="F35"/>
  <c r="F34"/>
  <c r="H34" s="1"/>
  <c r="H33"/>
  <c r="F33"/>
  <c r="F32"/>
  <c r="H32" s="1"/>
  <c r="H31"/>
  <c r="F31"/>
  <c r="F29"/>
  <c r="H29" s="1"/>
  <c r="H27"/>
  <c r="E27"/>
  <c r="F26"/>
  <c r="H26" s="1"/>
  <c r="H25"/>
  <c r="F25"/>
  <c r="F24"/>
  <c r="H24" s="1"/>
  <c r="H23"/>
  <c r="H22"/>
  <c r="F22"/>
  <c r="F21"/>
  <c r="H21" s="1"/>
  <c r="H20"/>
  <c r="F20"/>
  <c r="E19"/>
  <c r="D19"/>
  <c r="C19"/>
  <c r="B19"/>
  <c r="F18"/>
  <c r="H18" s="1"/>
  <c r="F17"/>
  <c r="H17" s="1"/>
  <c r="H16"/>
  <c r="F16"/>
  <c r="F15"/>
  <c r="H15" s="1"/>
  <c r="H14"/>
  <c r="F14"/>
  <c r="F13"/>
  <c r="H13" s="1"/>
  <c r="G12"/>
  <c r="G28" s="1"/>
  <c r="G30" s="1"/>
  <c r="E12"/>
  <c r="E28" s="1"/>
  <c r="E30" s="1"/>
  <c r="D12"/>
  <c r="D28" s="1"/>
  <c r="D30" s="1"/>
  <c r="C12"/>
  <c r="C28" s="1"/>
  <c r="C30" s="1"/>
  <c r="C46" s="1"/>
  <c r="B12"/>
  <c r="B28" s="1"/>
  <c r="H11"/>
  <c r="F11"/>
  <c r="F10"/>
  <c r="H10" s="1"/>
  <c r="E9"/>
  <c r="F9" s="1"/>
  <c r="G9" s="1"/>
  <c r="H9" s="1"/>
  <c r="A5"/>
  <c r="A4"/>
  <c r="M75" i="3"/>
  <c r="A72"/>
  <c r="N70"/>
  <c r="M70"/>
  <c r="N71" s="1"/>
  <c r="A70"/>
  <c r="K69"/>
  <c r="D67"/>
  <c r="K65"/>
  <c r="C65"/>
  <c r="C48"/>
  <c r="C41"/>
  <c r="C40"/>
  <c r="C39"/>
  <c r="C37"/>
  <c r="C36"/>
  <c r="C35"/>
  <c r="C31"/>
  <c r="C30"/>
  <c r="C27"/>
  <c r="C26"/>
  <c r="C12"/>
  <c r="A4"/>
  <c r="A3"/>
  <c r="A99" i="2"/>
  <c r="A97"/>
  <c r="I92"/>
  <c r="I91"/>
  <c r="C91"/>
  <c r="I90"/>
  <c r="C90"/>
  <c r="D89"/>
  <c r="I89" s="1"/>
  <c r="I87"/>
  <c r="I85"/>
  <c r="D83"/>
  <c r="C83" s="1"/>
  <c r="D82"/>
  <c r="C82" s="1"/>
  <c r="D81"/>
  <c r="I81" s="1"/>
  <c r="D80"/>
  <c r="C80" s="1"/>
  <c r="I79"/>
  <c r="D79"/>
  <c r="C79" s="1"/>
  <c r="I78"/>
  <c r="I77"/>
  <c r="D77"/>
  <c r="C77" s="1"/>
  <c r="I75"/>
  <c r="C75"/>
  <c r="I74"/>
  <c r="D74"/>
  <c r="C74" s="1"/>
  <c r="I73"/>
  <c r="C73"/>
  <c r="I72"/>
  <c r="C72"/>
  <c r="D71"/>
  <c r="C71" s="1"/>
  <c r="D70"/>
  <c r="I70" s="1"/>
  <c r="D69"/>
  <c r="I69" s="1"/>
  <c r="D68"/>
  <c r="I68" s="1"/>
  <c r="D67"/>
  <c r="I67" s="1"/>
  <c r="D66"/>
  <c r="I66" s="1"/>
  <c r="D65"/>
  <c r="I65" s="1"/>
  <c r="D64"/>
  <c r="I64" s="1"/>
  <c r="I63"/>
  <c r="C63"/>
  <c r="I62"/>
  <c r="C62"/>
  <c r="I61"/>
  <c r="C61"/>
  <c r="I60"/>
  <c r="C60"/>
  <c r="D59"/>
  <c r="C59" s="1"/>
  <c r="D57"/>
  <c r="C57" s="1"/>
  <c r="D56"/>
  <c r="I56" s="1"/>
  <c r="I55"/>
  <c r="D55"/>
  <c r="C55" s="1"/>
  <c r="D54"/>
  <c r="I53"/>
  <c r="I52"/>
  <c r="I50"/>
  <c r="I49"/>
  <c r="C49"/>
  <c r="D48"/>
  <c r="C48" s="1"/>
  <c r="D47"/>
  <c r="I47" s="1"/>
  <c r="I45"/>
  <c r="I44"/>
  <c r="D44"/>
  <c r="C44" s="1"/>
  <c r="I43"/>
  <c r="C43"/>
  <c r="I42"/>
  <c r="I41"/>
  <c r="D40"/>
  <c r="C40" s="1"/>
  <c r="I39"/>
  <c r="C39"/>
  <c r="I38"/>
  <c r="D37"/>
  <c r="D26" s="1"/>
  <c r="I26" s="1"/>
  <c r="I36"/>
  <c r="I35"/>
  <c r="I34"/>
  <c r="C34"/>
  <c r="I33"/>
  <c r="C33"/>
  <c r="I32"/>
  <c r="I31"/>
  <c r="D31"/>
  <c r="I30"/>
  <c r="C30"/>
  <c r="I29"/>
  <c r="D29"/>
  <c r="C29" s="1"/>
  <c r="I28"/>
  <c r="I27"/>
  <c r="D27"/>
  <c r="I25"/>
  <c r="C25"/>
  <c r="I24"/>
  <c r="D24"/>
  <c r="C24" s="1"/>
  <c r="G22"/>
  <c r="D21"/>
  <c r="C21" s="1"/>
  <c r="D19"/>
  <c r="I19" s="1"/>
  <c r="D18"/>
  <c r="C18" s="1"/>
  <c r="D17"/>
  <c r="C17" s="1"/>
  <c r="A11"/>
  <c r="A10"/>
  <c r="D77" i="1"/>
  <c r="D80" s="1"/>
  <c r="E76"/>
  <c r="E75"/>
  <c r="C74"/>
  <c r="E74" s="1"/>
  <c r="E73"/>
  <c r="E72"/>
  <c r="B72"/>
  <c r="B73" s="1"/>
  <c r="B74" s="1"/>
  <c r="B75" s="1"/>
  <c r="B76" s="1"/>
  <c r="B77" s="1"/>
  <c r="C71"/>
  <c r="B39" i="4" s="1"/>
  <c r="F39" s="1"/>
  <c r="H39" s="1"/>
  <c r="D68" i="1"/>
  <c r="E67"/>
  <c r="E66"/>
  <c r="E65"/>
  <c r="E64"/>
  <c r="E63"/>
  <c r="E62"/>
  <c r="E61"/>
  <c r="E60"/>
  <c r="E59"/>
  <c r="C58"/>
  <c r="C38" i="3" s="1"/>
  <c r="E57" i="1"/>
  <c r="E56"/>
  <c r="E55"/>
  <c r="E54"/>
  <c r="E53"/>
  <c r="C52"/>
  <c r="C34" i="3" s="1"/>
  <c r="C51" i="1"/>
  <c r="E51" s="1"/>
  <c r="E50"/>
  <c r="C50"/>
  <c r="G64" i="2" s="1"/>
  <c r="E49" i="1"/>
  <c r="E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C47"/>
  <c r="C29" i="3" s="1"/>
  <c r="D44" i="1"/>
  <c r="D84" s="1"/>
  <c r="E42"/>
  <c r="E41"/>
  <c r="E40"/>
  <c r="E39"/>
  <c r="C38"/>
  <c r="E37"/>
  <c r="E36"/>
  <c r="E35"/>
  <c r="E34"/>
  <c r="E33"/>
  <c r="E32"/>
  <c r="C31"/>
  <c r="E31" s="1"/>
  <c r="E30"/>
  <c r="C29"/>
  <c r="C22" i="3" s="1"/>
  <c r="C28" i="1"/>
  <c r="E28" s="1"/>
  <c r="E27"/>
  <c r="C27"/>
  <c r="G67" i="2" s="1"/>
  <c r="E26" i="1"/>
  <c r="E25"/>
  <c r="C24"/>
  <c r="E23"/>
  <c r="D22" i="2" s="1"/>
  <c r="E22" i="1"/>
  <c r="E2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0"/>
  <c r="C20" i="3" s="1"/>
  <c r="C19" i="1"/>
  <c r="C18"/>
  <c r="E18" s="1"/>
  <c r="C17"/>
  <c r="C18" i="3" s="1"/>
  <c r="C16" i="1"/>
  <c r="E16" s="1"/>
  <c r="E15"/>
  <c r="F47" l="1"/>
  <c r="G21" i="2"/>
  <c r="D46" i="4"/>
  <c r="F19"/>
  <c r="H19" s="1"/>
  <c r="D58" i="2"/>
  <c r="I18"/>
  <c r="I40"/>
  <c r="I59"/>
  <c r="I80"/>
  <c r="I83"/>
  <c r="C89"/>
  <c r="C43" i="3"/>
  <c r="C47" i="2"/>
  <c r="C20"/>
  <c r="D20"/>
  <c r="C27"/>
  <c r="C64"/>
  <c r="C66"/>
  <c r="C68"/>
  <c r="C70"/>
  <c r="C81"/>
  <c r="I21"/>
  <c r="C31"/>
  <c r="C37"/>
  <c r="C76"/>
  <c r="D76"/>
  <c r="C11" i="3" s="1"/>
  <c r="C24" s="1"/>
  <c r="I17" i="2"/>
  <c r="C19"/>
  <c r="I54"/>
  <c r="C56"/>
  <c r="C65"/>
  <c r="C67"/>
  <c r="C69"/>
  <c r="D82" i="1"/>
  <c r="D83" s="1"/>
  <c r="C32" i="3"/>
  <c r="C19"/>
  <c r="E47" i="1"/>
  <c r="C44"/>
  <c r="C84" s="1"/>
  <c r="E58"/>
  <c r="I22" i="2"/>
  <c r="C22"/>
  <c r="F28" i="4"/>
  <c r="H28" s="1"/>
  <c r="B30"/>
  <c r="I58" i="2"/>
  <c r="D23"/>
  <c r="C46"/>
  <c r="C10" i="3"/>
  <c r="C21"/>
  <c r="E17" i="1"/>
  <c r="E19"/>
  <c r="E29"/>
  <c r="E38"/>
  <c r="E52"/>
  <c r="C68"/>
  <c r="E71"/>
  <c r="C78"/>
  <c r="I37" i="2"/>
  <c r="D46"/>
  <c r="I46" s="1"/>
  <c r="C54"/>
  <c r="G65"/>
  <c r="G66"/>
  <c r="G68"/>
  <c r="G69"/>
  <c r="C33" i="3"/>
  <c r="C28" s="1"/>
  <c r="E20" i="1"/>
  <c r="E24"/>
  <c r="I20" i="2"/>
  <c r="I48"/>
  <c r="I57"/>
  <c r="I71"/>
  <c r="I82"/>
  <c r="C56" i="3"/>
  <c r="C61" s="1"/>
  <c r="F12" i="4"/>
  <c r="H12" s="1"/>
  <c r="G45" i="1" l="1"/>
  <c r="C58" i="2"/>
  <c r="C84" s="1"/>
  <c r="C9" i="3"/>
  <c r="I76" i="2"/>
  <c r="C26"/>
  <c r="D84"/>
  <c r="I84" s="1"/>
  <c r="C23"/>
  <c r="C16" s="1"/>
  <c r="C51" s="1"/>
  <c r="C17" i="3"/>
  <c r="C42" s="1"/>
  <c r="C45" s="1"/>
  <c r="E44" i="1"/>
  <c r="B46" i="4"/>
  <c r="F30"/>
  <c r="E78" i="1"/>
  <c r="I23" i="2"/>
  <c r="D16"/>
  <c r="E68" i="1"/>
  <c r="F62"/>
  <c r="C49" i="3"/>
  <c r="C53" s="1"/>
  <c r="C86" i="2" l="1"/>
  <c r="C93" s="1"/>
  <c r="I16"/>
  <c r="D51"/>
  <c r="H30" i="4"/>
  <c r="C88" i="2" l="1"/>
  <c r="I51"/>
  <c r="D86"/>
  <c r="I86" l="1"/>
  <c r="D93"/>
  <c r="D94" s="1"/>
  <c r="C8" i="3"/>
  <c r="D88" i="2"/>
  <c r="I88" s="1"/>
  <c r="C79" i="1" l="1"/>
  <c r="I93" i="2"/>
  <c r="C16" i="3"/>
  <c r="C63"/>
  <c r="C66" s="1"/>
  <c r="C67" s="1"/>
  <c r="E36" i="4" l="1"/>
  <c r="E79" i="1"/>
  <c r="C77"/>
  <c r="F36" i="4" l="1"/>
  <c r="H36" s="1"/>
  <c r="E37"/>
  <c r="E77" i="1"/>
  <c r="C80"/>
  <c r="E80" l="1"/>
  <c r="C82"/>
  <c r="F37" i="4"/>
  <c r="E46"/>
  <c r="E84" i="1" l="1"/>
  <c r="E82"/>
  <c r="C83"/>
  <c r="H37" i="4"/>
  <c r="F46"/>
  <c r="H46" s="1"/>
</calcChain>
</file>

<file path=xl/comments1.xml><?xml version="1.0" encoding="utf-8"?>
<comments xmlns="http://schemas.openxmlformats.org/spreadsheetml/2006/main">
  <authors>
    <author>gulshat_r</author>
    <author>Rashtankyzy_A</author>
    <author>Алма Раштанкызы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1620,03+1620,01+
1270,41.1+1630
</t>
        </r>
      </text>
    </comment>
    <comment ref="C34" authorId="1">
      <text>
        <r>
          <rPr>
            <sz val="8"/>
            <color indexed="81"/>
            <rFont val="Tahoma"/>
            <family val="2"/>
            <charset val="204"/>
          </rPr>
          <t xml:space="preserve">
1410,01+с 1430,01+по 1430,05
</t>
        </r>
      </text>
    </comment>
    <comment ref="C35" authorId="1">
      <text>
        <r>
          <rPr>
            <sz val="8"/>
            <color indexed="81"/>
            <rFont val="Tahoma"/>
            <family val="2"/>
            <charset val="204"/>
          </rPr>
          <t xml:space="preserve">
1410,02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2730-2740</t>
        </r>
      </text>
    </comment>
    <comment ref="C42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
1310,01+1310,02+
1330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3390,42.1+3390,42.2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3390,41.1+3390,41.2+
3390,41.3</t>
        </r>
      </text>
    </comment>
    <comment ref="C57" authorId="1">
      <text>
        <r>
          <rPr>
            <sz val="8"/>
            <color indexed="81"/>
            <rFont val="Tahoma"/>
            <family val="2"/>
            <charset val="204"/>
          </rPr>
          <t xml:space="preserve">
3390,44.1+3390,44.2+
3390,43.1+3390,43.2</t>
        </r>
      </text>
    </comment>
    <comment ref="C59" authorId="1">
      <text>
        <r>
          <rPr>
            <sz val="8"/>
            <color indexed="81"/>
            <rFont val="Tahoma"/>
            <family val="2"/>
            <charset val="204"/>
          </rPr>
          <t xml:space="preserve">
3430</t>
        </r>
      </text>
    </comment>
    <comment ref="C6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3510,41</t>
        </r>
      </text>
    </commen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3120+3150+3190+3110,01+3170+
3110,03</t>
        </r>
      </text>
    </comment>
    <comment ref="C65" authorId="1">
      <text>
        <r>
          <rPr>
            <sz val="8"/>
            <color indexed="81"/>
            <rFont val="Tahoma"/>
            <family val="2"/>
            <charset val="204"/>
          </rPr>
          <t xml:space="preserve">
3110.02</t>
        </r>
      </text>
    </comment>
    <comment ref="C66" authorId="1">
      <text>
        <r>
          <rPr>
            <sz val="8"/>
            <color indexed="81"/>
            <rFont val="Tahoma"/>
            <family val="2"/>
            <charset val="204"/>
          </rPr>
          <t xml:space="preserve">
3220+3210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5410</t>
        </r>
      </text>
    </comment>
    <comment ref="C75" authorId="1">
      <text>
        <r>
          <rPr>
            <sz val="8"/>
            <color indexed="81"/>
            <rFont val="Tahoma"/>
            <family val="2"/>
            <charset val="204"/>
          </rPr>
          <t xml:space="preserve">
5460.02</t>
        </r>
      </text>
    </comment>
    <comment ref="C76" authorId="1">
      <text>
        <r>
          <rPr>
            <sz val="8"/>
            <color indexed="81"/>
            <rFont val="Tahoma"/>
            <family val="2"/>
            <charset val="204"/>
          </rPr>
          <t xml:space="preserve">
5440</t>
        </r>
      </text>
    </comment>
  </commentList>
</comments>
</file>

<file path=xl/comments2.xml><?xml version="1.0" encoding="utf-8"?>
<comments xmlns="http://schemas.openxmlformats.org/spreadsheetml/2006/main">
  <authors>
    <author>v.gordeeva</author>
  </authors>
  <commentLis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F2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H2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H3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H40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  <comment ref="F44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  <comment ref="H44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</commentList>
</comments>
</file>

<file path=xl/sharedStrings.xml><?xml version="1.0" encoding="utf-8"?>
<sst xmlns="http://schemas.openxmlformats.org/spreadsheetml/2006/main" count="335" uniqueCount="299">
  <si>
    <t>Приложение 8</t>
  </si>
  <si>
    <t xml:space="preserve">          к постановлению Правления</t>
  </si>
  <si>
    <t xml:space="preserve">            Национального Банка</t>
  </si>
  <si>
    <t xml:space="preserve">            Республики Казахстан</t>
  </si>
  <si>
    <t xml:space="preserve">       от 27 мая 2013 года №130</t>
  </si>
  <si>
    <t xml:space="preserve">Форма №1 </t>
  </si>
  <si>
    <t>Бухгалтерский баланс</t>
  </si>
  <si>
    <t>АО  Страховая Компания "Казахмыс"</t>
  </si>
  <si>
    <t>по состоянию на "01" июля  2015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</si>
  <si>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</si>
  <si>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</si>
  <si>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</si>
  <si>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</si>
  <si>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</si>
  <si>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</si>
  <si>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 xml:space="preserve">Деньги и денежные эквиваленты 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</si>
  <si>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</si>
  <si>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</si>
  <si>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</si>
  <si>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Операция "обратное РЕПО"</t>
  </si>
  <si>
    <t>Афиннированные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</si>
  <si>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</si>
  <si>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</si>
  <si>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</si>
  <si>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</si>
  <si>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</si>
  <si>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</si>
  <si>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</si>
  <si>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</si>
  <si>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</si>
  <si>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</si>
  <si>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</si>
  <si>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</si>
  <si>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</si>
  <si>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</si>
  <si>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</si>
  <si>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</si>
  <si>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</si>
  <si>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</si>
  <si>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</si>
  <si>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</si>
  <si>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 xml:space="preserve">Прочие активы </t>
  </si>
  <si>
    <t>Итого активы</t>
  </si>
  <si>
    <t>Обязательства</t>
  </si>
  <si>
    <t>Резерв незаработанной премии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</si>
  <si>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</si>
  <si>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</si>
  <si>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</si>
  <si>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</si>
  <si>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</si>
  <si>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</si>
  <si>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</si>
  <si>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</si>
  <si>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</si>
  <si>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</si>
  <si>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</si>
  <si>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</si>
  <si>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</si>
  <si>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</si>
  <si>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</si>
  <si>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</si>
  <si>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</si>
  <si>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</si>
  <si>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</si>
  <si>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</si>
  <si>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</si>
  <si>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 xml:space="preserve">Изъятый капитал (взносы учредителей) </t>
  </si>
  <si>
    <t xml:space="preserve">Резервный капитал </t>
  </si>
  <si>
    <t>Резерв непредвиденных рисков</t>
  </si>
  <si>
    <t>Стабилизационный резерв</t>
  </si>
  <si>
    <t>Результаты переоценки</t>
  </si>
  <si>
    <t xml:space="preserve">Нераспределенная прибыль (непокрытый убыток): </t>
  </si>
  <si>
    <t>в том числе: предыдущих лет</t>
  </si>
  <si>
    <t>56.1</t>
  </si>
  <si>
    <t xml:space="preserve">                       отчетного периода </t>
  </si>
  <si>
    <t>56.2</t>
  </si>
  <si>
    <t>Итого капитал</t>
  </si>
  <si>
    <t>Итого собственный капитал и обязательства</t>
  </si>
  <si>
    <t>Первый руководитель (на период его отсутствия – лицо, его замещающее) Чегебаев Самат Садырбаевич ______________</t>
  </si>
  <si>
    <t>дата</t>
  </si>
  <si>
    <t>Главный бухгалтер  (на период его отсутствия – лицо, его замещающее) Касенова Айгуль Оразалиевна____________</t>
  </si>
  <si>
    <t>Место для печати</t>
  </si>
  <si>
    <t xml:space="preserve">               Приложение 9</t>
  </si>
  <si>
    <t xml:space="preserve">                             к постановлению Правления</t>
  </si>
  <si>
    <t xml:space="preserve">                                         Национального Банка</t>
  </si>
  <si>
    <t xml:space="preserve">                                         Республики Казахстан</t>
  </si>
  <si>
    <t xml:space="preserve">                                    от 27 мая 2013 года №130</t>
  </si>
  <si>
    <t xml:space="preserve">Форма №2 </t>
  </si>
  <si>
    <t>Отчет о прибылях и убытках</t>
  </si>
  <si>
    <t xml:space="preserve">за отчетный период 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</si>
  <si>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</si>
  <si>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</si>
  <si>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</si>
  <si>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Отклонения+,-</t>
  </si>
  <si>
    <t>-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</si>
  <si>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</si>
  <si>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</si>
  <si>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</si>
  <si>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</si>
  <si>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</si>
  <si>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</si>
  <si>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</si>
  <si>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</si>
  <si>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</si>
  <si>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</si>
  <si>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</si>
  <si>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</si>
  <si>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</si>
  <si>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 xml:space="preserve">из них: 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</si>
  <si>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</si>
  <si>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</si>
  <si>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</si>
  <si>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</si>
  <si>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</si>
  <si>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11</t>
  </si>
  <si>
    <t>из них: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</si>
  <si>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</si>
  <si>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</si>
  <si>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</si>
  <si>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</si>
  <si>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 драгоценными металлами</t>
  </si>
  <si>
    <t>11.3</t>
  </si>
  <si>
    <t>доходы (расходы) от операций с производными  инструментами</t>
  </si>
  <si>
    <t>11.4</t>
  </si>
  <si>
    <t>Доходы (расходы) от переоценки (нетто)</t>
  </si>
  <si>
    <t>12</t>
  </si>
  <si>
    <t xml:space="preserve">   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</si>
  <si>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</si>
  <si>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</si>
  <si>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 (нетто)</t>
  </si>
  <si>
    <t>12.2</t>
  </si>
  <si>
    <t>доходы (расходы) от переоценки аффинированных драгоценных металлов (нетто)</t>
  </si>
  <si>
    <t>12.3</t>
  </si>
  <si>
    <t xml:space="preserve">доходы (расходы) от переоценки производных инструментов </t>
  </si>
  <si>
    <t>12.4</t>
  </si>
  <si>
    <t>Доходы от участия в капитале других юридических лиц</t>
  </si>
  <si>
    <t>13</t>
  </si>
  <si>
    <t>Прочие доходы от инвестиционной деятельности</t>
  </si>
  <si>
    <t>14</t>
  </si>
  <si>
    <t>Доходы от иной деятельности</t>
  </si>
  <si>
    <t>Доходы (расходы) от реализации активов и получения (передачи) активов</t>
  </si>
  <si>
    <t>15</t>
  </si>
  <si>
    <t>Прочие доходы от иной деятельности</t>
  </si>
  <si>
    <t>16</t>
  </si>
  <si>
    <t xml:space="preserve">Прочие доходы </t>
  </si>
  <si>
    <t>17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</si>
  <si>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</si>
  <si>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</si>
  <si>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</si>
  <si>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</si>
  <si>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</si>
  <si>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</si>
  <si>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</si>
  <si>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</si>
  <si>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</si>
  <si>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</si>
  <si>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</si>
  <si>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</si>
  <si>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</si>
  <si>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</si>
  <si>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</si>
  <si>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непроизошедших убытков по договорам страхования (перестрахования) жизни</t>
  </si>
  <si>
    <t>25</t>
  </si>
  <si>
    <t>Изменение активов перестрахования по непроизошедшим убыткам по договорам страхования (перестрахования) жизни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</si>
  <si>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</si>
  <si>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</si>
  <si>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</si>
  <si>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</si>
  <si>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</si>
  <si>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</si>
  <si>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</si>
  <si>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>Изменение активов перестрахования по произошедшим, но незаявленным убыткам</t>
  </si>
  <si>
    <t>30</t>
  </si>
  <si>
    <t>Изменение резерва заявленных, но неурегулированных убытков</t>
  </si>
  <si>
    <t>31</t>
  </si>
  <si>
    <t>Изменение активов перестрахования по заявленным, но неурегулированным убыткам</t>
  </si>
  <si>
    <t>32</t>
  </si>
  <si>
    <t>Изменение дополнительных резервов</t>
  </si>
  <si>
    <t>33</t>
  </si>
  <si>
    <t>Изменение активов перестрахования по дополнительным резервам</t>
  </si>
  <si>
    <t>34</t>
  </si>
  <si>
    <t>Расходы по выплате комиссионного вознаграждения по страховой деятельности</t>
  </si>
  <si>
    <t>35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</si>
  <si>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</si>
  <si>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</si>
  <si>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</si>
  <si>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</si>
  <si>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</si>
  <si>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</si>
  <si>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</si>
  <si>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</si>
  <si>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</si>
  <si>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</si>
  <si>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</si>
  <si>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</si>
  <si>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</si>
  <si>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</si>
  <si>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за исключением корпоративного подоходного налога </t>
  </si>
  <si>
    <t>40.2</t>
  </si>
  <si>
    <t>расходы по текущей аренде</t>
  </si>
  <si>
    <t>40.3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</si>
  <si>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</si>
  <si>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</si>
  <si>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</si>
  <si>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</si>
  <si>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</si>
  <si>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</si>
  <si>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</si>
  <si>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 xml:space="preserve"> от основной деятельности</t>
  </si>
  <si>
    <t>47.1</t>
  </si>
  <si>
    <t xml:space="preserve"> от иной деятельности</t>
  </si>
  <si>
    <t>47.2</t>
  </si>
  <si>
    <t>Итого чистая прибыль (убыток) после уплаты налогов</t>
  </si>
  <si>
    <t xml:space="preserve">Форма №3 </t>
  </si>
  <si>
    <t>Отчет о движении денег (косвенный метод)</t>
  </si>
  <si>
    <t>Примечание*</t>
  </si>
  <si>
    <t>Доход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</si>
  <si>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</si>
  <si>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</si>
  <si>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</si>
  <si>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</si>
  <si>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доходы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</si>
  <si>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</si>
  <si>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</si>
  <si>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</si>
  <si>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</si>
  <si>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</si>
  <si>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</si>
  <si>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</si>
  <si>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</si>
  <si>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</si>
  <si>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</si>
  <si>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</si>
  <si>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</si>
  <si>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</si>
  <si>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</si>
  <si>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 (нетто)</t>
  </si>
  <si>
    <t>Увеличение (уменьшение) суммы резерва не произошедших убытков по договорам страхования (перестрахования) жизни (нетто)</t>
  </si>
  <si>
    <t>Увеличение (уменьшение) суммы резерва не произошедших убытков по договорам аннуитета (нетто)</t>
  </si>
  <si>
    <t>Увеличение (уменьшение) суммы резерва произошедших, но незаявленных убытков (нетто)</t>
  </si>
  <si>
    <t>Увеличение (уменьшение) суммы резерва заявленных, но неурегулированных убытков (нетто)</t>
  </si>
  <si>
    <t>Увеличение (уменьшение) суммы дополнительных резервов (нетто)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</si>
  <si>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</si>
  <si>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</si>
  <si>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 xml:space="preserve">Увеличение (уменьшение) счетов к уплате по договорам страхования (перестрахования) 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</si>
  <si>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</si>
  <si>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</si>
  <si>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</si>
  <si>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</si>
  <si>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</si>
  <si>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 xml:space="preserve">Уплаченный корпоративный подоходный налог 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</si>
  <si>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</si>
  <si>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</si>
  <si>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 xml:space="preserve">Покупка (продажа) ценных бумаг, удерживаемых до погашения 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</si>
  <si>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</si>
  <si>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</si>
  <si>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 в капитал других юридических лиц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</si>
  <si>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</si>
  <si>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</si>
  <si>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</si>
  <si>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</si>
  <si>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акций</t>
  </si>
  <si>
    <t>Выплата дивидендов</t>
  </si>
  <si>
    <t>прошлый год проставила с неконсолидированного отчета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</si>
  <si>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</si>
  <si>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</si>
  <si>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</si>
  <si>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Остаток денег и денежных эквивалентов на конец отчетного периода </t>
  </si>
  <si>
    <t xml:space="preserve">Форма №4 </t>
  </si>
  <si>
    <t>Отчет об изменениях в  капитале</t>
  </si>
  <si>
    <t>Капитал родительской организации</t>
  </si>
  <si>
    <t>Доля меньшинства</t>
  </si>
  <si>
    <t>Уставный капитал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</si>
  <si>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</si>
  <si>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</si>
  <si>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</si>
  <si>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</si>
  <si>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</si>
  <si>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</si>
  <si>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</si>
  <si>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</si>
  <si>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</si>
  <si>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</si>
  <si>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 признанная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</si>
  <si>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</si>
  <si>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</si>
  <si>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</si>
  <si>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</si>
  <si>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</si>
  <si>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</si>
  <si>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</si>
  <si>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</si>
  <si>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</si>
  <si>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отчётного периода</t>
  </si>
  <si>
    <t>Пересчитанное сальдо на начало отчётного периода</t>
  </si>
  <si>
    <t xml:space="preserve">     изменение накопленной переоценки основных средств</t>
  </si>
  <si>
    <t>Сальдо на конец отчетного периода</t>
  </si>
  <si>
    <t>Балансовая стоимость одной простой акции</t>
  </si>
  <si>
    <t>Базовая прибыль на одну простую акцию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</si>
</sst>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#,##0.00_ ;[Red]\-#,##0.00\ "/>
    <numFmt numFmtId="166" formatCode="General_)"/>
    <numFmt numFmtId="168" formatCode="_(* #,##0.00_);_(* \(#,##0.00\);_(* &quot;-&quot;??_);_(@_)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  <charset val="204"/>
    </font>
    <font>
      <b/>
      <sz val="10"/>
      <color indexed="9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9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i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 Cyr"/>
      <family val="1"/>
      <charset val="204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"/>
    </font>
    <font>
      <sz val="11"/>
      <color indexed="8"/>
      <name val="Calibri"/>
      <family val="2"/>
      <charset val="204"/>
    </font>
    <font>
      <b/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50">
    <xf numFmtId="0" fontId="0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166" fontId="30" fillId="2" borderId="7" applyBorder="0"/>
    <xf numFmtId="0" fontId="31" fillId="0" borderId="0"/>
    <xf numFmtId="0" fontId="33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 applyProtection="1">
      <protection locked="0"/>
    </xf>
    <xf numFmtId="0" fontId="11" fillId="0" borderId="1" xfId="0" applyFont="1" applyFill="1" applyBorder="1" applyAlignment="1">
      <alignment wrapText="1"/>
    </xf>
    <xf numFmtId="3" fontId="3" fillId="0" borderId="0" xfId="0" applyNumberFormat="1" applyFont="1" applyFill="1" applyAlignment="1">
      <alignment vertical="top"/>
    </xf>
    <xf numFmtId="3" fontId="11" fillId="0" borderId="1" xfId="0" applyNumberFormat="1" applyFont="1" applyFill="1" applyBorder="1" applyAlignment="1"/>
    <xf numFmtId="0" fontId="12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12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0" fontId="9" fillId="0" borderId="0" xfId="1" applyFont="1" applyFill="1" applyBorder="1"/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right" vertical="top"/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15" fillId="0" borderId="0" xfId="0" applyFont="1" applyFill="1" applyAlignment="1">
      <alignment vertical="top"/>
    </xf>
    <xf numFmtId="0" fontId="11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3" fontId="8" fillId="0" borderId="0" xfId="0" applyNumberFormat="1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horizontal="center" vertical="top"/>
    </xf>
    <xf numFmtId="3" fontId="21" fillId="0" borderId="1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3" fontId="3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 inden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 applyProtection="1">
      <protection locked="0"/>
    </xf>
    <xf numFmtId="3" fontId="13" fillId="0" borderId="1" xfId="0" applyNumberFormat="1" applyFont="1" applyFill="1" applyBorder="1" applyAlignment="1" applyProtection="1">
      <protection locked="0"/>
    </xf>
    <xf numFmtId="49" fontId="21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49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3" fontId="14" fillId="0" borderId="0" xfId="0" applyNumberFormat="1" applyFont="1" applyFill="1" applyAlignment="1">
      <alignment vertical="top"/>
    </xf>
    <xf numFmtId="0" fontId="3" fillId="0" borderId="1" xfId="0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protection locked="0"/>
    </xf>
    <xf numFmtId="0" fontId="14" fillId="0" borderId="1" xfId="0" applyFont="1" applyFill="1" applyBorder="1" applyAlignment="1">
      <alignment horizontal="center" vertical="top"/>
    </xf>
    <xf numFmtId="0" fontId="3" fillId="0" borderId="0" xfId="1" applyFont="1" applyFill="1" applyBorder="1"/>
    <xf numFmtId="164" fontId="23" fillId="0" borderId="0" xfId="3" applyNumberFormat="1" applyFont="1" applyFill="1" applyBorder="1" applyAlignment="1">
      <alignment horizontal="right" vertical="top" wrapText="1"/>
    </xf>
    <xf numFmtId="0" fontId="3" fillId="0" borderId="0" xfId="0" applyFont="1" applyFill="1" applyAlignment="1" applyProtection="1">
      <alignment horizontal="center"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horizontal="right" vertical="top"/>
    </xf>
    <xf numFmtId="0" fontId="14" fillId="0" borderId="0" xfId="0" applyFont="1" applyFill="1" applyAlignment="1" applyProtection="1">
      <alignment horizontal="center" vertical="top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24" fillId="0" borderId="1" xfId="0" applyFont="1" applyFill="1" applyBorder="1" applyAlignment="1" applyProtection="1">
      <alignment vertical="top" wrapText="1"/>
    </xf>
    <xf numFmtId="0" fontId="24" fillId="0" borderId="1" xfId="0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24" fillId="0" borderId="4" xfId="0" applyFont="1" applyFill="1" applyBorder="1" applyAlignment="1" applyProtection="1">
      <alignment vertical="top" wrapText="1"/>
    </xf>
    <xf numFmtId="0" fontId="24" fillId="0" borderId="3" xfId="0" applyFont="1" applyFill="1" applyBorder="1" applyAlignment="1" applyProtection="1">
      <alignment horizontal="center" vertical="top"/>
    </xf>
    <xf numFmtId="3" fontId="3" fillId="0" borderId="4" xfId="0" applyNumberFormat="1" applyFont="1" applyFill="1" applyBorder="1" applyAlignment="1" applyProtection="1">
      <alignment vertical="top"/>
    </xf>
    <xf numFmtId="0" fontId="24" fillId="0" borderId="0" xfId="0" applyFont="1" applyFill="1" applyAlignment="1" applyProtection="1">
      <alignment vertical="top"/>
    </xf>
    <xf numFmtId="0" fontId="11" fillId="0" borderId="1" xfId="0" applyFont="1" applyFill="1" applyBorder="1" applyAlignment="1" applyProtection="1">
      <alignment vertical="top" wrapText="1"/>
    </xf>
    <xf numFmtId="0" fontId="11" fillId="0" borderId="5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/>
    </xf>
    <xf numFmtId="0" fontId="11" fillId="0" borderId="6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" vertical="top"/>
    </xf>
    <xf numFmtId="3" fontId="3" fillId="0" borderId="6" xfId="0" applyNumberFormat="1" applyFont="1" applyFill="1" applyBorder="1" applyAlignment="1" applyProtection="1">
      <alignment vertical="top"/>
      <protection locked="0"/>
    </xf>
    <xf numFmtId="3" fontId="24" fillId="0" borderId="1" xfId="0" applyNumberFormat="1" applyFont="1" applyFill="1" applyBorder="1" applyAlignment="1" applyProtection="1">
      <alignment vertical="top"/>
    </xf>
    <xf numFmtId="0" fontId="3" fillId="0" borderId="1" xfId="1" applyFont="1" applyFill="1" applyBorder="1" applyAlignment="1" applyProtection="1">
      <alignment horizontal="center" vertical="top"/>
    </xf>
    <xf numFmtId="3" fontId="3" fillId="0" borderId="1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vertical="top" wrapText="1"/>
    </xf>
    <xf numFmtId="0" fontId="21" fillId="0" borderId="7" xfId="1" applyFont="1" applyFill="1" applyBorder="1" applyAlignment="1" applyProtection="1">
      <alignment horizontal="left" vertical="top" wrapText="1"/>
    </xf>
    <xf numFmtId="0" fontId="21" fillId="0" borderId="1" xfId="1" applyFont="1" applyFill="1" applyBorder="1" applyAlignment="1" applyProtection="1">
      <alignment horizontal="center" vertical="top" wrapText="1"/>
    </xf>
    <xf numFmtId="3" fontId="14" fillId="0" borderId="1" xfId="1" applyNumberFormat="1" applyFont="1" applyFill="1" applyBorder="1" applyAlignment="1" applyProtection="1">
      <alignment vertical="top"/>
    </xf>
    <xf numFmtId="0" fontId="21" fillId="0" borderId="0" xfId="1" applyFont="1" applyFill="1" applyAlignment="1" applyProtection="1">
      <alignment vertical="top"/>
    </xf>
    <xf numFmtId="0" fontId="5" fillId="0" borderId="1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top"/>
    </xf>
    <xf numFmtId="3" fontId="3" fillId="0" borderId="1" xfId="0" applyNumberFormat="1" applyFont="1" applyFill="1" applyBorder="1" applyAlignment="1" applyProtection="1">
      <alignment vertical="top"/>
    </xf>
    <xf numFmtId="0" fontId="25" fillId="0" borderId="0" xfId="0" applyFont="1" applyFill="1" applyAlignment="1" applyProtection="1">
      <alignment vertical="top"/>
      <protection locked="0"/>
    </xf>
    <xf numFmtId="3" fontId="25" fillId="0" borderId="1" xfId="0" applyNumberFormat="1" applyFont="1" applyFill="1" applyBorder="1" applyAlignment="1" applyProtection="1">
      <alignment vertical="top"/>
      <protection locked="0"/>
    </xf>
    <xf numFmtId="0" fontId="26" fillId="0" borderId="1" xfId="0" applyFont="1" applyFill="1" applyBorder="1" applyAlignment="1" applyProtection="1">
      <alignment horizontal="left" vertical="top" wrapText="1"/>
    </xf>
    <xf numFmtId="0" fontId="26" fillId="0" borderId="1" xfId="0" applyFont="1" applyFill="1" applyBorder="1" applyAlignment="1" applyProtection="1">
      <alignment horizontal="center" vertical="top"/>
    </xf>
    <xf numFmtId="3" fontId="14" fillId="0" borderId="1" xfId="0" applyNumberFormat="1" applyFont="1" applyFill="1" applyBorder="1" applyAlignment="1" applyProtection="1">
      <alignment vertical="top"/>
    </xf>
    <xf numFmtId="0" fontId="26" fillId="0" borderId="0" xfId="0" applyFont="1" applyFill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3" fontId="11" fillId="0" borderId="0" xfId="0" applyNumberFormat="1" applyFont="1" applyFill="1" applyAlignment="1" applyProtection="1">
      <alignment vertical="top"/>
    </xf>
    <xf numFmtId="164" fontId="23" fillId="0" borderId="8" xfId="4" applyNumberFormat="1" applyFont="1" applyFill="1" applyBorder="1" applyAlignment="1">
      <alignment horizontal="right" vertical="top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164" fontId="3" fillId="0" borderId="0" xfId="0" applyNumberFormat="1" applyFont="1" applyFill="1" applyAlignment="1" applyProtection="1">
      <alignment vertical="top"/>
      <protection locked="0"/>
    </xf>
    <xf numFmtId="165" fontId="3" fillId="0" borderId="0" xfId="0" applyNumberFormat="1" applyFont="1" applyFill="1" applyAlignment="1" applyProtection="1">
      <alignment vertical="top"/>
      <protection locked="0"/>
    </xf>
    <xf numFmtId="164" fontId="23" fillId="0" borderId="9" xfId="4" applyNumberFormat="1" applyFont="1" applyFill="1" applyBorder="1" applyAlignment="1">
      <alignment horizontal="right" vertical="top"/>
    </xf>
    <xf numFmtId="0" fontId="9" fillId="0" borderId="0" xfId="0" applyFont="1" applyFill="1" applyAlignment="1" applyProtection="1">
      <protection locked="0"/>
    </xf>
    <xf numFmtId="0" fontId="27" fillId="0" borderId="0" xfId="0" applyFont="1" applyFill="1" applyAlignment="1">
      <alignment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 applyProtection="1">
      <alignment horizontal="center" vertical="top"/>
      <protection locked="0"/>
    </xf>
    <xf numFmtId="0" fontId="27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 vertical="top"/>
    </xf>
    <xf numFmtId="0" fontId="27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vertical="top" wrapText="1"/>
    </xf>
    <xf numFmtId="3" fontId="27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Font="1" applyFill="1" applyBorder="1" applyAlignment="1" applyProtection="1">
      <alignment vertical="top"/>
      <protection locked="0"/>
    </xf>
    <xf numFmtId="0" fontId="29" fillId="0" borderId="1" xfId="0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27" fillId="0" borderId="0" xfId="0" applyFont="1" applyFill="1" applyAlignment="1" applyProtection="1">
      <alignment horizontal="right" vertical="top"/>
      <protection locked="0"/>
    </xf>
    <xf numFmtId="3" fontId="27" fillId="0" borderId="0" xfId="0" applyNumberFormat="1" applyFont="1" applyFill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vertical="top" wrapText="1"/>
      <protection locked="0"/>
    </xf>
    <xf numFmtId="0" fontId="27" fillId="0" borderId="0" xfId="0" applyFont="1" applyFill="1" applyAlignment="1" applyProtection="1">
      <alignment vertical="top" wrapText="1"/>
      <protection locked="0"/>
    </xf>
    <xf numFmtId="0" fontId="27" fillId="0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4" fontId="36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top"/>
    </xf>
  </cellXfs>
  <cellStyles count="150">
    <cellStyle name="HELL" xfId="5"/>
    <cellStyle name="Normal_Sheet1" xfId="6"/>
    <cellStyle name="Standard_kommwert" xfId="7"/>
    <cellStyle name="Обычный" xfId="0" builtinId="0"/>
    <cellStyle name="Обычный 10" xfId="8"/>
    <cellStyle name="Обычный 100" xfId="9"/>
    <cellStyle name="Обычный 101" xfId="10"/>
    <cellStyle name="Обычный 102" xfId="11"/>
    <cellStyle name="Обычный 103" xfId="12"/>
    <cellStyle name="Обычный 104" xfId="13"/>
    <cellStyle name="Обычный 105" xfId="14"/>
    <cellStyle name="Обычный 107" xfId="15"/>
    <cellStyle name="Обычный 11" xfId="16"/>
    <cellStyle name="Обычный 12" xfId="17"/>
    <cellStyle name="Обычный 12 2" xfId="18"/>
    <cellStyle name="Обычный 13" xfId="19"/>
    <cellStyle name="Обычный 14" xfId="20"/>
    <cellStyle name="Обычный 15" xfId="21"/>
    <cellStyle name="Обычный 16" xfId="22"/>
    <cellStyle name="Обычный 17" xfId="23"/>
    <cellStyle name="Обычный 18" xfId="24"/>
    <cellStyle name="Обычный 19" xfId="25"/>
    <cellStyle name="Обычный 2" xfId="26"/>
    <cellStyle name="Обычный 2 10" xfId="27"/>
    <cellStyle name="Обычный 2 11" xfId="28"/>
    <cellStyle name="Обычный 2 12" xfId="29"/>
    <cellStyle name="Обычный 2 13" xfId="30"/>
    <cellStyle name="Обычный 2 14" xfId="31"/>
    <cellStyle name="Обычный 2 15" xfId="32"/>
    <cellStyle name="Обычный 2 16" xfId="33"/>
    <cellStyle name="Обычный 2 17" xfId="34"/>
    <cellStyle name="Обычный 2 18" xfId="35"/>
    <cellStyle name="Обычный 2 19" xfId="36"/>
    <cellStyle name="Обычный 2 2" xfId="37"/>
    <cellStyle name="Обычный 2 20" xfId="38"/>
    <cellStyle name="Обычный 2 21" xfId="39"/>
    <cellStyle name="Обычный 2 22" xfId="40"/>
    <cellStyle name="Обычный 2 23" xfId="41"/>
    <cellStyle name="Обычный 2 24" xfId="42"/>
    <cellStyle name="Обычный 2 25" xfId="43"/>
    <cellStyle name="Обычный 2 26" xfId="44"/>
    <cellStyle name="Обычный 2 3" xfId="45"/>
    <cellStyle name="Обычный 2 4" xfId="46"/>
    <cellStyle name="Обычный 2 5" xfId="47"/>
    <cellStyle name="Обычный 2 6" xfId="48"/>
    <cellStyle name="Обычный 2 7" xfId="49"/>
    <cellStyle name="Обычный 2 8" xfId="50"/>
    <cellStyle name="Обычный 2 9" xfId="51"/>
    <cellStyle name="Обычный 20" xfId="52"/>
    <cellStyle name="Обычный 20 2" xfId="53"/>
    <cellStyle name="Обычный 21" xfId="54"/>
    <cellStyle name="Обычный 22" xfId="55"/>
    <cellStyle name="Обычный 23" xfId="56"/>
    <cellStyle name="Обычный 24" xfId="57"/>
    <cellStyle name="Обычный 25" xfId="58"/>
    <cellStyle name="Обычный 26" xfId="59"/>
    <cellStyle name="Обычный 27" xfId="60"/>
    <cellStyle name="Обычный 28" xfId="61"/>
    <cellStyle name="Обычный 29" xfId="62"/>
    <cellStyle name="Обычный 3" xfId="63"/>
    <cellStyle name="Обычный 30" xfId="64"/>
    <cellStyle name="Обычный 31" xfId="65"/>
    <cellStyle name="Обычный 32" xfId="66"/>
    <cellStyle name="Обычный 33" xfId="67"/>
    <cellStyle name="Обычный 34" xfId="68"/>
    <cellStyle name="Обычный 35" xfId="69"/>
    <cellStyle name="Обычный 36" xfId="70"/>
    <cellStyle name="Обычный 37" xfId="71"/>
    <cellStyle name="Обычный 38" xfId="72"/>
    <cellStyle name="Обычный 39" xfId="73"/>
    <cellStyle name="Обычный 4" xfId="74"/>
    <cellStyle name="Обычный 4 2" xfId="75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86"/>
    <cellStyle name="Обычный 50" xfId="87"/>
    <cellStyle name="Обычный 51" xfId="88"/>
    <cellStyle name="Обычный 52" xfId="89"/>
    <cellStyle name="Обычный 53" xfId="90"/>
    <cellStyle name="Обычный 54" xfId="91"/>
    <cellStyle name="Обычный 55" xfId="92"/>
    <cellStyle name="Обычный 56" xfId="93"/>
    <cellStyle name="Обычный 57" xfId="94"/>
    <cellStyle name="Обычный 58" xfId="95"/>
    <cellStyle name="Обычный 59" xfId="96"/>
    <cellStyle name="Обычный 6" xfId="97"/>
    <cellStyle name="Обычный 6 2" xfId="98"/>
    <cellStyle name="Обычный 60" xfId="99"/>
    <cellStyle name="Обычный 61" xfId="100"/>
    <cellStyle name="Обычный 62" xfId="101"/>
    <cellStyle name="Обычный 63" xfId="102"/>
    <cellStyle name="Обычный 64" xfId="103"/>
    <cellStyle name="Обычный 65" xfId="104"/>
    <cellStyle name="Обычный 66" xfId="105"/>
    <cellStyle name="Обычный 67" xfId="106"/>
    <cellStyle name="Обычный 68" xfId="107"/>
    <cellStyle name="Обычный 69" xfId="108"/>
    <cellStyle name="Обычный 7" xfId="109"/>
    <cellStyle name="Обычный 70" xfId="110"/>
    <cellStyle name="Обычный 71" xfId="111"/>
    <cellStyle name="Обычный 72" xfId="112"/>
    <cellStyle name="Обычный 73" xfId="113"/>
    <cellStyle name="Обычный 74" xfId="114"/>
    <cellStyle name="Обычный 75" xfId="115"/>
    <cellStyle name="Обычный 76" xfId="116"/>
    <cellStyle name="Обычный 77" xfId="117"/>
    <cellStyle name="Обычный 78" xfId="118"/>
    <cellStyle name="Обычный 79" xfId="119"/>
    <cellStyle name="Обычный 8" xfId="120"/>
    <cellStyle name="Обычный 80" xfId="121"/>
    <cellStyle name="Обычный 81" xfId="122"/>
    <cellStyle name="Обычный 82" xfId="123"/>
    <cellStyle name="Обычный 83" xfId="124"/>
    <cellStyle name="Обычный 84" xfId="125"/>
    <cellStyle name="Обычный 85" xfId="126"/>
    <cellStyle name="Обычный 86" xfId="127"/>
    <cellStyle name="Обычный 87" xfId="128"/>
    <cellStyle name="Обычный 88" xfId="129"/>
    <cellStyle name="Обычный 89" xfId="130"/>
    <cellStyle name="Обычный 9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ОПУ" xfId="3"/>
    <cellStyle name="Обычный_Прилож. к форме №2" xfId="2"/>
    <cellStyle name="Обычный_ф3" xfId="4"/>
    <cellStyle name="Обычный_Формы ФО для НПФ" xfId="1"/>
    <cellStyle name="Процентный 2" xfId="142"/>
    <cellStyle name="Процентный 3" xfId="143"/>
    <cellStyle name="Процентный 4" xfId="144"/>
    <cellStyle name="Процентный 5" xfId="145"/>
    <cellStyle name="Процентный 6" xfId="146"/>
    <cellStyle name="Финансовый 2" xfId="147"/>
    <cellStyle name="Финансовый 2 2" xfId="148"/>
    <cellStyle name="Финансовый 3" xfId="1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enova_a/Desktop/&#1052;&#1072;&#1088;&#1080;&#1103;/&#1040;&#1060;&#1053;/&#1054;&#1090;&#1095;&#1077;&#1090;&#1099;/2015/&#1080;&#1102;&#1085;&#1100;%202015/&#1048;&#1102;&#1085;&#1100;%202015%20&#1092;&#1080;&#1085;&#1072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emidova/&#1056;&#1072;&#1073;&#1086;&#1095;&#1080;&#1081;%20&#1089;&#1090;&#1086;&#1083;/&#1052;&#1086;&#1080;%20&#1088;&#1077;&#1079;&#1077;&#1088;&#1074;&#1099;/&#1056;&#1077;&#1079;&#1077;&#1088;&#1074;%20010909/last/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7;&#1042;&#1054;&#1044;_010712_&#1086;&#1088;&#1080;&#1075;&#1080;&#1085;&#1072;&#1083;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42;&#1077;&#1088;&#1099;%20&#1042;&#1080;&#1082;&#1090;&#1086;&#1088;&#1086;&#1074;&#1085;&#1099;/&#1054;&#1090;%20&#1040;&#1089;&#1082;&#1072;&#1088;&#1072;/01.09.2010/&#1057;&#1042;&#1054;&#1044;_010910(&#1085;&#1086;&#1074;&#1099;&#1081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88;&#1077;&#1079;&#1077;&#1088;&#1074;%20&#1054;&#1057;&#1053;&#1057;_1002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1007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Баланс"/>
      <sheetName val="ОПУ"/>
      <sheetName val="1"/>
      <sheetName val="2"/>
      <sheetName val="2-3"/>
      <sheetName val="3"/>
      <sheetName val="4"/>
      <sheetName val="5"/>
      <sheetName val="6"/>
      <sheetName val="7-1"/>
      <sheetName val="7-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"/>
      <sheetName val="23"/>
      <sheetName val="24"/>
      <sheetName val="25"/>
      <sheetName val="25-1"/>
      <sheetName val="25-2"/>
      <sheetName val="26"/>
      <sheetName val="26-1"/>
      <sheetName val="27"/>
      <sheetName val="28"/>
      <sheetName val="29"/>
      <sheetName val="30"/>
      <sheetName val="31"/>
      <sheetName val="33"/>
      <sheetName val="34"/>
      <sheetName val="35-год"/>
      <sheetName val="37-год"/>
      <sheetName val="прилож.1_с 23.05.2012"/>
      <sheetName val="расчет АКЛ"/>
      <sheetName val="фмп"/>
      <sheetName val="доп к пруд"/>
      <sheetName val="Лист2"/>
      <sheetName val="приложение 9"/>
      <sheetName val="коэф.убыт"/>
      <sheetName val="ф3"/>
      <sheetName val="ф4"/>
      <sheetName val="ф4-2"/>
      <sheetName val="проч расходы"/>
    </sheetNames>
    <sheetDataSet>
      <sheetData sheetId="0" refreshError="1"/>
      <sheetData sheetId="1"/>
      <sheetData sheetId="2"/>
      <sheetData sheetId="3">
        <row r="36">
          <cell r="F36">
            <v>235357</v>
          </cell>
        </row>
      </sheetData>
      <sheetData sheetId="4">
        <row r="33">
          <cell r="I33">
            <v>2048419</v>
          </cell>
          <cell r="L33">
            <v>66076</v>
          </cell>
          <cell r="M33">
            <v>20000</v>
          </cell>
        </row>
      </sheetData>
      <sheetData sheetId="5">
        <row r="10">
          <cell r="C10">
            <v>-9812</v>
          </cell>
        </row>
        <row r="14">
          <cell r="C14">
            <v>12299</v>
          </cell>
        </row>
      </sheetData>
      <sheetData sheetId="6">
        <row r="30">
          <cell r="I30">
            <v>1121999</v>
          </cell>
          <cell r="K30">
            <v>0</v>
          </cell>
        </row>
      </sheetData>
      <sheetData sheetId="7"/>
      <sheetData sheetId="8">
        <row r="18">
          <cell r="C18">
            <v>3562</v>
          </cell>
          <cell r="G18">
            <v>3562</v>
          </cell>
        </row>
        <row r="24">
          <cell r="C24">
            <v>13359</v>
          </cell>
        </row>
        <row r="31">
          <cell r="C31">
            <v>349520</v>
          </cell>
          <cell r="G31">
            <v>14520</v>
          </cell>
        </row>
      </sheetData>
      <sheetData sheetId="9">
        <row r="16">
          <cell r="D16">
            <v>172646</v>
          </cell>
        </row>
      </sheetData>
      <sheetData sheetId="10">
        <row r="50">
          <cell r="C50">
            <v>10680517</v>
          </cell>
          <cell r="G50">
            <v>2871758</v>
          </cell>
          <cell r="H50">
            <v>2209203</v>
          </cell>
          <cell r="J50">
            <v>1113889</v>
          </cell>
          <cell r="K50">
            <v>901159</v>
          </cell>
          <cell r="N50">
            <v>0</v>
          </cell>
          <cell r="O50">
            <v>0</v>
          </cell>
        </row>
      </sheetData>
      <sheetData sheetId="11">
        <row r="51">
          <cell r="D51">
            <v>-2627590</v>
          </cell>
          <cell r="E51">
            <v>-2905417</v>
          </cell>
          <cell r="I51">
            <v>-634147</v>
          </cell>
          <cell r="J51">
            <v>-357868</v>
          </cell>
          <cell r="N51">
            <v>0</v>
          </cell>
          <cell r="O51">
            <v>0</v>
          </cell>
        </row>
      </sheetData>
      <sheetData sheetId="12">
        <row r="25">
          <cell r="F25">
            <v>650000</v>
          </cell>
        </row>
      </sheetData>
      <sheetData sheetId="13">
        <row r="53">
          <cell r="D53">
            <v>11331784</v>
          </cell>
          <cell r="G53">
            <v>286835</v>
          </cell>
          <cell r="J53">
            <v>10216604</v>
          </cell>
          <cell r="N53">
            <v>6975709</v>
          </cell>
        </row>
      </sheetData>
      <sheetData sheetId="14" refreshError="1"/>
      <sheetData sheetId="15" refreshError="1"/>
      <sheetData sheetId="16" refreshError="1"/>
      <sheetData sheetId="17">
        <row r="52">
          <cell r="C52">
            <v>5723</v>
          </cell>
          <cell r="F52">
            <v>105295</v>
          </cell>
        </row>
      </sheetData>
      <sheetData sheetId="18">
        <row r="50">
          <cell r="C50">
            <v>1383285</v>
          </cell>
          <cell r="D50">
            <v>160497</v>
          </cell>
          <cell r="E50">
            <v>21248</v>
          </cell>
          <cell r="H50">
            <v>379572</v>
          </cell>
          <cell r="J50">
            <v>693467</v>
          </cell>
          <cell r="N50">
            <v>9795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10">
          <cell r="C10">
            <v>1926993</v>
          </cell>
          <cell r="D10">
            <v>531700</v>
          </cell>
        </row>
      </sheetData>
      <sheetData sheetId="24" refreshError="1"/>
      <sheetData sheetId="25" refreshError="1"/>
      <sheetData sheetId="26">
        <row r="11">
          <cell r="C11">
            <v>48030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0">
          <cell r="C10">
            <v>263139</v>
          </cell>
        </row>
        <row r="20">
          <cell r="C20">
            <v>8261</v>
          </cell>
        </row>
        <row r="21">
          <cell r="C21">
            <v>40372</v>
          </cell>
        </row>
        <row r="34">
          <cell r="C34">
            <v>24764</v>
          </cell>
        </row>
        <row r="35">
          <cell r="C35">
            <v>1</v>
          </cell>
        </row>
        <row r="37">
          <cell r="C37">
            <v>445</v>
          </cell>
        </row>
        <row r="38">
          <cell r="C38">
            <v>13</v>
          </cell>
        </row>
        <row r="39">
          <cell r="C39">
            <v>2</v>
          </cell>
        </row>
        <row r="40">
          <cell r="C40">
            <v>2387</v>
          </cell>
        </row>
        <row r="43">
          <cell r="C43">
            <v>494587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2:I173"/>
  <sheetViews>
    <sheetView tabSelected="1" workbookViewId="0">
      <selection activeCell="G37" sqref="E1:G1048576"/>
    </sheetView>
  </sheetViews>
  <sheetFormatPr defaultRowHeight="12.75"/>
  <cols>
    <col min="1" max="1" width="98.140625" style="1" customWidth="1"/>
    <col min="2" max="2" width="4.7109375" style="1" customWidth="1"/>
    <col min="3" max="3" width="10.42578125" style="1" customWidth="1"/>
    <col min="4" max="4" width="13.140625" style="1" customWidth="1"/>
    <col min="5" max="5" width="10.42578125" style="1" hidden="1" customWidth="1"/>
    <col min="6" max="7" width="9.140625" style="1" hidden="1" customWidth="1"/>
    <col min="8" max="16384" width="9.140625" style="1"/>
  </cols>
  <sheetData>
    <row r="2" spans="1:5" hidden="1">
      <c r="D2" s="2" t="s">
        <v>0</v>
      </c>
    </row>
    <row r="3" spans="1:5" hidden="1">
      <c r="B3" s="1" t="s">
        <v>1</v>
      </c>
      <c r="D3" s="2"/>
    </row>
    <row r="4" spans="1:5" hidden="1">
      <c r="C4" s="1" t="s">
        <v>2</v>
      </c>
      <c r="D4" s="2"/>
    </row>
    <row r="5" spans="1:5" hidden="1">
      <c r="C5" s="1" t="s">
        <v>3</v>
      </c>
      <c r="D5" s="2"/>
    </row>
    <row r="6" spans="1:5" hidden="1">
      <c r="C6" s="1" t="s">
        <v>4</v>
      </c>
      <c r="D6" s="2"/>
    </row>
    <row r="7" spans="1:5">
      <c r="D7" s="2"/>
    </row>
    <row r="8" spans="1:5" ht="10.5" customHeight="1">
      <c r="D8" s="4" t="s">
        <v>5</v>
      </c>
    </row>
    <row r="9" spans="1:5">
      <c r="A9" s="5" t="s">
        <v>6</v>
      </c>
      <c r="B9" s="5"/>
      <c r="C9" s="5"/>
      <c r="D9" s="5"/>
    </row>
    <row r="10" spans="1:5">
      <c r="A10" s="6" t="s">
        <v>7</v>
      </c>
      <c r="B10" s="6"/>
      <c r="C10" s="6"/>
      <c r="D10" s="6"/>
    </row>
    <row r="11" spans="1:5">
      <c r="A11" s="6" t="s">
        <v>8</v>
      </c>
      <c r="B11" s="6"/>
      <c r="C11" s="6"/>
      <c r="D11" s="6"/>
    </row>
    <row r="12" spans="1:5" ht="12.75" customHeight="1">
      <c r="D12" s="7" t="s">
        <v>9</v>
      </c>
    </row>
    <row r="13" spans="1:5" s="12" customFormat="1" ht="34.5" customHeight="1">
      <c r="A13" s="8" t="s">
        <v>10</v>
      </c>
      <c r="B13" s="9" t="s">
        <v>11</v>
      </c>
      <c r="C13" s="10" t="s">
        <v>12</v>
      </c>
      <c r="D13" s="10" t="s">
        <v>13</v>
      </c>
      <c r="E13" s="11"/>
    </row>
    <row r="14" spans="1:5" ht="10.5" customHeight="1">
      <c r="A14" s="13">
        <v>1</v>
      </c>
      <c r="B14" s="13">
        <v>2</v>
      </c>
      <c r="C14" s="13">
        <v>3</v>
      </c>
      <c r="D14" s="13">
        <v>4</v>
      </c>
      <c r="E14" s="14"/>
    </row>
    <row r="15" spans="1:5">
      <c r="A15" s="15" t="s">
        <v>14</v>
      </c>
      <c r="B15" s="16"/>
      <c r="C15" s="17"/>
      <c r="D15" s="17"/>
      <c r="E15" s="18">
        <f>C15-D15</f>
        <v>0</v>
      </c>
    </row>
    <row r="16" spans="1:5">
      <c r="A16" s="19" t="s">
        <v>15</v>
      </c>
      <c r="B16" s="16">
        <v>1</v>
      </c>
      <c r="C16" s="20">
        <f>'[1]1'!F36</f>
        <v>235357</v>
      </c>
      <c r="D16" s="20">
        <v>618197</v>
      </c>
      <c r="E16" s="21">
        <f>C16-D16</f>
        <v>-382840</v>
      </c>
    </row>
    <row r="17" spans="1:9" ht="13.5" customHeight="1">
      <c r="A17" s="22" t="s">
        <v>16</v>
      </c>
      <c r="B17" s="16">
        <v>2</v>
      </c>
      <c r="C17" s="20">
        <f>'[1]2'!I33+'[1]2'!L33-'[1]2'!M33</f>
        <v>2094495</v>
      </c>
      <c r="D17" s="20">
        <v>1536742</v>
      </c>
      <c r="E17" s="21">
        <f t="shared" ref="E17:E44" si="0">C17-D17</f>
        <v>557753</v>
      </c>
    </row>
    <row r="18" spans="1:9" ht="15" customHeight="1">
      <c r="A18" s="22" t="s">
        <v>17</v>
      </c>
      <c r="B18" s="16">
        <v>3</v>
      </c>
      <c r="C18" s="20">
        <f>'[1]3'!K30</f>
        <v>0</v>
      </c>
      <c r="D18" s="20"/>
      <c r="E18" s="21">
        <f t="shared" si="0"/>
        <v>0</v>
      </c>
    </row>
    <row r="19" spans="1:9" ht="40.5" customHeight="1">
      <c r="A19" s="19" t="s">
        <v>18</v>
      </c>
      <c r="B19" s="16">
        <v>4</v>
      </c>
      <c r="C19" s="23">
        <f>'[1]3'!I30</f>
        <v>1121999</v>
      </c>
      <c r="D19" s="23">
        <v>1139912</v>
      </c>
      <c r="E19" s="21">
        <f t="shared" si="0"/>
        <v>-17913</v>
      </c>
    </row>
    <row r="20" spans="1:9" ht="12.75" customHeight="1">
      <c r="A20" s="19" t="s">
        <v>19</v>
      </c>
      <c r="B20" s="16">
        <v>5</v>
      </c>
      <c r="C20" s="20">
        <f>'[1]4'!M10</f>
        <v>0</v>
      </c>
      <c r="D20" s="20"/>
      <c r="E20" s="21">
        <f t="shared" si="0"/>
        <v>0</v>
      </c>
    </row>
    <row r="21" spans="1:9" ht="12.75" customHeight="1">
      <c r="A21" s="19" t="s">
        <v>20</v>
      </c>
      <c r="B21" s="16">
        <f>B20+1</f>
        <v>6</v>
      </c>
      <c r="C21" s="20"/>
      <c r="D21" s="20"/>
      <c r="E21" s="21">
        <f t="shared" si="0"/>
        <v>0</v>
      </c>
    </row>
    <row r="22" spans="1:9" ht="12.75" customHeight="1">
      <c r="A22" s="19" t="s">
        <v>21</v>
      </c>
      <c r="B22" s="16">
        <f t="shared" ref="B22:B42" si="1">B21+1</f>
        <v>7</v>
      </c>
      <c r="C22" s="20"/>
      <c r="D22" s="20"/>
      <c r="E22" s="21">
        <f t="shared" si="0"/>
        <v>0</v>
      </c>
    </row>
    <row r="23" spans="1:9" ht="12.75" customHeight="1">
      <c r="A23" s="24" t="s">
        <v>22</v>
      </c>
      <c r="B23" s="16">
        <f t="shared" si="1"/>
        <v>8</v>
      </c>
      <c r="C23" s="20">
        <v>9435810</v>
      </c>
      <c r="D23" s="20">
        <v>2794990</v>
      </c>
      <c r="E23" s="21">
        <f t="shared" si="0"/>
        <v>6640820</v>
      </c>
    </row>
    <row r="24" spans="1:9" ht="12.75" customHeight="1">
      <c r="A24" s="24" t="s">
        <v>23</v>
      </c>
      <c r="B24" s="16">
        <f t="shared" si="1"/>
        <v>9</v>
      </c>
      <c r="C24" s="20">
        <f>'[1]7-1'!H50</f>
        <v>2209203</v>
      </c>
      <c r="D24" s="20">
        <v>5114620</v>
      </c>
      <c r="E24" s="21">
        <f t="shared" si="0"/>
        <v>-2905417</v>
      </c>
    </row>
    <row r="25" spans="1:9" ht="26.25" customHeight="1">
      <c r="A25" s="24" t="s">
        <v>24</v>
      </c>
      <c r="B25" s="16">
        <f t="shared" si="1"/>
        <v>10</v>
      </c>
      <c r="C25" s="20"/>
      <c r="D25" s="20"/>
      <c r="E25" s="21">
        <f t="shared" si="0"/>
        <v>0</v>
      </c>
    </row>
    <row r="26" spans="1:9" ht="26.25" customHeight="1">
      <c r="A26" s="24" t="s">
        <v>25</v>
      </c>
      <c r="B26" s="16">
        <f t="shared" si="1"/>
        <v>11</v>
      </c>
      <c r="C26" s="20"/>
      <c r="D26" s="20"/>
      <c r="E26" s="21">
        <f t="shared" si="0"/>
        <v>0</v>
      </c>
      <c r="I26" s="25"/>
    </row>
    <row r="27" spans="1:9" ht="12.75" customHeight="1">
      <c r="A27" s="24" t="s">
        <v>26</v>
      </c>
      <c r="B27" s="16">
        <f t="shared" si="1"/>
        <v>12</v>
      </c>
      <c r="C27" s="20">
        <f>'[1]7-1'!K50</f>
        <v>901159</v>
      </c>
      <c r="D27" s="20">
        <v>1259027</v>
      </c>
      <c r="E27" s="21">
        <f t="shared" si="0"/>
        <v>-357868</v>
      </c>
    </row>
    <row r="28" spans="1:9" ht="22.5" customHeight="1">
      <c r="A28" s="24" t="s">
        <v>27</v>
      </c>
      <c r="B28" s="16">
        <f t="shared" si="1"/>
        <v>13</v>
      </c>
      <c r="C28" s="20">
        <f>'[1]7-1'!O50</f>
        <v>0</v>
      </c>
      <c r="D28" s="20"/>
      <c r="E28" s="21">
        <f t="shared" si="0"/>
        <v>0</v>
      </c>
    </row>
    <row r="29" spans="1:9" ht="24" customHeight="1">
      <c r="A29" s="24" t="s">
        <v>28</v>
      </c>
      <c r="B29" s="16">
        <f t="shared" si="1"/>
        <v>14</v>
      </c>
      <c r="C29" s="26">
        <f>'[1]5'!C31+'[1]5'!C18+'[1]5'!C24-'[1]5'!G18-'[1]5'!G31</f>
        <v>348359</v>
      </c>
      <c r="D29" s="26">
        <v>444321</v>
      </c>
      <c r="E29" s="21">
        <f t="shared" si="0"/>
        <v>-95962</v>
      </c>
    </row>
    <row r="30" spans="1:9" ht="24" customHeight="1">
      <c r="A30" s="24" t="s">
        <v>29</v>
      </c>
      <c r="B30" s="16">
        <f t="shared" si="1"/>
        <v>15</v>
      </c>
      <c r="C30" s="26"/>
      <c r="D30" s="20"/>
      <c r="E30" s="21">
        <f t="shared" si="0"/>
        <v>0</v>
      </c>
    </row>
    <row r="31" spans="1:9" ht="26.25" customHeight="1">
      <c r="A31" s="27" t="s">
        <v>30</v>
      </c>
      <c r="B31" s="16">
        <f t="shared" si="1"/>
        <v>16</v>
      </c>
      <c r="C31" s="20">
        <f>'[1]20'!C10-'[1]20'!D10</f>
        <v>1395293</v>
      </c>
      <c r="D31" s="20">
        <v>1062577</v>
      </c>
      <c r="E31" s="21">
        <f t="shared" si="0"/>
        <v>332716</v>
      </c>
    </row>
    <row r="32" spans="1:9" ht="12.75" customHeight="1">
      <c r="A32" s="27" t="s">
        <v>31</v>
      </c>
      <c r="B32" s="16">
        <f t="shared" si="1"/>
        <v>17</v>
      </c>
      <c r="C32" s="20"/>
      <c r="D32" s="20"/>
      <c r="E32" s="21">
        <f t="shared" si="0"/>
        <v>0</v>
      </c>
    </row>
    <row r="33" spans="1:7" ht="12.75" customHeight="1">
      <c r="A33" s="19" t="s">
        <v>32</v>
      </c>
      <c r="B33" s="16">
        <f t="shared" si="1"/>
        <v>18</v>
      </c>
      <c r="C33" s="20">
        <v>130558</v>
      </c>
      <c r="D33" s="20">
        <v>85490</v>
      </c>
      <c r="E33" s="21">
        <f t="shared" si="0"/>
        <v>45068</v>
      </c>
    </row>
    <row r="34" spans="1:7" ht="12.75" customHeight="1">
      <c r="A34" s="19" t="s">
        <v>33</v>
      </c>
      <c r="B34" s="16">
        <f t="shared" si="1"/>
        <v>19</v>
      </c>
      <c r="C34" s="20">
        <v>82435</v>
      </c>
      <c r="D34" s="20">
        <v>93500</v>
      </c>
      <c r="E34" s="21">
        <f t="shared" si="0"/>
        <v>-11065</v>
      </c>
    </row>
    <row r="35" spans="1:7" ht="12.75" customHeight="1">
      <c r="A35" s="19" t="s">
        <v>34</v>
      </c>
      <c r="B35" s="16">
        <f t="shared" si="1"/>
        <v>20</v>
      </c>
      <c r="C35" s="20">
        <v>0</v>
      </c>
      <c r="D35" s="20"/>
      <c r="E35" s="21">
        <f t="shared" si="0"/>
        <v>0</v>
      </c>
      <c r="F35" s="25"/>
    </row>
    <row r="36" spans="1:7" ht="12.75" customHeight="1">
      <c r="A36" s="19" t="s">
        <v>35</v>
      </c>
      <c r="B36" s="16">
        <f t="shared" si="1"/>
        <v>21</v>
      </c>
      <c r="C36" s="20"/>
      <c r="D36" s="20"/>
      <c r="E36" s="21">
        <f t="shared" si="0"/>
        <v>0</v>
      </c>
    </row>
    <row r="37" spans="1:7" ht="12.75" customHeight="1">
      <c r="A37" s="19" t="s">
        <v>36</v>
      </c>
      <c r="B37" s="16">
        <f t="shared" si="1"/>
        <v>22</v>
      </c>
      <c r="C37" s="20"/>
      <c r="D37" s="20"/>
      <c r="E37" s="21">
        <f t="shared" si="0"/>
        <v>0</v>
      </c>
    </row>
    <row r="38" spans="1:7" ht="26.25" customHeight="1">
      <c r="A38" s="19" t="s">
        <v>37</v>
      </c>
      <c r="B38" s="16">
        <f t="shared" si="1"/>
        <v>23</v>
      </c>
      <c r="C38" s="20">
        <f>'[1]6'!D16</f>
        <v>172646</v>
      </c>
      <c r="D38" s="20">
        <v>35053</v>
      </c>
      <c r="E38" s="21">
        <f t="shared" si="0"/>
        <v>137593</v>
      </c>
    </row>
    <row r="39" spans="1:7" ht="12.75" customHeight="1">
      <c r="A39" s="19" t="s">
        <v>38</v>
      </c>
      <c r="B39" s="16">
        <f t="shared" si="1"/>
        <v>24</v>
      </c>
      <c r="C39" s="20"/>
      <c r="D39" s="20"/>
      <c r="E39" s="21">
        <f t="shared" si="0"/>
        <v>0</v>
      </c>
    </row>
    <row r="40" spans="1:7" ht="12.75" customHeight="1">
      <c r="A40" s="19" t="s">
        <v>39</v>
      </c>
      <c r="B40" s="16">
        <f t="shared" si="1"/>
        <v>25</v>
      </c>
      <c r="C40" s="20"/>
      <c r="D40" s="20"/>
      <c r="E40" s="21">
        <f t="shared" si="0"/>
        <v>0</v>
      </c>
    </row>
    <row r="41" spans="1:7" ht="12.75" customHeight="1">
      <c r="A41" s="19" t="s">
        <v>40</v>
      </c>
      <c r="B41" s="16">
        <f t="shared" si="1"/>
        <v>26</v>
      </c>
      <c r="C41" s="20">
        <v>29506</v>
      </c>
      <c r="D41" s="20">
        <v>22816</v>
      </c>
      <c r="E41" s="21">
        <f t="shared" si="0"/>
        <v>6690</v>
      </c>
    </row>
    <row r="42" spans="1:7" ht="12" customHeight="1">
      <c r="A42" s="19" t="s">
        <v>41</v>
      </c>
      <c r="B42" s="16">
        <f t="shared" si="1"/>
        <v>27</v>
      </c>
      <c r="C42" s="28">
        <v>4254</v>
      </c>
      <c r="D42" s="20">
        <v>385</v>
      </c>
      <c r="E42" s="21">
        <f t="shared" si="0"/>
        <v>3869</v>
      </c>
    </row>
    <row r="43" spans="1:7" ht="12" customHeight="1">
      <c r="A43" s="19"/>
      <c r="B43" s="29"/>
      <c r="C43" s="28"/>
      <c r="D43" s="28"/>
      <c r="E43" s="21"/>
    </row>
    <row r="44" spans="1:7" ht="12" customHeight="1">
      <c r="A44" s="15" t="s">
        <v>42</v>
      </c>
      <c r="B44" s="30">
        <v>28</v>
      </c>
      <c r="C44" s="31">
        <f>SUM(C16:C43)</f>
        <v>18161074</v>
      </c>
      <c r="D44" s="31">
        <f>SUM(D16:D43)</f>
        <v>14207630</v>
      </c>
      <c r="E44" s="32">
        <f t="shared" si="0"/>
        <v>3953444</v>
      </c>
    </row>
    <row r="45" spans="1:7" ht="12" customHeight="1">
      <c r="A45" s="15"/>
      <c r="B45" s="30"/>
      <c r="C45" s="31"/>
      <c r="D45" s="31"/>
      <c r="E45" s="21"/>
      <c r="G45" s="25">
        <f>C44-C23-C24-C27</f>
        <v>5614902</v>
      </c>
    </row>
    <row r="46" spans="1:7">
      <c r="A46" s="15" t="s">
        <v>43</v>
      </c>
      <c r="B46" s="29"/>
      <c r="C46" s="17"/>
      <c r="D46" s="17"/>
      <c r="E46" s="33"/>
    </row>
    <row r="47" spans="1:7" ht="12.75" customHeight="1">
      <c r="A47" s="19" t="s">
        <v>44</v>
      </c>
      <c r="B47" s="16">
        <v>29</v>
      </c>
      <c r="C47" s="20">
        <f>'[1]7-1'!C50</f>
        <v>10680517</v>
      </c>
      <c r="D47" s="20">
        <v>3704808</v>
      </c>
      <c r="E47" s="21">
        <f t="shared" ref="E47:E68" si="2">C47-D47</f>
        <v>6975709</v>
      </c>
      <c r="F47" s="25">
        <f>C47+C50+C51-C23-C24-C27</f>
        <v>2119992</v>
      </c>
    </row>
    <row r="48" spans="1:7" ht="14.25" customHeight="1">
      <c r="A48" s="27" t="s">
        <v>45</v>
      </c>
      <c r="B48" s="16">
        <f>B47+1</f>
        <v>30</v>
      </c>
      <c r="C48" s="20"/>
      <c r="D48" s="20"/>
      <c r="E48" s="21">
        <f t="shared" si="2"/>
        <v>0</v>
      </c>
    </row>
    <row r="49" spans="1:8" ht="14.25" customHeight="1">
      <c r="A49" s="19" t="s">
        <v>46</v>
      </c>
      <c r="B49" s="16">
        <f t="shared" ref="B49:B66" si="3">B48+1</f>
        <v>31</v>
      </c>
      <c r="C49" s="20"/>
      <c r="D49" s="20"/>
      <c r="E49" s="21">
        <f t="shared" si="2"/>
        <v>0</v>
      </c>
    </row>
    <row r="50" spans="1:8" ht="12.75" customHeight="1">
      <c r="A50" s="19" t="s">
        <v>47</v>
      </c>
      <c r="B50" s="16">
        <f t="shared" si="3"/>
        <v>32</v>
      </c>
      <c r="C50" s="20">
        <f>'[1]7-1'!G50</f>
        <v>2871758</v>
      </c>
      <c r="D50" s="20">
        <v>5499348</v>
      </c>
      <c r="E50" s="21">
        <f t="shared" si="2"/>
        <v>-2627590</v>
      </c>
    </row>
    <row r="51" spans="1:8" ht="12.75" customHeight="1">
      <c r="A51" s="19" t="s">
        <v>48</v>
      </c>
      <c r="B51" s="16">
        <f t="shared" si="3"/>
        <v>33</v>
      </c>
      <c r="C51" s="20">
        <f>'[1]7-1'!J50</f>
        <v>1113889</v>
      </c>
      <c r="D51" s="20">
        <v>1748036</v>
      </c>
      <c r="E51" s="21">
        <f t="shared" si="2"/>
        <v>-634147</v>
      </c>
    </row>
    <row r="52" spans="1:8" ht="12.75" customHeight="1">
      <c r="A52" s="19" t="s">
        <v>49</v>
      </c>
      <c r="B52" s="16">
        <f t="shared" si="3"/>
        <v>34</v>
      </c>
      <c r="C52" s="20">
        <f>'[1]7-1'!N50</f>
        <v>0</v>
      </c>
      <c r="D52" s="20"/>
      <c r="E52" s="21">
        <f t="shared" si="2"/>
        <v>0</v>
      </c>
    </row>
    <row r="53" spans="1:8" ht="12.75" customHeight="1">
      <c r="A53" s="19" t="s">
        <v>50</v>
      </c>
      <c r="B53" s="16">
        <f t="shared" si="3"/>
        <v>35</v>
      </c>
      <c r="C53" s="20"/>
      <c r="D53" s="20"/>
      <c r="E53" s="21">
        <f t="shared" si="2"/>
        <v>0</v>
      </c>
    </row>
    <row r="54" spans="1:8" ht="12.75" customHeight="1">
      <c r="A54" s="19" t="s">
        <v>51</v>
      </c>
      <c r="B54" s="16">
        <f t="shared" si="3"/>
        <v>36</v>
      </c>
      <c r="C54" s="20">
        <v>226794</v>
      </c>
      <c r="D54" s="20">
        <v>279621</v>
      </c>
      <c r="E54" s="21">
        <f t="shared" si="2"/>
        <v>-52827</v>
      </c>
      <c r="H54" s="25"/>
    </row>
    <row r="55" spans="1:8" ht="12.75" customHeight="1">
      <c r="A55" s="19" t="s">
        <v>52</v>
      </c>
      <c r="B55" s="16">
        <f t="shared" si="3"/>
        <v>37</v>
      </c>
      <c r="C55" s="20">
        <v>38211</v>
      </c>
      <c r="D55" s="20">
        <v>54135</v>
      </c>
      <c r="E55" s="21">
        <f t="shared" si="2"/>
        <v>-15924</v>
      </c>
    </row>
    <row r="56" spans="1:8" ht="12.75" customHeight="1">
      <c r="A56" s="19" t="s">
        <v>53</v>
      </c>
      <c r="B56" s="16">
        <f t="shared" si="3"/>
        <v>38</v>
      </c>
      <c r="C56" s="20"/>
      <c r="D56" s="20"/>
      <c r="E56" s="21">
        <f t="shared" si="2"/>
        <v>0</v>
      </c>
    </row>
    <row r="57" spans="1:8" ht="12.75" customHeight="1">
      <c r="A57" s="19" t="s">
        <v>54</v>
      </c>
      <c r="B57" s="16">
        <f t="shared" si="3"/>
        <v>39</v>
      </c>
      <c r="C57" s="20">
        <v>87354</v>
      </c>
      <c r="D57" s="20">
        <v>39792</v>
      </c>
      <c r="E57" s="21">
        <f t="shared" si="2"/>
        <v>47562</v>
      </c>
    </row>
    <row r="58" spans="1:8" ht="12.75" customHeight="1">
      <c r="A58" s="19" t="s">
        <v>55</v>
      </c>
      <c r="B58" s="16">
        <f t="shared" si="3"/>
        <v>40</v>
      </c>
      <c r="C58" s="20">
        <f>'[1]23'!C11</f>
        <v>48030</v>
      </c>
      <c r="D58" s="20">
        <v>8924</v>
      </c>
      <c r="E58" s="21">
        <f t="shared" si="2"/>
        <v>39106</v>
      </c>
    </row>
    <row r="59" spans="1:8" ht="12.75" customHeight="1">
      <c r="A59" s="19" t="s">
        <v>56</v>
      </c>
      <c r="B59" s="16">
        <f t="shared" si="3"/>
        <v>41</v>
      </c>
      <c r="C59" s="20">
        <v>18616</v>
      </c>
      <c r="D59" s="20">
        <v>13045</v>
      </c>
      <c r="E59" s="21">
        <f t="shared" si="2"/>
        <v>5571</v>
      </c>
    </row>
    <row r="60" spans="1:8" ht="12.75" customHeight="1">
      <c r="A60" s="19" t="s">
        <v>57</v>
      </c>
      <c r="B60" s="16">
        <f t="shared" si="3"/>
        <v>42</v>
      </c>
      <c r="C60" s="20"/>
      <c r="D60" s="20"/>
      <c r="E60" s="21">
        <f t="shared" si="2"/>
        <v>0</v>
      </c>
    </row>
    <row r="61" spans="1:8" ht="12.75" customHeight="1">
      <c r="A61" s="19" t="s">
        <v>21</v>
      </c>
      <c r="B61" s="16">
        <f t="shared" si="3"/>
        <v>43</v>
      </c>
      <c r="C61" s="20"/>
      <c r="D61" s="20"/>
      <c r="E61" s="21">
        <f t="shared" si="2"/>
        <v>0</v>
      </c>
    </row>
    <row r="62" spans="1:8" ht="12.75" customHeight="1">
      <c r="A62" s="19" t="s">
        <v>58</v>
      </c>
      <c r="B62" s="16">
        <f t="shared" si="3"/>
        <v>44</v>
      </c>
      <c r="C62" s="20"/>
      <c r="D62" s="20"/>
      <c r="E62" s="21">
        <f t="shared" si="2"/>
        <v>0</v>
      </c>
      <c r="F62" s="25">
        <f>C68-C47-C50-C51</f>
        <v>493884</v>
      </c>
    </row>
    <row r="63" spans="1:8" ht="12.75" customHeight="1">
      <c r="A63" s="19" t="s">
        <v>59</v>
      </c>
      <c r="B63" s="16">
        <f t="shared" si="3"/>
        <v>45</v>
      </c>
      <c r="C63" s="20">
        <v>61854</v>
      </c>
      <c r="D63" s="20">
        <v>17231</v>
      </c>
      <c r="E63" s="21">
        <f t="shared" si="2"/>
        <v>44623</v>
      </c>
    </row>
    <row r="64" spans="1:8" ht="12.75" customHeight="1">
      <c r="A64" s="19" t="s">
        <v>60</v>
      </c>
      <c r="B64" s="16">
        <f t="shared" si="3"/>
        <v>46</v>
      </c>
      <c r="C64" s="20">
        <v>7634</v>
      </c>
      <c r="D64" s="20">
        <v>7213</v>
      </c>
      <c r="E64" s="21">
        <f t="shared" si="2"/>
        <v>421</v>
      </c>
    </row>
    <row r="65" spans="1:5" ht="12.75" customHeight="1">
      <c r="A65" s="19" t="s">
        <v>61</v>
      </c>
      <c r="B65" s="16">
        <f t="shared" si="3"/>
        <v>47</v>
      </c>
      <c r="C65" s="20">
        <v>341</v>
      </c>
      <c r="D65" s="20">
        <v>341</v>
      </c>
      <c r="E65" s="21">
        <f t="shared" si="2"/>
        <v>0</v>
      </c>
    </row>
    <row r="66" spans="1:5" ht="12.75" customHeight="1">
      <c r="A66" s="19" t="s">
        <v>62</v>
      </c>
      <c r="B66" s="16">
        <f t="shared" si="3"/>
        <v>48</v>
      </c>
      <c r="C66" s="20">
        <v>5050</v>
      </c>
      <c r="D66" s="20">
        <v>3486</v>
      </c>
      <c r="E66" s="21">
        <f t="shared" si="2"/>
        <v>1564</v>
      </c>
    </row>
    <row r="67" spans="1:5" ht="12.75" customHeight="1">
      <c r="A67" s="19"/>
      <c r="B67" s="16"/>
      <c r="C67" s="20"/>
      <c r="D67" s="20"/>
      <c r="E67" s="21">
        <f>D67-C67</f>
        <v>0</v>
      </c>
    </row>
    <row r="68" spans="1:5" ht="14.25" customHeight="1">
      <c r="A68" s="15" t="s">
        <v>63</v>
      </c>
      <c r="B68" s="34">
        <v>49</v>
      </c>
      <c r="C68" s="17">
        <f>SUM(C47:C67)</f>
        <v>15160048</v>
      </c>
      <c r="D68" s="17">
        <f>SUM(D47:D67)</f>
        <v>11375980</v>
      </c>
      <c r="E68" s="32">
        <f t="shared" si="2"/>
        <v>3784068</v>
      </c>
    </row>
    <row r="69" spans="1:5" ht="10.5" customHeight="1">
      <c r="A69" s="35"/>
      <c r="B69" s="16"/>
      <c r="C69" s="20"/>
      <c r="D69" s="20"/>
      <c r="E69" s="21"/>
    </row>
    <row r="70" spans="1:5">
      <c r="A70" s="15" t="s">
        <v>64</v>
      </c>
      <c r="B70" s="16"/>
      <c r="C70" s="17"/>
      <c r="D70" s="20"/>
      <c r="E70" s="33"/>
    </row>
    <row r="71" spans="1:5" ht="12.75" customHeight="1">
      <c r="A71" s="19" t="s">
        <v>65</v>
      </c>
      <c r="B71" s="16">
        <v>50</v>
      </c>
      <c r="C71" s="36">
        <f>'[1]9'!F25</f>
        <v>650000</v>
      </c>
      <c r="D71" s="20">
        <v>650000</v>
      </c>
      <c r="E71" s="21">
        <f t="shared" ref="E71:E80" si="4">C71-D71</f>
        <v>0</v>
      </c>
    </row>
    <row r="72" spans="1:5" ht="12.75" customHeight="1">
      <c r="A72" s="19" t="s">
        <v>66</v>
      </c>
      <c r="B72" s="16">
        <f>B71+1</f>
        <v>51</v>
      </c>
      <c r="C72" s="36"/>
      <c r="D72" s="20"/>
      <c r="E72" s="21">
        <f t="shared" si="4"/>
        <v>0</v>
      </c>
    </row>
    <row r="73" spans="1:5" ht="12.75" customHeight="1">
      <c r="A73" s="19" t="s">
        <v>67</v>
      </c>
      <c r="B73" s="16">
        <f>B72+1</f>
        <v>52</v>
      </c>
      <c r="C73" s="36">
        <v>889887</v>
      </c>
      <c r="D73" s="20">
        <v>889887</v>
      </c>
      <c r="E73" s="21">
        <f t="shared" si="4"/>
        <v>0</v>
      </c>
    </row>
    <row r="74" spans="1:5" ht="12.75" customHeight="1">
      <c r="A74" s="19" t="s">
        <v>68</v>
      </c>
      <c r="B74" s="16">
        <f t="shared" ref="B74:B77" si="5">B73+1</f>
        <v>53</v>
      </c>
      <c r="C74" s="36">
        <f>[1]Лист2!C39</f>
        <v>0</v>
      </c>
      <c r="D74" s="20">
        <v>168136</v>
      </c>
      <c r="E74" s="21">
        <f>C74-D74</f>
        <v>-168136</v>
      </c>
    </row>
    <row r="75" spans="1:5" ht="12.75" customHeight="1">
      <c r="A75" s="19" t="s">
        <v>69</v>
      </c>
      <c r="B75" s="16">
        <f t="shared" si="5"/>
        <v>54</v>
      </c>
      <c r="C75" s="36"/>
      <c r="D75" s="20">
        <v>16282088</v>
      </c>
      <c r="E75" s="21">
        <f>C75-D75</f>
        <v>-16282088</v>
      </c>
    </row>
    <row r="76" spans="1:5">
      <c r="A76" s="19" t="s">
        <v>70</v>
      </c>
      <c r="B76" s="16">
        <f>B75+1</f>
        <v>55</v>
      </c>
      <c r="C76" s="36">
        <v>-253747</v>
      </c>
      <c r="D76" s="20">
        <v>-231994</v>
      </c>
      <c r="E76" s="21">
        <f t="shared" si="4"/>
        <v>-21753</v>
      </c>
    </row>
    <row r="77" spans="1:5" ht="12.75" customHeight="1">
      <c r="A77" s="19" t="s">
        <v>71</v>
      </c>
      <c r="B77" s="16">
        <f t="shared" si="5"/>
        <v>56</v>
      </c>
      <c r="C77" s="36">
        <f>C78+C79</f>
        <v>1714886</v>
      </c>
      <c r="D77" s="36">
        <f>D78+D79</f>
        <v>-14926467</v>
      </c>
      <c r="E77" s="21">
        <f t="shared" si="4"/>
        <v>16641353</v>
      </c>
    </row>
    <row r="78" spans="1:5" ht="12.75" customHeight="1">
      <c r="A78" s="19" t="s">
        <v>72</v>
      </c>
      <c r="B78" s="16" t="s">
        <v>73</v>
      </c>
      <c r="C78" s="36">
        <f>D77-E74-E75</f>
        <v>1523757</v>
      </c>
      <c r="D78" s="36">
        <v>-15099986</v>
      </c>
      <c r="E78" s="21">
        <f t="shared" si="4"/>
        <v>16623743</v>
      </c>
    </row>
    <row r="79" spans="1:5" ht="12.75" customHeight="1">
      <c r="A79" s="19" t="s">
        <v>74</v>
      </c>
      <c r="B79" s="16" t="s">
        <v>75</v>
      </c>
      <c r="C79" s="36">
        <f>ОПУ!D93</f>
        <v>191129</v>
      </c>
      <c r="D79" s="36">
        <v>173519</v>
      </c>
      <c r="E79" s="21">
        <f t="shared" si="4"/>
        <v>17610</v>
      </c>
    </row>
    <row r="80" spans="1:5" ht="12.75" customHeight="1">
      <c r="A80" s="15" t="s">
        <v>76</v>
      </c>
      <c r="B80" s="16">
        <v>57</v>
      </c>
      <c r="C80" s="17">
        <f>C71-C72+C73+C74+C75+C76+C77</f>
        <v>3001026</v>
      </c>
      <c r="D80" s="17">
        <f>D71-D72+D73+D74+D75+D76+D77</f>
        <v>2831650</v>
      </c>
      <c r="E80" s="32">
        <f t="shared" si="4"/>
        <v>169376</v>
      </c>
    </row>
    <row r="81" spans="1:9" ht="12.75" customHeight="1">
      <c r="A81" s="19"/>
      <c r="B81" s="16"/>
      <c r="C81" s="36"/>
      <c r="D81" s="36"/>
      <c r="E81" s="21"/>
    </row>
    <row r="82" spans="1:9" ht="12.75" customHeight="1">
      <c r="A82" s="15" t="s">
        <v>77</v>
      </c>
      <c r="B82" s="16">
        <v>58</v>
      </c>
      <c r="C82" s="17">
        <f>C68+C80</f>
        <v>18161074</v>
      </c>
      <c r="D82" s="17">
        <f>D68+D80</f>
        <v>14207630</v>
      </c>
      <c r="E82" s="32">
        <f>C82-D82</f>
        <v>3953444</v>
      </c>
    </row>
    <row r="83" spans="1:9" ht="12" hidden="1" customHeight="1">
      <c r="A83" s="37"/>
      <c r="B83" s="11"/>
      <c r="C83" s="38">
        <f>C44-C82</f>
        <v>0</v>
      </c>
      <c r="D83" s="38">
        <f>D44-D82</f>
        <v>0</v>
      </c>
      <c r="E83" s="39"/>
    </row>
    <row r="84" spans="1:9" s="175" customFormat="1" ht="12.75" customHeight="1">
      <c r="A84" s="176" t="s">
        <v>297</v>
      </c>
      <c r="B84" s="177"/>
      <c r="C84" s="178">
        <f>(C44-C41-C68)/65000</f>
        <v>45.715692307692308</v>
      </c>
      <c r="D84" s="178">
        <f>(D44-D41-D68)/65000</f>
        <v>43.21283076923077</v>
      </c>
      <c r="E84" s="174">
        <f>C82-D82</f>
        <v>3953444</v>
      </c>
    </row>
    <row r="85" spans="1:9">
      <c r="A85" s="41"/>
      <c r="B85" s="39"/>
      <c r="E85" s="39"/>
    </row>
    <row r="86" spans="1:9">
      <c r="E86" s="40"/>
    </row>
    <row r="87" spans="1:9" ht="15" customHeight="1">
      <c r="A87" s="42" t="s">
        <v>78</v>
      </c>
      <c r="B87" s="42"/>
      <c r="C87" s="43"/>
      <c r="D87" s="44"/>
      <c r="E87" s="39"/>
    </row>
    <row r="88" spans="1:9">
      <c r="D88" s="45"/>
      <c r="E88" s="39"/>
    </row>
    <row r="89" spans="1:9">
      <c r="A89" s="46" t="s">
        <v>80</v>
      </c>
      <c r="C89" s="43"/>
      <c r="D89" s="44"/>
      <c r="E89" s="39"/>
    </row>
    <row r="90" spans="1:9" ht="12.75" customHeight="1">
      <c r="A90" s="46"/>
      <c r="B90" s="47"/>
      <c r="C90" s="47"/>
      <c r="D90" s="47"/>
      <c r="E90" s="39"/>
    </row>
    <row r="91" spans="1:9" ht="14.25" customHeight="1">
      <c r="A91" s="46"/>
      <c r="B91" s="47"/>
      <c r="C91" s="47"/>
      <c r="D91" s="48"/>
      <c r="E91" s="39"/>
    </row>
    <row r="92" spans="1:9" ht="9" customHeight="1">
      <c r="B92" s="47"/>
      <c r="C92" s="47"/>
      <c r="D92" s="47"/>
      <c r="E92" s="39"/>
    </row>
    <row r="93" spans="1:9">
      <c r="A93" s="49" t="s">
        <v>81</v>
      </c>
      <c r="E93" s="39"/>
    </row>
    <row r="94" spans="1:9">
      <c r="E94" s="39"/>
    </row>
    <row r="95" spans="1:9" s="3" customFormat="1">
      <c r="A95" s="1"/>
      <c r="B95" s="1"/>
      <c r="C95" s="1"/>
      <c r="D95" s="1"/>
      <c r="E95" s="39"/>
      <c r="F95" s="1"/>
      <c r="G95" s="1"/>
      <c r="H95" s="1"/>
      <c r="I95" s="1"/>
    </row>
    <row r="96" spans="1:9" s="3" customFormat="1">
      <c r="A96" s="1"/>
      <c r="B96" s="1"/>
      <c r="C96" s="1"/>
      <c r="D96" s="1"/>
      <c r="E96" s="39"/>
      <c r="F96" s="1"/>
      <c r="G96" s="1"/>
      <c r="H96" s="1"/>
      <c r="I96" s="1"/>
    </row>
    <row r="97" spans="1:9" s="3" customFormat="1">
      <c r="A97" s="1"/>
      <c r="B97" s="1"/>
      <c r="C97" s="1"/>
      <c r="D97" s="1"/>
      <c r="E97" s="39"/>
      <c r="F97" s="1"/>
      <c r="G97" s="1"/>
      <c r="H97" s="1"/>
      <c r="I97" s="1"/>
    </row>
    <row r="98" spans="1:9" s="3" customFormat="1">
      <c r="A98" s="1"/>
      <c r="B98" s="1"/>
      <c r="C98" s="1"/>
      <c r="D98" s="1"/>
      <c r="E98" s="39"/>
      <c r="F98" s="1"/>
      <c r="G98" s="1"/>
      <c r="H98" s="1"/>
      <c r="I98" s="1"/>
    </row>
    <row r="99" spans="1:9" s="3" customFormat="1">
      <c r="A99" s="1"/>
      <c r="B99" s="1"/>
      <c r="C99" s="1"/>
      <c r="D99" s="1"/>
      <c r="E99" s="39"/>
      <c r="F99" s="1"/>
      <c r="G99" s="1"/>
      <c r="H99" s="1"/>
      <c r="I99" s="1"/>
    </row>
    <row r="100" spans="1:9" s="3" customFormat="1">
      <c r="A100" s="1"/>
      <c r="B100" s="1"/>
      <c r="C100" s="1"/>
      <c r="D100" s="1"/>
      <c r="E100" s="39"/>
      <c r="F100" s="1"/>
      <c r="G100" s="1"/>
      <c r="H100" s="1"/>
      <c r="I100" s="1"/>
    </row>
    <row r="101" spans="1:9" s="3" customFormat="1">
      <c r="A101" s="1"/>
      <c r="B101" s="1"/>
      <c r="C101" s="1"/>
      <c r="D101" s="1"/>
      <c r="E101" s="39"/>
      <c r="F101" s="1"/>
      <c r="G101" s="1"/>
      <c r="H101" s="1"/>
      <c r="I101" s="1"/>
    </row>
    <row r="102" spans="1:9" s="3" customFormat="1">
      <c r="A102" s="1"/>
      <c r="B102" s="1"/>
      <c r="C102" s="1"/>
      <c r="D102" s="1"/>
      <c r="E102" s="39"/>
      <c r="F102" s="1"/>
      <c r="G102" s="1"/>
      <c r="H102" s="1"/>
      <c r="I102" s="1"/>
    </row>
    <row r="103" spans="1:9" s="3" customFormat="1">
      <c r="A103" s="1"/>
      <c r="B103" s="1"/>
      <c r="C103" s="1"/>
      <c r="D103" s="1"/>
      <c r="E103" s="39"/>
      <c r="F103" s="1"/>
      <c r="G103" s="1"/>
      <c r="H103" s="1"/>
      <c r="I103" s="1"/>
    </row>
    <row r="104" spans="1:9" s="3" customFormat="1">
      <c r="A104" s="1"/>
      <c r="B104" s="1"/>
      <c r="C104" s="1"/>
      <c r="D104" s="1"/>
      <c r="E104" s="39"/>
      <c r="F104" s="1"/>
      <c r="G104" s="1"/>
      <c r="H104" s="1"/>
      <c r="I104" s="1"/>
    </row>
    <row r="105" spans="1:9" s="3" customFormat="1">
      <c r="A105" s="1"/>
      <c r="B105" s="1"/>
      <c r="C105" s="1"/>
      <c r="D105" s="1"/>
      <c r="E105" s="39"/>
      <c r="F105" s="1"/>
      <c r="G105" s="1"/>
      <c r="H105" s="1"/>
      <c r="I105" s="1"/>
    </row>
    <row r="106" spans="1:9" s="3" customFormat="1">
      <c r="A106" s="1"/>
      <c r="B106" s="1"/>
      <c r="C106" s="1"/>
      <c r="D106" s="1"/>
      <c r="E106" s="39"/>
      <c r="F106" s="1"/>
      <c r="G106" s="1"/>
      <c r="H106" s="1"/>
      <c r="I106" s="1"/>
    </row>
    <row r="107" spans="1:9" s="3" customFormat="1">
      <c r="A107" s="1"/>
      <c r="B107" s="1"/>
      <c r="C107" s="1"/>
      <c r="D107" s="1"/>
      <c r="E107" s="39"/>
      <c r="F107" s="1"/>
      <c r="G107" s="1"/>
      <c r="H107" s="1"/>
      <c r="I107" s="1"/>
    </row>
    <row r="108" spans="1:9" s="3" customFormat="1">
      <c r="A108" s="1"/>
      <c r="B108" s="1"/>
      <c r="C108" s="1"/>
      <c r="D108" s="1"/>
      <c r="E108" s="39"/>
      <c r="F108" s="1"/>
      <c r="G108" s="1"/>
      <c r="H108" s="1"/>
      <c r="I108" s="1"/>
    </row>
    <row r="109" spans="1:9" s="3" customFormat="1">
      <c r="A109" s="1"/>
      <c r="B109" s="1"/>
      <c r="C109" s="1"/>
      <c r="D109" s="1"/>
      <c r="E109" s="39"/>
      <c r="F109" s="1"/>
      <c r="G109" s="1"/>
      <c r="H109" s="1"/>
      <c r="I109" s="1"/>
    </row>
    <row r="110" spans="1:9" s="3" customFormat="1">
      <c r="A110" s="1"/>
      <c r="B110" s="1"/>
      <c r="C110" s="1"/>
      <c r="D110" s="1"/>
      <c r="E110" s="39"/>
      <c r="F110" s="1"/>
      <c r="G110" s="1"/>
      <c r="H110" s="1"/>
      <c r="I110" s="1"/>
    </row>
    <row r="111" spans="1:9" s="3" customFormat="1">
      <c r="A111" s="1"/>
      <c r="B111" s="1"/>
      <c r="C111" s="1"/>
      <c r="D111" s="1"/>
      <c r="E111" s="39"/>
      <c r="F111" s="1"/>
      <c r="G111" s="1"/>
      <c r="H111" s="1"/>
      <c r="I111" s="1"/>
    </row>
    <row r="112" spans="1:9" s="3" customFormat="1">
      <c r="A112" s="1"/>
      <c r="B112" s="1"/>
      <c r="C112" s="1"/>
      <c r="D112" s="1"/>
      <c r="E112" s="39"/>
      <c r="F112" s="1"/>
      <c r="G112" s="1"/>
      <c r="H112" s="1"/>
      <c r="I112" s="1"/>
    </row>
    <row r="113" spans="1:9" s="3" customFormat="1">
      <c r="A113" s="1"/>
      <c r="B113" s="1"/>
      <c r="C113" s="1"/>
      <c r="D113" s="1"/>
      <c r="E113" s="39"/>
      <c r="F113" s="1"/>
      <c r="G113" s="1"/>
      <c r="H113" s="1"/>
      <c r="I113" s="1"/>
    </row>
    <row r="114" spans="1:9" s="3" customFormat="1">
      <c r="A114" s="1"/>
      <c r="B114" s="1"/>
      <c r="C114" s="1"/>
      <c r="D114" s="1"/>
      <c r="E114" s="39"/>
      <c r="F114" s="1"/>
      <c r="G114" s="1"/>
      <c r="H114" s="1"/>
      <c r="I114" s="1"/>
    </row>
    <row r="115" spans="1:9" s="3" customFormat="1">
      <c r="A115" s="1"/>
      <c r="B115" s="1"/>
      <c r="C115" s="1"/>
      <c r="D115" s="1"/>
      <c r="E115" s="39"/>
      <c r="F115" s="1"/>
      <c r="G115" s="1"/>
      <c r="H115" s="1"/>
      <c r="I115" s="1"/>
    </row>
    <row r="116" spans="1:9" s="3" customFormat="1">
      <c r="A116" s="1"/>
      <c r="B116" s="1"/>
      <c r="C116" s="1"/>
      <c r="D116" s="1"/>
      <c r="E116" s="39"/>
      <c r="F116" s="1"/>
      <c r="G116" s="1"/>
      <c r="H116" s="1"/>
      <c r="I116" s="1"/>
    </row>
    <row r="117" spans="1:9" s="3" customFormat="1">
      <c r="A117" s="1"/>
      <c r="B117" s="1"/>
      <c r="C117" s="1"/>
      <c r="D117" s="1"/>
      <c r="E117" s="39"/>
      <c r="F117" s="1"/>
      <c r="G117" s="1"/>
      <c r="H117" s="1"/>
      <c r="I117" s="1"/>
    </row>
    <row r="118" spans="1:9" s="3" customFormat="1">
      <c r="A118" s="1"/>
      <c r="B118" s="1"/>
      <c r="C118" s="1"/>
      <c r="D118" s="1"/>
      <c r="E118" s="39"/>
      <c r="F118" s="1"/>
      <c r="G118" s="1"/>
      <c r="H118" s="1"/>
      <c r="I118" s="1"/>
    </row>
    <row r="119" spans="1:9" s="3" customFormat="1">
      <c r="A119" s="1"/>
      <c r="B119" s="1"/>
      <c r="C119" s="1"/>
      <c r="D119" s="1"/>
      <c r="E119" s="39"/>
      <c r="F119" s="1"/>
      <c r="G119" s="1"/>
      <c r="H119" s="1"/>
      <c r="I119" s="1"/>
    </row>
    <row r="120" spans="1:9" s="3" customFormat="1">
      <c r="A120" s="1"/>
      <c r="B120" s="1"/>
      <c r="C120" s="1"/>
      <c r="D120" s="1"/>
      <c r="E120" s="39"/>
      <c r="F120" s="1"/>
      <c r="G120" s="1"/>
      <c r="H120" s="1"/>
      <c r="I120" s="1"/>
    </row>
    <row r="121" spans="1:9" s="3" customFormat="1">
      <c r="A121" s="1"/>
      <c r="B121" s="1"/>
      <c r="C121" s="1"/>
      <c r="D121" s="1"/>
      <c r="E121" s="39"/>
      <c r="F121" s="1"/>
      <c r="G121" s="1"/>
      <c r="H121" s="1"/>
      <c r="I121" s="1"/>
    </row>
    <row r="122" spans="1:9" s="3" customFormat="1">
      <c r="A122" s="1"/>
      <c r="B122" s="1"/>
      <c r="C122" s="1"/>
      <c r="D122" s="1"/>
      <c r="E122" s="39"/>
      <c r="F122" s="1"/>
      <c r="G122" s="1"/>
      <c r="H122" s="1"/>
      <c r="I122" s="1"/>
    </row>
    <row r="123" spans="1:9" s="3" customFormat="1">
      <c r="A123" s="1"/>
      <c r="B123" s="1"/>
      <c r="C123" s="1"/>
      <c r="D123" s="1"/>
      <c r="E123" s="39"/>
      <c r="F123" s="1"/>
      <c r="G123" s="1"/>
      <c r="H123" s="1"/>
      <c r="I123" s="1"/>
    </row>
    <row r="124" spans="1:9" s="3" customFormat="1">
      <c r="A124" s="1"/>
      <c r="B124" s="1"/>
      <c r="C124" s="1"/>
      <c r="D124" s="1"/>
      <c r="E124" s="39"/>
      <c r="F124" s="1"/>
      <c r="G124" s="1"/>
      <c r="H124" s="1"/>
      <c r="I124" s="1"/>
    </row>
    <row r="125" spans="1:9" s="3" customFormat="1">
      <c r="A125" s="1"/>
      <c r="B125" s="1"/>
      <c r="C125" s="1"/>
      <c r="D125" s="1"/>
      <c r="E125" s="39"/>
      <c r="F125" s="1"/>
      <c r="G125" s="1"/>
      <c r="H125" s="1"/>
      <c r="I125" s="1"/>
    </row>
    <row r="126" spans="1:9" s="3" customFormat="1">
      <c r="A126" s="1"/>
      <c r="B126" s="1"/>
      <c r="C126" s="1"/>
      <c r="D126" s="1"/>
      <c r="E126" s="39"/>
      <c r="F126" s="1"/>
      <c r="G126" s="1"/>
      <c r="H126" s="1"/>
      <c r="I126" s="1"/>
    </row>
    <row r="127" spans="1:9" s="3" customFormat="1">
      <c r="A127" s="1"/>
      <c r="B127" s="1"/>
      <c r="C127" s="1"/>
      <c r="D127" s="1"/>
      <c r="E127" s="39"/>
      <c r="F127" s="1"/>
      <c r="G127" s="1"/>
      <c r="H127" s="1"/>
      <c r="I127" s="1"/>
    </row>
    <row r="128" spans="1:9" s="3" customFormat="1">
      <c r="A128" s="1"/>
      <c r="B128" s="1"/>
      <c r="C128" s="1"/>
      <c r="D128" s="1"/>
      <c r="E128" s="39"/>
      <c r="F128" s="1"/>
      <c r="G128" s="1"/>
      <c r="H128" s="1"/>
      <c r="I128" s="1"/>
    </row>
    <row r="129" spans="1:9" s="3" customFormat="1">
      <c r="A129" s="1"/>
      <c r="B129" s="1"/>
      <c r="C129" s="1"/>
      <c r="D129" s="1"/>
      <c r="E129" s="39"/>
      <c r="F129" s="1"/>
      <c r="G129" s="1"/>
      <c r="H129" s="1"/>
      <c r="I129" s="1"/>
    </row>
    <row r="130" spans="1:9" s="3" customFormat="1">
      <c r="A130" s="1"/>
      <c r="B130" s="1"/>
      <c r="C130" s="1"/>
      <c r="D130" s="1"/>
      <c r="E130" s="39"/>
      <c r="F130" s="1"/>
      <c r="G130" s="1"/>
      <c r="H130" s="1"/>
      <c r="I130" s="1"/>
    </row>
    <row r="131" spans="1:9" s="3" customFormat="1">
      <c r="A131" s="1"/>
      <c r="B131" s="1"/>
      <c r="C131" s="1"/>
      <c r="D131" s="1"/>
      <c r="E131" s="39"/>
      <c r="F131" s="1"/>
      <c r="G131" s="1"/>
      <c r="H131" s="1"/>
      <c r="I131" s="1"/>
    </row>
    <row r="132" spans="1:9" s="3" customFormat="1">
      <c r="A132" s="1"/>
      <c r="B132" s="1"/>
      <c r="C132" s="1"/>
      <c r="D132" s="1"/>
      <c r="E132" s="39"/>
      <c r="F132" s="1"/>
      <c r="G132" s="1"/>
      <c r="H132" s="1"/>
      <c r="I132" s="1"/>
    </row>
    <row r="133" spans="1:9" s="3" customFormat="1">
      <c r="A133" s="1"/>
      <c r="B133" s="1"/>
      <c r="C133" s="1"/>
      <c r="D133" s="1"/>
      <c r="E133" s="39"/>
      <c r="F133" s="1"/>
      <c r="G133" s="1"/>
      <c r="H133" s="1"/>
      <c r="I133" s="1"/>
    </row>
    <row r="134" spans="1:9" s="3" customFormat="1">
      <c r="A134" s="1"/>
      <c r="B134" s="1"/>
      <c r="C134" s="1"/>
      <c r="D134" s="1"/>
      <c r="E134" s="39"/>
      <c r="F134" s="1"/>
      <c r="G134" s="1"/>
      <c r="H134" s="1"/>
      <c r="I134" s="1"/>
    </row>
    <row r="135" spans="1:9" s="3" customFormat="1">
      <c r="A135" s="1"/>
      <c r="B135" s="1"/>
      <c r="C135" s="1"/>
      <c r="D135" s="1"/>
      <c r="E135" s="39"/>
      <c r="F135" s="1"/>
      <c r="G135" s="1"/>
      <c r="H135" s="1"/>
      <c r="I135" s="1"/>
    </row>
    <row r="136" spans="1:9" s="3" customFormat="1">
      <c r="A136" s="1"/>
      <c r="B136" s="1"/>
      <c r="C136" s="1"/>
      <c r="D136" s="1"/>
      <c r="E136" s="39"/>
      <c r="F136" s="1"/>
      <c r="G136" s="1"/>
      <c r="H136" s="1"/>
      <c r="I136" s="1"/>
    </row>
    <row r="137" spans="1:9" s="3" customFormat="1">
      <c r="A137" s="1"/>
      <c r="B137" s="1"/>
      <c r="C137" s="1"/>
      <c r="D137" s="1"/>
      <c r="E137" s="39"/>
      <c r="F137" s="1"/>
      <c r="G137" s="1"/>
      <c r="H137" s="1"/>
      <c r="I137" s="1"/>
    </row>
    <row r="138" spans="1:9" s="3" customFormat="1">
      <c r="A138" s="1"/>
      <c r="B138" s="1"/>
      <c r="C138" s="1"/>
      <c r="D138" s="1"/>
      <c r="E138" s="39"/>
      <c r="F138" s="1"/>
      <c r="G138" s="1"/>
      <c r="H138" s="1"/>
      <c r="I138" s="1"/>
    </row>
    <row r="139" spans="1:9" s="3" customFormat="1">
      <c r="A139" s="1"/>
      <c r="B139" s="1"/>
      <c r="C139" s="1"/>
      <c r="D139" s="1"/>
      <c r="E139" s="39"/>
      <c r="F139" s="1"/>
      <c r="G139" s="1"/>
      <c r="H139" s="1"/>
      <c r="I139" s="1"/>
    </row>
    <row r="140" spans="1:9" s="3" customFormat="1">
      <c r="A140" s="1"/>
      <c r="B140" s="1"/>
      <c r="C140" s="1"/>
      <c r="D140" s="1"/>
      <c r="E140" s="39"/>
      <c r="F140" s="1"/>
      <c r="G140" s="1"/>
      <c r="H140" s="1"/>
      <c r="I140" s="1"/>
    </row>
    <row r="141" spans="1:9" s="3" customFormat="1">
      <c r="A141" s="1"/>
      <c r="B141" s="1"/>
      <c r="C141" s="1"/>
      <c r="D141" s="1"/>
      <c r="E141" s="39"/>
      <c r="F141" s="1"/>
      <c r="G141" s="1"/>
      <c r="H141" s="1"/>
      <c r="I141" s="1"/>
    </row>
    <row r="142" spans="1:9" s="3" customFormat="1">
      <c r="A142" s="1"/>
      <c r="B142" s="1"/>
      <c r="C142" s="1"/>
      <c r="D142" s="1"/>
      <c r="E142" s="39"/>
      <c r="F142" s="1"/>
      <c r="G142" s="1"/>
      <c r="H142" s="1"/>
      <c r="I142" s="1"/>
    </row>
    <row r="143" spans="1:9" s="3" customFormat="1">
      <c r="A143" s="1"/>
      <c r="B143" s="1"/>
      <c r="C143" s="1"/>
      <c r="D143" s="1"/>
      <c r="E143" s="39"/>
      <c r="F143" s="1"/>
      <c r="G143" s="1"/>
      <c r="H143" s="1"/>
      <c r="I143" s="1"/>
    </row>
    <row r="144" spans="1:9" s="3" customFormat="1">
      <c r="A144" s="1"/>
      <c r="B144" s="1"/>
      <c r="C144" s="1"/>
      <c r="D144" s="1"/>
      <c r="E144" s="39"/>
      <c r="F144" s="1"/>
      <c r="G144" s="1"/>
      <c r="H144" s="1"/>
      <c r="I144" s="1"/>
    </row>
    <row r="145" spans="1:9" s="3" customFormat="1">
      <c r="A145" s="1"/>
      <c r="B145" s="1"/>
      <c r="C145" s="1"/>
      <c r="D145" s="1"/>
      <c r="E145" s="39"/>
      <c r="F145" s="1"/>
      <c r="G145" s="1"/>
      <c r="H145" s="1"/>
      <c r="I145" s="1"/>
    </row>
    <row r="146" spans="1:9" s="3" customFormat="1">
      <c r="A146" s="1"/>
      <c r="B146" s="1"/>
      <c r="C146" s="1"/>
      <c r="D146" s="1"/>
      <c r="E146" s="39"/>
      <c r="F146" s="1"/>
      <c r="G146" s="1"/>
      <c r="H146" s="1"/>
      <c r="I146" s="1"/>
    </row>
    <row r="147" spans="1:9" s="3" customFormat="1">
      <c r="A147" s="1"/>
      <c r="B147" s="1"/>
      <c r="C147" s="1"/>
      <c r="D147" s="1"/>
      <c r="E147" s="39"/>
      <c r="F147" s="1"/>
      <c r="G147" s="1"/>
      <c r="H147" s="1"/>
      <c r="I147" s="1"/>
    </row>
    <row r="148" spans="1:9" s="3" customFormat="1">
      <c r="A148" s="1"/>
      <c r="B148" s="1"/>
      <c r="C148" s="1"/>
      <c r="D148" s="1"/>
      <c r="E148" s="39"/>
      <c r="F148" s="1"/>
      <c r="G148" s="1"/>
      <c r="H148" s="1"/>
      <c r="I148" s="1"/>
    </row>
    <row r="149" spans="1:9" s="3" customFormat="1">
      <c r="A149" s="1"/>
      <c r="B149" s="1"/>
      <c r="C149" s="1"/>
      <c r="D149" s="1"/>
      <c r="E149" s="39"/>
      <c r="F149" s="1"/>
      <c r="G149" s="1"/>
      <c r="H149" s="1"/>
      <c r="I149" s="1"/>
    </row>
    <row r="150" spans="1:9" s="3" customFormat="1">
      <c r="A150" s="1"/>
      <c r="B150" s="1"/>
      <c r="C150" s="1"/>
      <c r="D150" s="1"/>
      <c r="E150" s="39"/>
      <c r="F150" s="1"/>
      <c r="G150" s="1"/>
      <c r="H150" s="1"/>
      <c r="I150" s="1"/>
    </row>
    <row r="151" spans="1:9" s="3" customFormat="1">
      <c r="A151" s="1"/>
      <c r="B151" s="1"/>
      <c r="C151" s="1"/>
      <c r="D151" s="1"/>
      <c r="E151" s="39"/>
      <c r="F151" s="1"/>
      <c r="G151" s="1"/>
      <c r="H151" s="1"/>
      <c r="I151" s="1"/>
    </row>
    <row r="152" spans="1:9" s="3" customFormat="1">
      <c r="A152" s="1"/>
      <c r="B152" s="1"/>
      <c r="C152" s="1"/>
      <c r="D152" s="1"/>
      <c r="E152" s="39"/>
      <c r="F152" s="1"/>
      <c r="G152" s="1"/>
      <c r="H152" s="1"/>
      <c r="I152" s="1"/>
    </row>
    <row r="153" spans="1:9" s="3" customFormat="1">
      <c r="A153" s="1"/>
      <c r="B153" s="1"/>
      <c r="C153" s="1"/>
      <c r="D153" s="1"/>
      <c r="E153" s="39"/>
      <c r="F153" s="1"/>
      <c r="G153" s="1"/>
      <c r="H153" s="1"/>
      <c r="I153" s="1"/>
    </row>
    <row r="154" spans="1:9" s="3" customFormat="1">
      <c r="A154" s="1"/>
      <c r="B154" s="1"/>
      <c r="C154" s="1"/>
      <c r="D154" s="1"/>
      <c r="E154" s="39"/>
      <c r="F154" s="1"/>
      <c r="G154" s="1"/>
      <c r="H154" s="1"/>
      <c r="I154" s="1"/>
    </row>
    <row r="155" spans="1:9" s="3" customFormat="1">
      <c r="A155" s="1"/>
      <c r="B155" s="1"/>
      <c r="C155" s="1"/>
      <c r="D155" s="1"/>
      <c r="E155" s="39"/>
      <c r="F155" s="1"/>
      <c r="G155" s="1"/>
      <c r="H155" s="1"/>
      <c r="I155" s="1"/>
    </row>
    <row r="156" spans="1:9" s="3" customFormat="1">
      <c r="A156" s="1"/>
      <c r="B156" s="1"/>
      <c r="C156" s="1"/>
      <c r="D156" s="1"/>
      <c r="E156" s="39"/>
      <c r="F156" s="1"/>
      <c r="G156" s="1"/>
      <c r="H156" s="1"/>
      <c r="I156" s="1"/>
    </row>
    <row r="157" spans="1:9" s="3" customFormat="1">
      <c r="A157" s="1"/>
      <c r="B157" s="1"/>
      <c r="C157" s="1"/>
      <c r="D157" s="1"/>
      <c r="E157" s="39"/>
      <c r="F157" s="1"/>
      <c r="G157" s="1"/>
      <c r="H157" s="1"/>
      <c r="I157" s="1"/>
    </row>
    <row r="158" spans="1:9" s="3" customFormat="1">
      <c r="A158" s="1"/>
      <c r="B158" s="1"/>
      <c r="C158" s="1"/>
      <c r="D158" s="1"/>
      <c r="E158" s="39"/>
      <c r="F158" s="1"/>
      <c r="G158" s="1"/>
      <c r="H158" s="1"/>
      <c r="I158" s="1"/>
    </row>
    <row r="159" spans="1:9" s="3" customFormat="1">
      <c r="A159" s="1"/>
      <c r="B159" s="1"/>
      <c r="C159" s="1"/>
      <c r="D159" s="1"/>
      <c r="E159" s="39"/>
      <c r="F159" s="1"/>
      <c r="G159" s="1"/>
      <c r="H159" s="1"/>
      <c r="I159" s="1"/>
    </row>
    <row r="160" spans="1:9" s="3" customFormat="1">
      <c r="A160" s="1"/>
      <c r="B160" s="1"/>
      <c r="C160" s="1"/>
      <c r="D160" s="1"/>
      <c r="E160" s="39"/>
      <c r="F160" s="1"/>
      <c r="G160" s="1"/>
      <c r="H160" s="1"/>
      <c r="I160" s="1"/>
    </row>
    <row r="161" spans="1:9" s="3" customFormat="1">
      <c r="A161" s="1"/>
      <c r="B161" s="1"/>
      <c r="C161" s="1"/>
      <c r="D161" s="1"/>
      <c r="E161" s="39"/>
      <c r="F161" s="1"/>
      <c r="G161" s="1"/>
      <c r="H161" s="1"/>
      <c r="I161" s="1"/>
    </row>
    <row r="162" spans="1:9" s="3" customFormat="1">
      <c r="A162" s="1"/>
      <c r="B162" s="1"/>
      <c r="C162" s="1"/>
      <c r="D162" s="1"/>
      <c r="E162" s="39"/>
      <c r="F162" s="1"/>
      <c r="G162" s="1"/>
      <c r="H162" s="1"/>
      <c r="I162" s="1"/>
    </row>
    <row r="163" spans="1:9" s="3" customFormat="1">
      <c r="A163" s="1"/>
      <c r="B163" s="1"/>
      <c r="C163" s="1"/>
      <c r="D163" s="1"/>
      <c r="E163" s="39"/>
      <c r="F163" s="1"/>
      <c r="G163" s="1"/>
      <c r="H163" s="1"/>
      <c r="I163" s="1"/>
    </row>
    <row r="164" spans="1:9" s="3" customFormat="1">
      <c r="A164" s="1"/>
      <c r="B164" s="1"/>
      <c r="C164" s="1"/>
      <c r="D164" s="1"/>
      <c r="E164" s="39"/>
      <c r="F164" s="1"/>
      <c r="G164" s="1"/>
      <c r="H164" s="1"/>
      <c r="I164" s="1"/>
    </row>
    <row r="165" spans="1:9" s="3" customFormat="1">
      <c r="A165" s="1"/>
      <c r="B165" s="1"/>
      <c r="C165" s="1"/>
      <c r="D165" s="1"/>
      <c r="E165" s="39"/>
      <c r="F165" s="1"/>
      <c r="G165" s="1"/>
      <c r="H165" s="1"/>
      <c r="I165" s="1"/>
    </row>
    <row r="166" spans="1:9" s="3" customFormat="1">
      <c r="A166" s="1"/>
      <c r="B166" s="1"/>
      <c r="C166" s="1"/>
      <c r="D166" s="1"/>
      <c r="E166" s="39"/>
      <c r="F166" s="1"/>
      <c r="G166" s="1"/>
      <c r="H166" s="1"/>
      <c r="I166" s="1"/>
    </row>
    <row r="167" spans="1:9" s="3" customFormat="1">
      <c r="A167" s="1"/>
      <c r="B167" s="1"/>
      <c r="C167" s="1"/>
      <c r="D167" s="1"/>
      <c r="E167" s="39"/>
      <c r="F167" s="1"/>
      <c r="G167" s="1"/>
      <c r="H167" s="1"/>
      <c r="I167" s="1"/>
    </row>
    <row r="168" spans="1:9" s="3" customFormat="1">
      <c r="A168" s="1"/>
      <c r="B168" s="1"/>
      <c r="C168" s="1"/>
      <c r="D168" s="1"/>
      <c r="E168" s="39"/>
      <c r="F168" s="1"/>
      <c r="G168" s="1"/>
      <c r="H168" s="1"/>
      <c r="I168" s="1"/>
    </row>
    <row r="169" spans="1:9" s="3" customFormat="1">
      <c r="A169" s="1"/>
      <c r="B169" s="1"/>
      <c r="C169" s="1"/>
      <c r="D169" s="1"/>
      <c r="E169" s="39"/>
      <c r="F169" s="1"/>
      <c r="G169" s="1"/>
      <c r="H169" s="1"/>
      <c r="I169" s="1"/>
    </row>
    <row r="170" spans="1:9" s="3" customFormat="1">
      <c r="A170" s="1"/>
      <c r="B170" s="1"/>
      <c r="C170" s="1"/>
      <c r="D170" s="1"/>
      <c r="E170" s="39"/>
      <c r="F170" s="1"/>
      <c r="G170" s="1"/>
      <c r="H170" s="1"/>
      <c r="I170" s="1"/>
    </row>
    <row r="171" spans="1:9" s="3" customFormat="1">
      <c r="A171" s="1"/>
      <c r="B171" s="1"/>
      <c r="C171" s="1"/>
      <c r="D171" s="1"/>
      <c r="E171" s="39"/>
      <c r="F171" s="1"/>
      <c r="G171" s="1"/>
      <c r="H171" s="1"/>
      <c r="I171" s="1"/>
    </row>
    <row r="172" spans="1:9" s="3" customFormat="1">
      <c r="A172" s="1"/>
      <c r="B172" s="1"/>
      <c r="C172" s="1"/>
      <c r="D172" s="1"/>
      <c r="E172" s="39"/>
      <c r="F172" s="1"/>
      <c r="G172" s="1"/>
      <c r="H172" s="1"/>
      <c r="I172" s="1"/>
    </row>
    <row r="173" spans="1:9" s="3" customFormat="1">
      <c r="A173" s="1"/>
      <c r="B173" s="1"/>
      <c r="C173" s="1"/>
      <c r="D173" s="1"/>
      <c r="E173" s="39"/>
      <c r="F173" s="1"/>
      <c r="G173" s="1"/>
      <c r="H173" s="1"/>
      <c r="I173" s="1"/>
    </row>
  </sheetData>
  <mergeCells count="4">
    <mergeCell ref="A9:D9"/>
    <mergeCell ref="A10:D10"/>
    <mergeCell ref="A11:D11"/>
    <mergeCell ref="A87:B87"/>
  </mergeCells>
  <pageMargins left="0.78740157480314965" right="0.19685039370078741" top="0.39370078740157483" bottom="0.19685039370078741" header="0.51181102362204722" footer="0.51181102362204722"/>
  <pageSetup paperSize="9" scale="65" orientation="portrait" verticalDpi="300" r:id="rId1"/>
  <headerFooter alignWithMargins="0">
    <oddFooter>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2:J259"/>
  <sheetViews>
    <sheetView workbookViewId="0">
      <selection activeCell="D107" sqref="D107"/>
    </sheetView>
  </sheetViews>
  <sheetFormatPr defaultRowHeight="12.75"/>
  <cols>
    <col min="1" max="1" width="80.7109375" style="1" customWidth="1"/>
    <col min="2" max="2" width="11.42578125" style="1" customWidth="1"/>
    <col min="3" max="3" width="12.7109375" style="1" hidden="1" customWidth="1"/>
    <col min="4" max="4" width="18.5703125" style="1" customWidth="1"/>
    <col min="5" max="5" width="17.42578125" style="1" hidden="1" customWidth="1"/>
    <col min="6" max="6" width="18.5703125" style="1" customWidth="1"/>
    <col min="7" max="7" width="17" style="1" hidden="1" customWidth="1"/>
    <col min="8" max="8" width="13.5703125" style="1" hidden="1" customWidth="1"/>
    <col min="9" max="9" width="11.42578125" style="1" hidden="1" customWidth="1"/>
    <col min="10" max="10" width="9.140625" style="1" customWidth="1"/>
    <col min="11" max="16384" width="9.140625" style="1"/>
  </cols>
  <sheetData>
    <row r="2" spans="1:9">
      <c r="F2" s="1" t="s">
        <v>82</v>
      </c>
    </row>
    <row r="3" spans="1:9">
      <c r="E3" s="1" t="s">
        <v>83</v>
      </c>
    </row>
    <row r="4" spans="1:9">
      <c r="E4" s="1" t="s">
        <v>84</v>
      </c>
    </row>
    <row r="5" spans="1:9">
      <c r="E5" s="1" t="s">
        <v>85</v>
      </c>
    </row>
    <row r="6" spans="1:9">
      <c r="E6" s="1" t="s">
        <v>86</v>
      </c>
    </row>
    <row r="8" spans="1:9">
      <c r="F8" s="50" t="s">
        <v>87</v>
      </c>
    </row>
    <row r="9" spans="1:9">
      <c r="A9" s="51" t="s">
        <v>88</v>
      </c>
      <c r="B9" s="51"/>
      <c r="C9" s="51"/>
      <c r="D9" s="51"/>
      <c r="E9" s="51"/>
      <c r="F9" s="51"/>
    </row>
    <row r="10" spans="1:9">
      <c r="A10" s="52" t="str">
        <f>Баланс!A10</f>
        <v>АО  Страховая Компания "Казахмыс"</v>
      </c>
      <c r="B10" s="52"/>
      <c r="C10" s="52"/>
      <c r="D10" s="52"/>
      <c r="E10" s="52"/>
      <c r="F10" s="52"/>
    </row>
    <row r="11" spans="1:9">
      <c r="A11" s="52" t="str">
        <f>Баланс!A11</f>
        <v>по состоянию на "01" июля  2015 года</v>
      </c>
      <c r="B11" s="52"/>
      <c r="C11" s="52"/>
      <c r="D11" s="52"/>
      <c r="E11" s="52"/>
      <c r="F11" s="52"/>
    </row>
    <row r="12" spans="1:9">
      <c r="D12" s="25"/>
      <c r="F12" s="2" t="s">
        <v>9</v>
      </c>
    </row>
    <row r="13" spans="1:9" ht="94.5">
      <c r="A13" s="53" t="s">
        <v>10</v>
      </c>
      <c r="B13" s="54" t="s">
        <v>11</v>
      </c>
      <c r="C13" s="53" t="s">
        <v>89</v>
      </c>
      <c r="D13" s="55" t="s">
        <v>90</v>
      </c>
      <c r="E13" s="53" t="s">
        <v>91</v>
      </c>
      <c r="F13" s="55" t="s">
        <v>92</v>
      </c>
      <c r="G13" s="56"/>
      <c r="H13" s="56" t="s">
        <v>90</v>
      </c>
      <c r="I13" s="56" t="s">
        <v>93</v>
      </c>
    </row>
    <row r="14" spans="1:9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57"/>
      <c r="H14" s="57">
        <v>4</v>
      </c>
      <c r="I14" s="1" t="s">
        <v>94</v>
      </c>
    </row>
    <row r="15" spans="1:9">
      <c r="A15" s="58" t="s">
        <v>95</v>
      </c>
      <c r="B15" s="16"/>
      <c r="C15" s="16"/>
      <c r="D15" s="16"/>
      <c r="E15" s="35"/>
      <c r="F15" s="35"/>
      <c r="G15" s="37"/>
      <c r="H15" s="37"/>
    </row>
    <row r="16" spans="1:9" s="64" customFormat="1" ht="13.5">
      <c r="A16" s="59" t="s">
        <v>96</v>
      </c>
      <c r="B16" s="60"/>
      <c r="C16" s="61">
        <f>C23+C24+C25</f>
        <v>97380</v>
      </c>
      <c r="D16" s="61">
        <f>D23+D24+D25</f>
        <v>1073184</v>
      </c>
      <c r="E16" s="61">
        <v>91841</v>
      </c>
      <c r="F16" s="61">
        <v>509893</v>
      </c>
      <c r="G16" s="62"/>
      <c r="H16" s="61">
        <v>975804</v>
      </c>
      <c r="I16" s="63">
        <f t="shared" ref="I16:I79" si="0">D16-H16</f>
        <v>97380</v>
      </c>
    </row>
    <row r="17" spans="1:9" ht="13.5">
      <c r="A17" s="35" t="s">
        <v>97</v>
      </c>
      <c r="B17" s="16">
        <v>1</v>
      </c>
      <c r="C17" s="65">
        <f>D17-H17</f>
        <v>4590615</v>
      </c>
      <c r="D17" s="65">
        <f>'[1]10'!D53</f>
        <v>11331784</v>
      </c>
      <c r="E17" s="65">
        <v>961159</v>
      </c>
      <c r="F17" s="65">
        <v>7802871</v>
      </c>
      <c r="G17" s="66"/>
      <c r="H17" s="65">
        <v>6741169</v>
      </c>
      <c r="I17" s="63">
        <f t="shared" si="0"/>
        <v>4590615</v>
      </c>
    </row>
    <row r="18" spans="1:9" ht="13.5">
      <c r="A18" s="35" t="s">
        <v>98</v>
      </c>
      <c r="B18" s="16">
        <v>2</v>
      </c>
      <c r="C18" s="65">
        <f>D18-H18</f>
        <v>34579</v>
      </c>
      <c r="D18" s="65">
        <f>'[1]10'!G53</f>
        <v>286835</v>
      </c>
      <c r="E18" s="65">
        <v>337</v>
      </c>
      <c r="F18" s="65">
        <v>656</v>
      </c>
      <c r="G18" s="66"/>
      <c r="H18" s="65">
        <v>252256</v>
      </c>
      <c r="I18" s="63">
        <f t="shared" si="0"/>
        <v>34579</v>
      </c>
    </row>
    <row r="19" spans="1:9" ht="13.5">
      <c r="A19" s="67" t="s">
        <v>99</v>
      </c>
      <c r="B19" s="16">
        <v>3</v>
      </c>
      <c r="C19" s="65">
        <f>D19-H19</f>
        <v>4171130</v>
      </c>
      <c r="D19" s="65">
        <f>'[1]10'!J53</f>
        <v>10216604</v>
      </c>
      <c r="E19" s="65">
        <v>811738</v>
      </c>
      <c r="F19" s="65">
        <v>7202041</v>
      </c>
      <c r="G19" s="66"/>
      <c r="H19" s="65">
        <v>6045474</v>
      </c>
      <c r="I19" s="63">
        <f t="shared" si="0"/>
        <v>4171130</v>
      </c>
    </row>
    <row r="20" spans="1:9" ht="13.5">
      <c r="A20" s="67" t="s">
        <v>100</v>
      </c>
      <c r="B20" s="16">
        <v>4</v>
      </c>
      <c r="C20" s="68">
        <f>C17+C18-C19</f>
        <v>454064</v>
      </c>
      <c r="D20" s="68">
        <f>D17+D18-D19</f>
        <v>1402015</v>
      </c>
      <c r="E20" s="68">
        <v>149758</v>
      </c>
      <c r="F20" s="68">
        <v>601486</v>
      </c>
      <c r="G20" s="21"/>
      <c r="H20" s="68">
        <v>947951</v>
      </c>
      <c r="I20" s="63">
        <f t="shared" si="0"/>
        <v>454064</v>
      </c>
    </row>
    <row r="21" spans="1:9" ht="13.5">
      <c r="A21" s="67" t="s">
        <v>101</v>
      </c>
      <c r="B21" s="16">
        <v>5</v>
      </c>
      <c r="C21" s="65">
        <f>D21-H21</f>
        <v>3400293</v>
      </c>
      <c r="D21" s="65">
        <f>'[1]10'!N53</f>
        <v>6975709</v>
      </c>
      <c r="E21" s="65">
        <v>229849</v>
      </c>
      <c r="F21" s="65">
        <v>5012756</v>
      </c>
      <c r="G21" s="69">
        <f>Баланс!C47-Баланс!D47</f>
        <v>6975709</v>
      </c>
      <c r="H21" s="65">
        <v>3575416</v>
      </c>
      <c r="I21" s="63">
        <f t="shared" si="0"/>
        <v>3400293</v>
      </c>
    </row>
    <row r="22" spans="1:9" ht="13.5">
      <c r="A22" s="67" t="s">
        <v>102</v>
      </c>
      <c r="B22" s="16">
        <v>6</v>
      </c>
      <c r="C22" s="65">
        <f>D22-H22</f>
        <v>3041933</v>
      </c>
      <c r="D22" s="65">
        <f>Баланс!E23</f>
        <v>6640820</v>
      </c>
      <c r="E22" s="65">
        <v>171916</v>
      </c>
      <c r="F22" s="65">
        <v>4590432</v>
      </c>
      <c r="G22" s="69">
        <f>Баланс!C23-Баланс!D23</f>
        <v>6640820</v>
      </c>
      <c r="H22" s="65">
        <v>3598887</v>
      </c>
      <c r="I22" s="63">
        <f t="shared" si="0"/>
        <v>3041933</v>
      </c>
    </row>
    <row r="23" spans="1:9" ht="13.5">
      <c r="A23" s="67" t="s">
        <v>103</v>
      </c>
      <c r="B23" s="16">
        <v>7</v>
      </c>
      <c r="C23" s="68">
        <f>C20-C21+C22</f>
        <v>95704</v>
      </c>
      <c r="D23" s="68">
        <f>D20-D21+D22</f>
        <v>1067126</v>
      </c>
      <c r="E23" s="68">
        <v>91825</v>
      </c>
      <c r="F23" s="68">
        <v>179162</v>
      </c>
      <c r="G23" s="21"/>
      <c r="H23" s="68">
        <v>971422</v>
      </c>
      <c r="I23" s="63">
        <f t="shared" si="0"/>
        <v>95704</v>
      </c>
    </row>
    <row r="24" spans="1:9" ht="13.5">
      <c r="A24" s="35" t="s">
        <v>104</v>
      </c>
      <c r="B24" s="16">
        <v>8</v>
      </c>
      <c r="C24" s="65">
        <f>D24-H24</f>
        <v>1666</v>
      </c>
      <c r="D24" s="65">
        <f>'[1]14'!C52</f>
        <v>5723</v>
      </c>
      <c r="E24" s="65">
        <v>16</v>
      </c>
      <c r="F24" s="65">
        <v>330731</v>
      </c>
      <c r="G24" s="66"/>
      <c r="H24" s="65">
        <v>4057</v>
      </c>
      <c r="I24" s="63">
        <f t="shared" si="0"/>
        <v>1666</v>
      </c>
    </row>
    <row r="25" spans="1:9" ht="13.5">
      <c r="A25" s="35" t="s">
        <v>105</v>
      </c>
      <c r="B25" s="16">
        <v>9</v>
      </c>
      <c r="C25" s="65">
        <f>D25-H25</f>
        <v>10</v>
      </c>
      <c r="D25" s="65">
        <v>335</v>
      </c>
      <c r="E25" s="65">
        <v>0</v>
      </c>
      <c r="F25" s="65">
        <v>0</v>
      </c>
      <c r="G25" s="66"/>
      <c r="H25" s="65">
        <v>325</v>
      </c>
      <c r="I25" s="63">
        <f t="shared" si="0"/>
        <v>10</v>
      </c>
    </row>
    <row r="26" spans="1:9" s="64" customFormat="1" ht="13.5">
      <c r="A26" s="59" t="s">
        <v>106</v>
      </c>
      <c r="B26" s="16"/>
      <c r="C26" s="61">
        <f>C27+C31+C37+C43+C44</f>
        <v>14491</v>
      </c>
      <c r="D26" s="61">
        <f>D27+D31+D37+D43+D44</f>
        <v>96185</v>
      </c>
      <c r="E26" s="61">
        <v>15687</v>
      </c>
      <c r="F26" s="61">
        <v>31306</v>
      </c>
      <c r="G26" s="62"/>
      <c r="H26" s="61">
        <v>81694</v>
      </c>
      <c r="I26" s="63">
        <f t="shared" si="0"/>
        <v>14491</v>
      </c>
    </row>
    <row r="27" spans="1:9" ht="13.5">
      <c r="A27" s="35" t="s">
        <v>107</v>
      </c>
      <c r="B27" s="16">
        <v>10</v>
      </c>
      <c r="C27" s="65">
        <f>SUM(C29:C30)</f>
        <v>12517</v>
      </c>
      <c r="D27" s="65">
        <f>SUM(D29:D30)</f>
        <v>81255</v>
      </c>
      <c r="E27" s="65">
        <v>16244</v>
      </c>
      <c r="F27" s="65">
        <v>95125</v>
      </c>
      <c r="G27" s="69"/>
      <c r="H27" s="65">
        <v>68738</v>
      </c>
      <c r="I27" s="63">
        <f t="shared" si="0"/>
        <v>12517</v>
      </c>
    </row>
    <row r="28" spans="1:9" ht="13.5">
      <c r="A28" s="70" t="s">
        <v>108</v>
      </c>
      <c r="B28" s="71"/>
      <c r="C28" s="65"/>
      <c r="D28" s="65"/>
      <c r="E28" s="65"/>
      <c r="F28" s="65"/>
      <c r="G28" s="66"/>
      <c r="H28" s="65"/>
      <c r="I28" s="63">
        <f t="shared" si="0"/>
        <v>0</v>
      </c>
    </row>
    <row r="29" spans="1:9" ht="13.5">
      <c r="A29" s="72" t="s">
        <v>109</v>
      </c>
      <c r="B29" s="71" t="s">
        <v>110</v>
      </c>
      <c r="C29" s="65">
        <f>D29-H29</f>
        <v>5802</v>
      </c>
      <c r="D29" s="65">
        <f>32902+1920</f>
        <v>34822</v>
      </c>
      <c r="E29" s="65">
        <v>4306</v>
      </c>
      <c r="F29" s="65">
        <v>25847</v>
      </c>
      <c r="G29" s="66"/>
      <c r="H29" s="65">
        <v>29020</v>
      </c>
      <c r="I29" s="63">
        <f t="shared" si="0"/>
        <v>5802</v>
      </c>
    </row>
    <row r="30" spans="1:9" ht="13.5">
      <c r="A30" s="70" t="s">
        <v>111</v>
      </c>
      <c r="B30" s="71" t="s">
        <v>112</v>
      </c>
      <c r="C30" s="65">
        <f>D30-H30</f>
        <v>6715</v>
      </c>
      <c r="D30" s="65">
        <v>46433</v>
      </c>
      <c r="E30" s="65">
        <v>11938</v>
      </c>
      <c r="F30" s="65">
        <v>69278</v>
      </c>
      <c r="G30" s="66"/>
      <c r="H30" s="65">
        <v>39718</v>
      </c>
      <c r="I30" s="63">
        <f t="shared" si="0"/>
        <v>6715</v>
      </c>
    </row>
    <row r="31" spans="1:9" ht="13.5">
      <c r="A31" s="73" t="s">
        <v>113</v>
      </c>
      <c r="B31" s="71" t="s">
        <v>114</v>
      </c>
      <c r="C31" s="65">
        <f>SUM(C33:C36)</f>
        <v>872</v>
      </c>
      <c r="D31" s="65">
        <f>SUM(D33:D36)</f>
        <v>11555</v>
      </c>
      <c r="E31" s="65">
        <v>0</v>
      </c>
      <c r="F31" s="65">
        <v>-30</v>
      </c>
      <c r="G31" s="66"/>
      <c r="H31" s="65">
        <v>10683</v>
      </c>
      <c r="I31" s="63">
        <f t="shared" si="0"/>
        <v>872</v>
      </c>
    </row>
    <row r="32" spans="1:9" ht="13.5">
      <c r="A32" s="72" t="s">
        <v>115</v>
      </c>
      <c r="B32" s="71"/>
      <c r="C32" s="65"/>
      <c r="D32" s="65"/>
      <c r="E32" s="65"/>
      <c r="F32" s="65"/>
      <c r="G32" s="66"/>
      <c r="H32" s="65"/>
      <c r="I32" s="63">
        <f t="shared" si="0"/>
        <v>0</v>
      </c>
    </row>
    <row r="33" spans="1:9" ht="13.5">
      <c r="A33" s="70" t="s">
        <v>116</v>
      </c>
      <c r="B33" s="71" t="s">
        <v>117</v>
      </c>
      <c r="C33" s="65">
        <f>D33-H33</f>
        <v>0</v>
      </c>
      <c r="D33" s="65"/>
      <c r="E33" s="65">
        <v>0</v>
      </c>
      <c r="F33" s="65">
        <v>-30</v>
      </c>
      <c r="G33" s="66"/>
      <c r="H33" s="65"/>
      <c r="I33" s="63">
        <f t="shared" si="0"/>
        <v>0</v>
      </c>
    </row>
    <row r="34" spans="1:9" ht="13.5">
      <c r="A34" s="70" t="s">
        <v>118</v>
      </c>
      <c r="B34" s="71" t="s">
        <v>119</v>
      </c>
      <c r="C34" s="65">
        <f>D34-H34</f>
        <v>872</v>
      </c>
      <c r="D34" s="65">
        <v>11555</v>
      </c>
      <c r="E34" s="65">
        <v>0</v>
      </c>
      <c r="F34" s="65"/>
      <c r="G34" s="66"/>
      <c r="H34" s="65">
        <v>10683</v>
      </c>
      <c r="I34" s="63">
        <f t="shared" si="0"/>
        <v>872</v>
      </c>
    </row>
    <row r="35" spans="1:9" ht="13.5">
      <c r="A35" s="70" t="s">
        <v>120</v>
      </c>
      <c r="B35" s="71" t="s">
        <v>121</v>
      </c>
      <c r="C35" s="65"/>
      <c r="D35" s="65"/>
      <c r="E35" s="65"/>
      <c r="F35" s="65"/>
      <c r="G35" s="66"/>
      <c r="H35" s="65"/>
      <c r="I35" s="63">
        <f t="shared" si="0"/>
        <v>0</v>
      </c>
    </row>
    <row r="36" spans="1:9" ht="13.5">
      <c r="A36" s="70" t="s">
        <v>122</v>
      </c>
      <c r="B36" s="71" t="s">
        <v>123</v>
      </c>
      <c r="C36" s="65"/>
      <c r="D36" s="65"/>
      <c r="E36" s="65"/>
      <c r="F36" s="65"/>
      <c r="G36" s="66"/>
      <c r="H36" s="65"/>
      <c r="I36" s="63">
        <f t="shared" si="0"/>
        <v>0</v>
      </c>
    </row>
    <row r="37" spans="1:9" ht="13.5">
      <c r="A37" s="35" t="s">
        <v>124</v>
      </c>
      <c r="B37" s="71" t="s">
        <v>125</v>
      </c>
      <c r="C37" s="65">
        <f>SUM(C38:C42)</f>
        <v>5189</v>
      </c>
      <c r="D37" s="65">
        <f>SUM(D38:D42)</f>
        <v>13187</v>
      </c>
      <c r="E37" s="65">
        <v>-81</v>
      </c>
      <c r="F37" s="65">
        <v>-63165</v>
      </c>
      <c r="G37" s="69"/>
      <c r="H37" s="65">
        <v>7998</v>
      </c>
      <c r="I37" s="63">
        <f t="shared" si="0"/>
        <v>5189</v>
      </c>
    </row>
    <row r="38" spans="1:9" ht="13.5">
      <c r="A38" s="74" t="s">
        <v>126</v>
      </c>
      <c r="B38" s="71"/>
      <c r="C38" s="65"/>
      <c r="D38" s="65"/>
      <c r="E38" s="65"/>
      <c r="F38" s="65"/>
      <c r="G38" s="66"/>
      <c r="H38" s="65"/>
      <c r="I38" s="63">
        <f t="shared" si="0"/>
        <v>0</v>
      </c>
    </row>
    <row r="39" spans="1:9" ht="25.5">
      <c r="A39" s="72" t="s">
        <v>127</v>
      </c>
      <c r="B39" s="71" t="s">
        <v>128</v>
      </c>
      <c r="C39" s="75">
        <f>D39-H39</f>
        <v>0</v>
      </c>
      <c r="D39" s="76"/>
      <c r="E39" s="75">
        <v>0</v>
      </c>
      <c r="F39" s="75"/>
      <c r="G39" s="66"/>
      <c r="H39" s="76"/>
      <c r="I39" s="63">
        <f t="shared" si="0"/>
        <v>0</v>
      </c>
    </row>
    <row r="40" spans="1:9" ht="13.5">
      <c r="A40" s="72" t="s">
        <v>129</v>
      </c>
      <c r="B40" s="71" t="s">
        <v>130</v>
      </c>
      <c r="C40" s="75">
        <f>D40-H40</f>
        <v>5189</v>
      </c>
      <c r="D40" s="65">
        <f>25250-18815+6752</f>
        <v>13187</v>
      </c>
      <c r="E40" s="75">
        <v>-81</v>
      </c>
      <c r="F40" s="65">
        <v>-63165</v>
      </c>
      <c r="G40" s="66"/>
      <c r="H40" s="65">
        <v>7998</v>
      </c>
      <c r="I40" s="63">
        <f t="shared" si="0"/>
        <v>5189</v>
      </c>
    </row>
    <row r="41" spans="1:9" ht="13.5">
      <c r="A41" s="72" t="s">
        <v>131</v>
      </c>
      <c r="B41" s="71" t="s">
        <v>132</v>
      </c>
      <c r="C41" s="75"/>
      <c r="D41" s="65"/>
      <c r="E41" s="75"/>
      <c r="F41" s="65"/>
      <c r="G41" s="66"/>
      <c r="H41" s="65"/>
      <c r="I41" s="63">
        <f t="shared" si="0"/>
        <v>0</v>
      </c>
    </row>
    <row r="42" spans="1:9" ht="13.5">
      <c r="A42" s="72" t="s">
        <v>133</v>
      </c>
      <c r="B42" s="71" t="s">
        <v>134</v>
      </c>
      <c r="C42" s="75"/>
      <c r="D42" s="65"/>
      <c r="E42" s="75"/>
      <c r="F42" s="65"/>
      <c r="G42" s="66"/>
      <c r="H42" s="65"/>
      <c r="I42" s="63">
        <f t="shared" si="0"/>
        <v>0</v>
      </c>
    </row>
    <row r="43" spans="1:9" ht="13.5">
      <c r="A43" s="74" t="s">
        <v>135</v>
      </c>
      <c r="B43" s="71" t="s">
        <v>136</v>
      </c>
      <c r="C43" s="75">
        <f>D43-H43</f>
        <v>0</v>
      </c>
      <c r="D43" s="65"/>
      <c r="E43" s="75">
        <v>0</v>
      </c>
      <c r="F43" s="65"/>
      <c r="G43" s="66"/>
      <c r="H43" s="65"/>
      <c r="I43" s="63">
        <f t="shared" si="0"/>
        <v>0</v>
      </c>
    </row>
    <row r="44" spans="1:9" ht="13.5">
      <c r="A44" s="74" t="s">
        <v>137</v>
      </c>
      <c r="B44" s="71" t="s">
        <v>138</v>
      </c>
      <c r="C44" s="75">
        <f>D44-H44</f>
        <v>-4087</v>
      </c>
      <c r="D44" s="65">
        <f>'[1]2-3'!C10</f>
        <v>-9812</v>
      </c>
      <c r="E44" s="75">
        <v>-476</v>
      </c>
      <c r="F44" s="65">
        <v>-624</v>
      </c>
      <c r="G44" s="66"/>
      <c r="H44" s="65">
        <v>-5725</v>
      </c>
      <c r="I44" s="63">
        <f t="shared" si="0"/>
        <v>-4087</v>
      </c>
    </row>
    <row r="45" spans="1:9" ht="13.5">
      <c r="A45" s="35"/>
      <c r="B45" s="71"/>
      <c r="C45" s="68"/>
      <c r="D45" s="68"/>
      <c r="E45" s="68"/>
      <c r="F45" s="68"/>
      <c r="G45" s="37"/>
      <c r="H45" s="68"/>
      <c r="I45" s="63">
        <f t="shared" si="0"/>
        <v>0</v>
      </c>
    </row>
    <row r="46" spans="1:9" s="64" customFormat="1" ht="13.5">
      <c r="A46" s="59" t="s">
        <v>139</v>
      </c>
      <c r="B46" s="77"/>
      <c r="C46" s="61">
        <f>C47+C48+C49</f>
        <v>10469</v>
      </c>
      <c r="D46" s="61">
        <f>D47+D48+D49</f>
        <v>12139</v>
      </c>
      <c r="E46" s="61">
        <v>122</v>
      </c>
      <c r="F46" s="61">
        <v>40811</v>
      </c>
      <c r="G46" s="62"/>
      <c r="H46" s="61">
        <v>1670</v>
      </c>
      <c r="I46" s="63">
        <f t="shared" si="0"/>
        <v>10469</v>
      </c>
    </row>
    <row r="47" spans="1:9" ht="13.5">
      <c r="A47" s="35" t="s">
        <v>140</v>
      </c>
      <c r="B47" s="71" t="s">
        <v>141</v>
      </c>
      <c r="C47" s="65">
        <f>D47-H47</f>
        <v>-26</v>
      </c>
      <c r="D47" s="65">
        <f>213-373</f>
        <v>-160</v>
      </c>
      <c r="E47" s="65">
        <v>-3</v>
      </c>
      <c r="F47" s="65">
        <v>-519</v>
      </c>
      <c r="G47" s="66"/>
      <c r="H47" s="65">
        <v>-134</v>
      </c>
      <c r="I47" s="63">
        <f t="shared" si="0"/>
        <v>-26</v>
      </c>
    </row>
    <row r="48" spans="1:9" ht="13.5">
      <c r="A48" s="35" t="s">
        <v>142</v>
      </c>
      <c r="B48" s="71" t="s">
        <v>143</v>
      </c>
      <c r="C48" s="65">
        <f>D48-H48</f>
        <v>10495</v>
      </c>
      <c r="D48" s="65">
        <f>'[1]2-3'!C14</f>
        <v>12299</v>
      </c>
      <c r="E48" s="65">
        <v>125</v>
      </c>
      <c r="F48" s="65">
        <v>41330</v>
      </c>
      <c r="G48" s="66"/>
      <c r="H48" s="65">
        <v>1804</v>
      </c>
      <c r="I48" s="63">
        <f t="shared" si="0"/>
        <v>10495</v>
      </c>
    </row>
    <row r="49" spans="1:10" ht="13.5">
      <c r="A49" s="35" t="s">
        <v>144</v>
      </c>
      <c r="B49" s="71" t="s">
        <v>145</v>
      </c>
      <c r="C49" s="65">
        <f>D49-H49</f>
        <v>0</v>
      </c>
      <c r="D49" s="68"/>
      <c r="E49" s="65">
        <v>0</v>
      </c>
      <c r="F49" s="68"/>
      <c r="G49" s="37"/>
      <c r="H49" s="68"/>
      <c r="I49" s="63">
        <f t="shared" si="0"/>
        <v>0</v>
      </c>
    </row>
    <row r="50" spans="1:10" ht="13.5">
      <c r="A50" s="35"/>
      <c r="B50" s="71"/>
      <c r="C50" s="68"/>
      <c r="D50" s="68"/>
      <c r="E50" s="68"/>
      <c r="F50" s="68"/>
      <c r="G50" s="37"/>
      <c r="H50" s="68"/>
      <c r="I50" s="63">
        <f t="shared" si="0"/>
        <v>0</v>
      </c>
    </row>
    <row r="51" spans="1:10" s="81" customFormat="1" ht="13.5">
      <c r="A51" s="78" t="s">
        <v>146</v>
      </c>
      <c r="B51" s="79" t="s">
        <v>147</v>
      </c>
      <c r="C51" s="80">
        <f>C16+C26+C46</f>
        <v>122340</v>
      </c>
      <c r="D51" s="80">
        <f>D16+D26+D46</f>
        <v>1181508</v>
      </c>
      <c r="E51" s="80">
        <v>107650</v>
      </c>
      <c r="F51" s="80">
        <v>582010</v>
      </c>
      <c r="G51" s="33"/>
      <c r="H51" s="80">
        <v>1059168</v>
      </c>
      <c r="I51" s="63">
        <f t="shared" si="0"/>
        <v>122340</v>
      </c>
    </row>
    <row r="52" spans="1:10" ht="13.5">
      <c r="A52" s="35"/>
      <c r="B52" s="71"/>
      <c r="C52" s="68"/>
      <c r="D52" s="68"/>
      <c r="E52" s="68"/>
      <c r="F52" s="68"/>
      <c r="G52" s="37"/>
      <c r="H52" s="68"/>
      <c r="I52" s="63">
        <f t="shared" si="0"/>
        <v>0</v>
      </c>
    </row>
    <row r="53" spans="1:10" s="81" customFormat="1" ht="13.5">
      <c r="A53" s="78" t="s">
        <v>148</v>
      </c>
      <c r="B53" s="79"/>
      <c r="C53" s="80"/>
      <c r="D53" s="80"/>
      <c r="E53" s="80"/>
      <c r="F53" s="80"/>
      <c r="G53" s="82"/>
      <c r="H53" s="80"/>
      <c r="I53" s="63">
        <f t="shared" si="0"/>
        <v>0</v>
      </c>
      <c r="J53" s="83"/>
    </row>
    <row r="54" spans="1:10" ht="13.5">
      <c r="A54" s="35" t="s">
        <v>149</v>
      </c>
      <c r="B54" s="71" t="s">
        <v>150</v>
      </c>
      <c r="C54" s="65">
        <f>D54-H54</f>
        <v>144345</v>
      </c>
      <c r="D54" s="65">
        <f>'[1]15'!C50-'[1]15'!D50-'[1]15'!E50</f>
        <v>1201540</v>
      </c>
      <c r="E54" s="65">
        <v>51572</v>
      </c>
      <c r="F54" s="65">
        <v>340274</v>
      </c>
      <c r="G54" s="66"/>
      <c r="H54" s="65">
        <v>1057195</v>
      </c>
      <c r="I54" s="63">
        <f t="shared" si="0"/>
        <v>144345</v>
      </c>
    </row>
    <row r="55" spans="1:10" ht="13.5">
      <c r="A55" s="35" t="s">
        <v>151</v>
      </c>
      <c r="B55" s="71" t="s">
        <v>152</v>
      </c>
      <c r="C55" s="65">
        <f>D55-H55</f>
        <v>32091</v>
      </c>
      <c r="D55" s="65">
        <f>'[1]15'!D50+'[1]15'!E50</f>
        <v>181745</v>
      </c>
      <c r="E55" s="65">
        <v>81393</v>
      </c>
      <c r="F55" s="65">
        <v>429951</v>
      </c>
      <c r="G55" s="66"/>
      <c r="H55" s="65">
        <v>149654</v>
      </c>
      <c r="I55" s="63">
        <f t="shared" si="0"/>
        <v>32091</v>
      </c>
    </row>
    <row r="56" spans="1:10" ht="13.5">
      <c r="A56" s="35" t="s">
        <v>153</v>
      </c>
      <c r="B56" s="71" t="s">
        <v>154</v>
      </c>
      <c r="C56" s="65">
        <f>D56-H56</f>
        <v>136667</v>
      </c>
      <c r="D56" s="65">
        <f>'[1]15'!J50</f>
        <v>693467</v>
      </c>
      <c r="E56" s="65">
        <v>81095</v>
      </c>
      <c r="F56" s="65">
        <v>599741</v>
      </c>
      <c r="G56" s="66"/>
      <c r="H56" s="65">
        <v>556800</v>
      </c>
      <c r="I56" s="63">
        <f t="shared" si="0"/>
        <v>136667</v>
      </c>
    </row>
    <row r="57" spans="1:10" ht="13.5">
      <c r="A57" s="35" t="s">
        <v>155</v>
      </c>
      <c r="B57" s="71" t="s">
        <v>156</v>
      </c>
      <c r="C57" s="65">
        <f>D57-H57</f>
        <v>136699</v>
      </c>
      <c r="D57" s="65">
        <f>'[1]15'!H50</f>
        <v>379572</v>
      </c>
      <c r="E57" s="65">
        <v>51279</v>
      </c>
      <c r="F57" s="65">
        <v>100680</v>
      </c>
      <c r="G57" s="66"/>
      <c r="H57" s="65">
        <v>242873</v>
      </c>
      <c r="I57" s="63">
        <f t="shared" si="0"/>
        <v>136699</v>
      </c>
    </row>
    <row r="58" spans="1:10" ht="13.5">
      <c r="A58" s="35" t="s">
        <v>157</v>
      </c>
      <c r="B58" s="71" t="s">
        <v>158</v>
      </c>
      <c r="C58" s="68">
        <f>C54-C56-C57+C55</f>
        <v>-96930</v>
      </c>
      <c r="D58" s="68">
        <f>D54+D55-D56-D57</f>
        <v>310246</v>
      </c>
      <c r="E58" s="68">
        <v>591</v>
      </c>
      <c r="F58" s="68">
        <v>69804</v>
      </c>
      <c r="G58" s="21"/>
      <c r="H58" s="68">
        <v>407176</v>
      </c>
      <c r="I58" s="63">
        <f t="shared" si="0"/>
        <v>-96930</v>
      </c>
    </row>
    <row r="59" spans="1:10" ht="13.5">
      <c r="A59" s="74" t="s">
        <v>159</v>
      </c>
      <c r="B59" s="71" t="s">
        <v>160</v>
      </c>
      <c r="C59" s="65">
        <f t="shared" ref="C59:C75" si="1">D59-H59</f>
        <v>1032</v>
      </c>
      <c r="D59" s="65">
        <f>'[1]15'!N50</f>
        <v>9795</v>
      </c>
      <c r="E59" s="65">
        <v>1163</v>
      </c>
      <c r="F59" s="65">
        <v>16916</v>
      </c>
      <c r="G59" s="66"/>
      <c r="H59" s="65">
        <v>8763</v>
      </c>
      <c r="I59" s="63">
        <f t="shared" si="0"/>
        <v>1032</v>
      </c>
    </row>
    <row r="60" spans="1:10" ht="25.5">
      <c r="A60" s="73" t="s">
        <v>161</v>
      </c>
      <c r="B60" s="71" t="s">
        <v>162</v>
      </c>
      <c r="C60" s="65">
        <f t="shared" si="1"/>
        <v>0</v>
      </c>
      <c r="D60" s="65"/>
      <c r="E60" s="65">
        <v>0</v>
      </c>
      <c r="F60" s="65"/>
      <c r="G60" s="69"/>
      <c r="H60" s="65"/>
      <c r="I60" s="63">
        <f t="shared" si="0"/>
        <v>0</v>
      </c>
    </row>
    <row r="61" spans="1:10" ht="25.5">
      <c r="A61" s="73" t="s">
        <v>163</v>
      </c>
      <c r="B61" s="71" t="s">
        <v>164</v>
      </c>
      <c r="C61" s="65">
        <f t="shared" si="1"/>
        <v>0</v>
      </c>
      <c r="D61" s="65"/>
      <c r="E61" s="65">
        <v>0</v>
      </c>
      <c r="F61" s="65"/>
      <c r="G61" s="66"/>
      <c r="H61" s="65"/>
      <c r="I61" s="63">
        <f t="shared" si="0"/>
        <v>0</v>
      </c>
    </row>
    <row r="62" spans="1:10" ht="13.5">
      <c r="A62" s="35" t="s">
        <v>165</v>
      </c>
      <c r="B62" s="71" t="s">
        <v>166</v>
      </c>
      <c r="C62" s="65">
        <f t="shared" si="1"/>
        <v>0</v>
      </c>
      <c r="D62" s="65"/>
      <c r="E62" s="65">
        <v>0</v>
      </c>
      <c r="F62" s="65"/>
      <c r="G62" s="66"/>
      <c r="H62" s="65"/>
      <c r="I62" s="63">
        <f t="shared" si="0"/>
        <v>0</v>
      </c>
    </row>
    <row r="63" spans="1:10" ht="13.5">
      <c r="A63" s="73" t="s">
        <v>167</v>
      </c>
      <c r="B63" s="71" t="s">
        <v>168</v>
      </c>
      <c r="C63" s="65">
        <f t="shared" si="1"/>
        <v>0</v>
      </c>
      <c r="D63" s="65"/>
      <c r="E63" s="65">
        <v>0</v>
      </c>
      <c r="F63" s="65"/>
      <c r="G63" s="66"/>
      <c r="H63" s="65"/>
      <c r="I63" s="63">
        <f t="shared" si="0"/>
        <v>0</v>
      </c>
    </row>
    <row r="64" spans="1:10" ht="13.5">
      <c r="A64" s="84" t="s">
        <v>169</v>
      </c>
      <c r="B64" s="71" t="s">
        <v>170</v>
      </c>
      <c r="C64" s="65">
        <f t="shared" si="1"/>
        <v>-563197</v>
      </c>
      <c r="D64" s="85">
        <f>'[1]7-2'!D51</f>
        <v>-2627590</v>
      </c>
      <c r="E64" s="65">
        <v>92013</v>
      </c>
      <c r="F64" s="65">
        <v>263926</v>
      </c>
      <c r="G64" s="69">
        <f>Баланс!C50-Баланс!D50</f>
        <v>-2627590</v>
      </c>
      <c r="H64" s="85">
        <v>-2064393</v>
      </c>
      <c r="I64" s="63">
        <f t="shared" si="0"/>
        <v>-563197</v>
      </c>
    </row>
    <row r="65" spans="1:9" ht="13.5">
      <c r="A65" s="84" t="s">
        <v>171</v>
      </c>
      <c r="B65" s="71" t="s">
        <v>172</v>
      </c>
      <c r="C65" s="65">
        <f t="shared" si="1"/>
        <v>-549331</v>
      </c>
      <c r="D65" s="85">
        <f>'[1]7-2'!E51</f>
        <v>-2905417</v>
      </c>
      <c r="E65" s="65">
        <v>0</v>
      </c>
      <c r="F65" s="65">
        <v>0</v>
      </c>
      <c r="G65" s="69">
        <f>Баланс!C24-Баланс!D24</f>
        <v>-2905417</v>
      </c>
      <c r="H65" s="85">
        <v>-2356086</v>
      </c>
      <c r="I65" s="63">
        <f t="shared" si="0"/>
        <v>-549331</v>
      </c>
    </row>
    <row r="66" spans="1:9" ht="13.5">
      <c r="A66" s="84" t="s">
        <v>173</v>
      </c>
      <c r="B66" s="71" t="s">
        <v>174</v>
      </c>
      <c r="C66" s="65">
        <f t="shared" si="1"/>
        <v>-732414</v>
      </c>
      <c r="D66" s="85">
        <f>'[1]7-2'!I51</f>
        <v>-634147</v>
      </c>
      <c r="E66" s="65">
        <v>34677</v>
      </c>
      <c r="F66" s="65">
        <v>-38739</v>
      </c>
      <c r="G66" s="69">
        <f>Баланс!C51-Баланс!D51</f>
        <v>-634147</v>
      </c>
      <c r="H66" s="85">
        <v>98267</v>
      </c>
      <c r="I66" s="63">
        <f t="shared" si="0"/>
        <v>-732414</v>
      </c>
    </row>
    <row r="67" spans="1:9" ht="13.5">
      <c r="A67" s="84" t="s">
        <v>175</v>
      </c>
      <c r="B67" s="71" t="s">
        <v>176</v>
      </c>
      <c r="C67" s="65">
        <f t="shared" si="1"/>
        <v>-809963</v>
      </c>
      <c r="D67" s="85">
        <f>'[1]7-2'!J51</f>
        <v>-357868</v>
      </c>
      <c r="E67" s="65">
        <v>10629</v>
      </c>
      <c r="F67" s="65">
        <v>-132920</v>
      </c>
      <c r="G67" s="69">
        <f>Баланс!C27-Баланс!D27</f>
        <v>-357868</v>
      </c>
      <c r="H67" s="85">
        <v>452095</v>
      </c>
      <c r="I67" s="63">
        <f t="shared" si="0"/>
        <v>-809963</v>
      </c>
    </row>
    <row r="68" spans="1:9" ht="13.5">
      <c r="A68" s="35" t="s">
        <v>177</v>
      </c>
      <c r="B68" s="71" t="s">
        <v>178</v>
      </c>
      <c r="C68" s="65">
        <f t="shared" si="1"/>
        <v>0</v>
      </c>
      <c r="D68" s="85">
        <f>'[1]7-2'!N51</f>
        <v>0</v>
      </c>
      <c r="E68" s="65">
        <v>-102074</v>
      </c>
      <c r="F68" s="65">
        <v>-173065</v>
      </c>
      <c r="G68" s="69">
        <f>Баланс!C52-Баланс!D52</f>
        <v>0</v>
      </c>
      <c r="H68" s="85">
        <v>0</v>
      </c>
      <c r="I68" s="63">
        <f t="shared" si="0"/>
        <v>0</v>
      </c>
    </row>
    <row r="69" spans="1:9" ht="13.5">
      <c r="A69" s="35" t="s">
        <v>179</v>
      </c>
      <c r="B69" s="71" t="s">
        <v>180</v>
      </c>
      <c r="C69" s="65">
        <f t="shared" si="1"/>
        <v>0</v>
      </c>
      <c r="D69" s="85">
        <f>'[1]7-2'!O51</f>
        <v>0</v>
      </c>
      <c r="E69" s="65">
        <v>-101339</v>
      </c>
      <c r="F69" s="65">
        <v>-171165</v>
      </c>
      <c r="G69" s="69">
        <f>Баланс!C28-Баланс!D28</f>
        <v>0</v>
      </c>
      <c r="H69" s="85">
        <v>0</v>
      </c>
      <c r="I69" s="63">
        <f t="shared" si="0"/>
        <v>0</v>
      </c>
    </row>
    <row r="70" spans="1:9" ht="13.5">
      <c r="A70" s="86" t="s">
        <v>181</v>
      </c>
      <c r="B70" s="71" t="s">
        <v>182</v>
      </c>
      <c r="C70" s="65">
        <f t="shared" si="1"/>
        <v>20886</v>
      </c>
      <c r="D70" s="65">
        <f>'[1]14'!F52</f>
        <v>105295</v>
      </c>
      <c r="E70" s="65">
        <v>3501</v>
      </c>
      <c r="F70" s="65">
        <v>12780</v>
      </c>
      <c r="G70" s="66"/>
      <c r="H70" s="65">
        <v>84409</v>
      </c>
      <c r="I70" s="63">
        <f t="shared" si="0"/>
        <v>20886</v>
      </c>
    </row>
    <row r="71" spans="1:9" ht="13.5">
      <c r="A71" s="35" t="s">
        <v>183</v>
      </c>
      <c r="B71" s="71" t="s">
        <v>184</v>
      </c>
      <c r="C71" s="65">
        <f t="shared" si="1"/>
        <v>201</v>
      </c>
      <c r="D71" s="65">
        <f>D73</f>
        <v>1211</v>
      </c>
      <c r="E71" s="65">
        <v>191</v>
      </c>
      <c r="F71" s="65">
        <v>1149</v>
      </c>
      <c r="G71" s="66"/>
      <c r="H71" s="65">
        <v>1010</v>
      </c>
      <c r="I71" s="63">
        <f t="shared" si="0"/>
        <v>201</v>
      </c>
    </row>
    <row r="72" spans="1:9" ht="13.5">
      <c r="A72" s="70" t="s">
        <v>115</v>
      </c>
      <c r="B72" s="71"/>
      <c r="C72" s="65">
        <f t="shared" si="1"/>
        <v>0</v>
      </c>
      <c r="D72" s="65"/>
      <c r="E72" s="65">
        <v>0</v>
      </c>
      <c r="F72" s="65"/>
      <c r="G72" s="66"/>
      <c r="H72" s="65"/>
      <c r="I72" s="63">
        <f t="shared" si="0"/>
        <v>0</v>
      </c>
    </row>
    <row r="73" spans="1:9" ht="13.5">
      <c r="A73" s="70" t="s">
        <v>185</v>
      </c>
      <c r="B73" s="71" t="s">
        <v>186</v>
      </c>
      <c r="C73" s="65">
        <f t="shared" si="1"/>
        <v>201</v>
      </c>
      <c r="D73" s="65">
        <v>1211</v>
      </c>
      <c r="E73" s="65">
        <v>191</v>
      </c>
      <c r="F73" s="65">
        <v>1149</v>
      </c>
      <c r="G73" s="66"/>
      <c r="H73" s="65">
        <v>1010</v>
      </c>
      <c r="I73" s="63">
        <f t="shared" si="0"/>
        <v>201</v>
      </c>
    </row>
    <row r="74" spans="1:9" ht="13.5">
      <c r="A74" s="35" t="s">
        <v>187</v>
      </c>
      <c r="B74" s="71" t="s">
        <v>188</v>
      </c>
      <c r="C74" s="65">
        <f t="shared" si="1"/>
        <v>2626</v>
      </c>
      <c r="D74" s="65">
        <f>9483+2005</f>
        <v>11488</v>
      </c>
      <c r="E74" s="65">
        <v>13144</v>
      </c>
      <c r="F74" s="65">
        <v>66267</v>
      </c>
      <c r="G74" s="66"/>
      <c r="H74" s="65">
        <v>8862</v>
      </c>
      <c r="I74" s="63">
        <f t="shared" si="0"/>
        <v>2626</v>
      </c>
    </row>
    <row r="75" spans="1:9" ht="13.5">
      <c r="A75" s="35" t="s">
        <v>189</v>
      </c>
      <c r="B75" s="71" t="s">
        <v>190</v>
      </c>
      <c r="C75" s="65">
        <f t="shared" si="1"/>
        <v>74</v>
      </c>
      <c r="D75" s="65">
        <v>1299</v>
      </c>
      <c r="E75" s="65">
        <v>150318</v>
      </c>
      <c r="F75" s="65">
        <v>174591</v>
      </c>
      <c r="G75" s="66"/>
      <c r="H75" s="65">
        <v>1225</v>
      </c>
      <c r="I75" s="63">
        <f t="shared" si="0"/>
        <v>74</v>
      </c>
    </row>
    <row r="76" spans="1:9" ht="13.5">
      <c r="A76" s="35" t="s">
        <v>191</v>
      </c>
      <c r="B76" s="71" t="s">
        <v>192</v>
      </c>
      <c r="C76" s="68">
        <f>C74-C75</f>
        <v>2552</v>
      </c>
      <c r="D76" s="68">
        <f>D74-D75</f>
        <v>10189</v>
      </c>
      <c r="E76" s="68">
        <v>-137174</v>
      </c>
      <c r="F76" s="68">
        <v>-108324</v>
      </c>
      <c r="G76" s="21"/>
      <c r="H76" s="68">
        <v>7637</v>
      </c>
      <c r="I76" s="63">
        <f t="shared" si="0"/>
        <v>2552</v>
      </c>
    </row>
    <row r="77" spans="1:9" ht="13.5">
      <c r="A77" s="35" t="s">
        <v>193</v>
      </c>
      <c r="B77" s="71" t="s">
        <v>194</v>
      </c>
      <c r="C77" s="65">
        <f>D77-H77</f>
        <v>94191</v>
      </c>
      <c r="D77" s="65">
        <f>'[1]28'!C43</f>
        <v>494587</v>
      </c>
      <c r="E77" s="65">
        <v>52150</v>
      </c>
      <c r="F77" s="65">
        <v>299910</v>
      </c>
      <c r="G77" s="66"/>
      <c r="H77" s="65">
        <v>400396</v>
      </c>
      <c r="I77" s="63">
        <f t="shared" si="0"/>
        <v>94191</v>
      </c>
    </row>
    <row r="78" spans="1:9" ht="13.5">
      <c r="A78" s="70" t="s">
        <v>115</v>
      </c>
      <c r="B78" s="16"/>
      <c r="C78" s="65"/>
      <c r="D78" s="65"/>
      <c r="E78" s="65"/>
      <c r="F78" s="65"/>
      <c r="G78" s="66"/>
      <c r="H78" s="65"/>
      <c r="I78" s="63">
        <f t="shared" si="0"/>
        <v>0</v>
      </c>
    </row>
    <row r="79" spans="1:9" ht="13.5">
      <c r="A79" s="70" t="s">
        <v>195</v>
      </c>
      <c r="B79" s="16" t="s">
        <v>196</v>
      </c>
      <c r="C79" s="65">
        <f>D79-H79</f>
        <v>46317</v>
      </c>
      <c r="D79" s="65">
        <f>'[1]28'!C10</f>
        <v>263139</v>
      </c>
      <c r="E79" s="65">
        <v>28609</v>
      </c>
      <c r="F79" s="65">
        <v>179351</v>
      </c>
      <c r="G79" s="66"/>
      <c r="H79" s="65">
        <v>216822</v>
      </c>
      <c r="I79" s="63">
        <f t="shared" si="0"/>
        <v>46317</v>
      </c>
    </row>
    <row r="80" spans="1:9" ht="25.5">
      <c r="A80" s="72" t="s">
        <v>197</v>
      </c>
      <c r="B80" s="87" t="s">
        <v>198</v>
      </c>
      <c r="C80" s="75">
        <f>D80-H80</f>
        <v>4653</v>
      </c>
      <c r="D80" s="75">
        <f>'[1]28'!C33+'[1]28'!C34+'[1]28'!C35+'[1]28'!C36+'[1]28'!C37+'[1]28'!C38+'[1]28'!C39+'[1]28'!C40+'[1]28'!C41</f>
        <v>27612</v>
      </c>
      <c r="E80" s="75">
        <v>4027</v>
      </c>
      <c r="F80" s="75">
        <v>18948</v>
      </c>
      <c r="G80" s="88"/>
      <c r="H80" s="75">
        <v>22959</v>
      </c>
      <c r="I80" s="63">
        <f t="shared" ref="I80:I93" si="2">D80-H80</f>
        <v>4653</v>
      </c>
    </row>
    <row r="81" spans="1:9" ht="13.5">
      <c r="A81" s="72" t="s">
        <v>199</v>
      </c>
      <c r="B81" s="16" t="s">
        <v>200</v>
      </c>
      <c r="C81" s="65">
        <f>D81-H81</f>
        <v>7854</v>
      </c>
      <c r="D81" s="65">
        <f>'[1]28'!C21</f>
        <v>40372</v>
      </c>
      <c r="E81" s="65">
        <v>6656</v>
      </c>
      <c r="F81" s="65">
        <v>38260</v>
      </c>
      <c r="G81" s="66"/>
      <c r="H81" s="65">
        <v>32518</v>
      </c>
      <c r="I81" s="63">
        <f t="shared" si="2"/>
        <v>7854</v>
      </c>
    </row>
    <row r="82" spans="1:9" ht="13.5">
      <c r="A82" s="35" t="s">
        <v>201</v>
      </c>
      <c r="B82" s="16">
        <v>41</v>
      </c>
      <c r="C82" s="65">
        <f>D82-H82</f>
        <v>1749</v>
      </c>
      <c r="D82" s="65">
        <f>'[1]28'!C20</f>
        <v>8261</v>
      </c>
      <c r="E82" s="65">
        <v>975</v>
      </c>
      <c r="F82" s="65">
        <v>5684</v>
      </c>
      <c r="G82" s="66"/>
      <c r="H82" s="65">
        <v>6512</v>
      </c>
      <c r="I82" s="63">
        <f t="shared" si="2"/>
        <v>1749</v>
      </c>
    </row>
    <row r="83" spans="1:9" ht="13.5">
      <c r="A83" s="35" t="s">
        <v>202</v>
      </c>
      <c r="B83" s="16">
        <v>42</v>
      </c>
      <c r="C83" s="65">
        <f>D83-H83</f>
        <v>9060</v>
      </c>
      <c r="D83" s="65">
        <f>14654+5066+16-8</f>
        <v>19728</v>
      </c>
      <c r="E83" s="65">
        <v>3612</v>
      </c>
      <c r="F83" s="65">
        <v>10483</v>
      </c>
      <c r="G83" s="66"/>
      <c r="H83" s="65">
        <v>10668</v>
      </c>
      <c r="I83" s="63">
        <f t="shared" si="2"/>
        <v>9060</v>
      </c>
    </row>
    <row r="84" spans="1:9" s="81" customFormat="1" ht="13.5">
      <c r="A84" s="78" t="s">
        <v>203</v>
      </c>
      <c r="B84" s="89">
        <v>43</v>
      </c>
      <c r="C84" s="80">
        <f>C58+C59+C60-C61+C62-C63+C64-C65+C66-C67+C68-C69+C70+C71+C76+C77+C83</f>
        <v>94675</v>
      </c>
      <c r="D84" s="80">
        <f>D58+D59+D60-D61+D62-D63+D64-D65+D66-D67+D68-D69+D70+D71+D76+D77+D83</f>
        <v>952599</v>
      </c>
      <c r="E84" s="80">
        <v>39360</v>
      </c>
      <c r="F84" s="80">
        <v>658925</v>
      </c>
      <c r="G84" s="33"/>
      <c r="H84" s="80">
        <v>857924</v>
      </c>
      <c r="I84" s="63">
        <f t="shared" si="2"/>
        <v>94675</v>
      </c>
    </row>
    <row r="85" spans="1:9" ht="13.5">
      <c r="A85" s="35"/>
      <c r="B85" s="16"/>
      <c r="C85" s="68"/>
      <c r="D85" s="68"/>
      <c r="E85" s="68"/>
      <c r="F85" s="68"/>
      <c r="G85" s="37"/>
      <c r="H85" s="68"/>
      <c r="I85" s="63">
        <f t="shared" si="2"/>
        <v>0</v>
      </c>
    </row>
    <row r="86" spans="1:9" ht="13.5">
      <c r="A86" s="73" t="s">
        <v>204</v>
      </c>
      <c r="B86" s="16">
        <v>44</v>
      </c>
      <c r="C86" s="68">
        <f>C51-C84</f>
        <v>27665</v>
      </c>
      <c r="D86" s="68">
        <f>D51-D84</f>
        <v>228909</v>
      </c>
      <c r="E86" s="68">
        <v>68290</v>
      </c>
      <c r="F86" s="68">
        <v>-76915</v>
      </c>
      <c r="G86" s="21"/>
      <c r="H86" s="68">
        <v>201244</v>
      </c>
      <c r="I86" s="63">
        <f t="shared" si="2"/>
        <v>27665</v>
      </c>
    </row>
    <row r="87" spans="1:9" ht="13.5">
      <c r="A87" s="73" t="s">
        <v>205</v>
      </c>
      <c r="B87" s="16">
        <v>45</v>
      </c>
      <c r="C87" s="68"/>
      <c r="D87" s="68"/>
      <c r="E87" s="68"/>
      <c r="F87" s="68"/>
      <c r="G87" s="37"/>
      <c r="H87" s="68"/>
      <c r="I87" s="63">
        <f t="shared" si="2"/>
        <v>0</v>
      </c>
    </row>
    <row r="88" spans="1:9" ht="13.5">
      <c r="A88" s="73" t="s">
        <v>206</v>
      </c>
      <c r="B88" s="16">
        <v>46</v>
      </c>
      <c r="C88" s="68">
        <f>C86+C87</f>
        <v>27665</v>
      </c>
      <c r="D88" s="68">
        <f>D86+D87</f>
        <v>228909</v>
      </c>
      <c r="E88" s="68">
        <v>68290</v>
      </c>
      <c r="F88" s="68">
        <v>-76915</v>
      </c>
      <c r="G88" s="37"/>
      <c r="H88" s="68">
        <v>201244</v>
      </c>
      <c r="I88" s="63">
        <f t="shared" si="2"/>
        <v>27665</v>
      </c>
    </row>
    <row r="89" spans="1:9" ht="13.5">
      <c r="A89" s="35" t="s">
        <v>207</v>
      </c>
      <c r="B89" s="16">
        <v>47</v>
      </c>
      <c r="C89" s="68">
        <f>C90+C91</f>
        <v>3000</v>
      </c>
      <c r="D89" s="68">
        <f>D90+D91</f>
        <v>37780</v>
      </c>
      <c r="E89" s="68">
        <v>11804</v>
      </c>
      <c r="F89" s="68">
        <v>44294</v>
      </c>
      <c r="G89" s="21"/>
      <c r="H89" s="68">
        <v>34780</v>
      </c>
      <c r="I89" s="63">
        <f t="shared" si="2"/>
        <v>3000</v>
      </c>
    </row>
    <row r="90" spans="1:9" ht="13.5">
      <c r="A90" s="35" t="s">
        <v>208</v>
      </c>
      <c r="B90" s="16" t="s">
        <v>209</v>
      </c>
      <c r="C90" s="65">
        <f>D90-H90</f>
        <v>3000</v>
      </c>
      <c r="D90" s="65">
        <v>37780</v>
      </c>
      <c r="E90" s="65">
        <v>11804</v>
      </c>
      <c r="F90" s="65">
        <v>44294</v>
      </c>
      <c r="G90" s="66"/>
      <c r="H90" s="65">
        <v>34780</v>
      </c>
      <c r="I90" s="63">
        <f t="shared" si="2"/>
        <v>3000</v>
      </c>
    </row>
    <row r="91" spans="1:9" ht="13.5">
      <c r="A91" s="35" t="s">
        <v>210</v>
      </c>
      <c r="B91" s="16" t="s">
        <v>211</v>
      </c>
      <c r="C91" s="65">
        <f>D91-H91</f>
        <v>0</v>
      </c>
      <c r="D91" s="65"/>
      <c r="E91" s="65">
        <v>0</v>
      </c>
      <c r="F91" s="65"/>
      <c r="G91" s="66"/>
      <c r="H91" s="65"/>
      <c r="I91" s="63">
        <f t="shared" si="2"/>
        <v>0</v>
      </c>
    </row>
    <row r="92" spans="1:9" ht="13.5">
      <c r="A92" s="35"/>
      <c r="B92" s="16"/>
      <c r="C92" s="65"/>
      <c r="D92" s="65"/>
      <c r="E92" s="65"/>
      <c r="F92" s="65"/>
      <c r="G92" s="66"/>
      <c r="H92" s="65"/>
      <c r="I92" s="63">
        <f t="shared" si="2"/>
        <v>0</v>
      </c>
    </row>
    <row r="93" spans="1:9" ht="13.5">
      <c r="A93" s="35" t="s">
        <v>212</v>
      </c>
      <c r="B93" s="16">
        <v>48</v>
      </c>
      <c r="C93" s="80">
        <f>C86-C89</f>
        <v>24665</v>
      </c>
      <c r="D93" s="80">
        <f>D86-D89</f>
        <v>191129</v>
      </c>
      <c r="E93" s="80">
        <v>56486</v>
      </c>
      <c r="F93" s="80">
        <v>-121209</v>
      </c>
      <c r="G93" s="33"/>
      <c r="H93" s="80">
        <v>166464</v>
      </c>
      <c r="I93" s="63">
        <f t="shared" si="2"/>
        <v>24665</v>
      </c>
    </row>
    <row r="94" spans="1:9">
      <c r="A94" s="15" t="s">
        <v>298</v>
      </c>
      <c r="B94" s="180"/>
      <c r="C94" s="17"/>
      <c r="D94" s="176">
        <f>D93/65000</f>
        <v>2.9404461538461537</v>
      </c>
      <c r="E94" s="176"/>
      <c r="F94" s="176">
        <f>F93/65000</f>
        <v>-1.8647538461538462</v>
      </c>
      <c r="G94" s="37"/>
      <c r="H94" s="21"/>
    </row>
    <row r="95" spans="1:9">
      <c r="A95" s="90"/>
      <c r="B95" s="12"/>
      <c r="E95" s="25"/>
      <c r="G95" s="37"/>
      <c r="H95" s="25"/>
    </row>
    <row r="96" spans="1:9">
      <c r="A96" s="90"/>
      <c r="B96" s="12"/>
      <c r="D96" s="25"/>
      <c r="E96" s="25"/>
      <c r="G96" s="91"/>
    </row>
    <row r="97" spans="1:7">
      <c r="A97" s="47" t="str">
        <f>Баланс!A87</f>
        <v>Первый руководитель (на период его отсутствия – лицо, его замещающее) Чегебаев Самат Садырбаевич ______________</v>
      </c>
      <c r="B97" s="92"/>
      <c r="C97" s="43"/>
      <c r="D97" s="43"/>
      <c r="E97" s="43" t="s">
        <v>79</v>
      </c>
      <c r="F97" s="47"/>
      <c r="G97" s="37"/>
    </row>
    <row r="98" spans="1:7">
      <c r="A98" s="47"/>
      <c r="B98" s="92"/>
      <c r="C98" s="43"/>
      <c r="D98" s="69"/>
      <c r="E98" s="47"/>
      <c r="F98" s="47"/>
      <c r="G98" s="37"/>
    </row>
    <row r="99" spans="1:7">
      <c r="A99" s="37" t="str">
        <f>Баланс!A89</f>
        <v>Главный бухгалтер  (на период его отсутствия – лицо, его замещающее) Касенова Айгуль Оразалиевна____________</v>
      </c>
      <c r="B99" s="92"/>
      <c r="C99" s="43"/>
      <c r="D99" s="91"/>
      <c r="E99" s="43" t="s">
        <v>79</v>
      </c>
      <c r="F99" s="47"/>
      <c r="G99" s="91"/>
    </row>
    <row r="100" spans="1:7">
      <c r="A100" s="47"/>
      <c r="B100" s="92"/>
      <c r="C100" s="47"/>
      <c r="D100" s="91"/>
      <c r="E100" s="47"/>
      <c r="F100" s="47"/>
      <c r="G100" s="91"/>
    </row>
    <row r="101" spans="1:7">
      <c r="A101" s="47"/>
      <c r="B101" s="43"/>
      <c r="C101" s="93"/>
      <c r="D101" s="47"/>
      <c r="E101" s="47"/>
      <c r="F101" s="47"/>
    </row>
    <row r="102" spans="1:7">
      <c r="A102" s="47" t="s">
        <v>81</v>
      </c>
      <c r="B102" s="43"/>
      <c r="C102" s="93"/>
      <c r="D102" s="47"/>
      <c r="E102" s="47"/>
      <c r="F102" s="47"/>
    </row>
    <row r="103" spans="1:7">
      <c r="A103" s="47"/>
      <c r="B103" s="43"/>
      <c r="C103" s="93"/>
      <c r="D103" s="47"/>
      <c r="E103" s="47"/>
      <c r="F103" s="47"/>
    </row>
    <row r="104" spans="1:7">
      <c r="A104" s="47"/>
      <c r="B104" s="43"/>
      <c r="C104" s="93"/>
      <c r="D104" s="47"/>
      <c r="E104" s="47"/>
      <c r="F104" s="47"/>
    </row>
    <row r="105" spans="1:7">
      <c r="B105" s="2"/>
      <c r="C105" s="25"/>
    </row>
    <row r="106" spans="1:7">
      <c r="B106" s="2"/>
      <c r="C106" s="25"/>
      <c r="D106" s="25"/>
    </row>
    <row r="107" spans="1:7">
      <c r="B107" s="2"/>
      <c r="C107" s="25"/>
    </row>
    <row r="108" spans="1:7">
      <c r="B108" s="2"/>
      <c r="C108" s="25"/>
    </row>
    <row r="109" spans="1:7">
      <c r="B109" s="2"/>
      <c r="C109" s="25"/>
    </row>
    <row r="110" spans="1:7">
      <c r="B110" s="12"/>
    </row>
    <row r="111" spans="1:7">
      <c r="B111" s="12"/>
    </row>
    <row r="112" spans="1:7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</sheetData>
  <mergeCells count="3">
    <mergeCell ref="A9:F9"/>
    <mergeCell ref="A10:F10"/>
    <mergeCell ref="A11:F11"/>
  </mergeCells>
  <pageMargins left="0.78740157480314965" right="0.19685039370078741" top="0.39370078740157483" bottom="0.19685039370078741" header="0.51181102362204722" footer="0.51181102362204722"/>
  <pageSetup paperSize="9" scale="5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N76"/>
  <sheetViews>
    <sheetView topLeftCell="A34" zoomScale="82" workbookViewId="0">
      <selection activeCell="A74" sqref="A74:XFD75"/>
    </sheetView>
  </sheetViews>
  <sheetFormatPr defaultRowHeight="12.75"/>
  <cols>
    <col min="1" max="1" width="83.28515625" style="47" customWidth="1"/>
    <col min="2" max="2" width="7.5703125" style="47" customWidth="1"/>
    <col min="3" max="3" width="17.85546875" style="47" customWidth="1"/>
    <col min="4" max="4" width="18.28515625" style="47" customWidth="1"/>
    <col min="5" max="12" width="0" style="47" hidden="1" customWidth="1"/>
    <col min="13" max="13" width="13.42578125" style="47" hidden="1" customWidth="1"/>
    <col min="14" max="14" width="19.28515625" style="47" hidden="1" customWidth="1"/>
    <col min="15" max="16384" width="9.140625" style="47"/>
  </cols>
  <sheetData>
    <row r="1" spans="1:4" s="94" customFormat="1">
      <c r="D1" s="95" t="s">
        <v>213</v>
      </c>
    </row>
    <row r="2" spans="1:4" s="94" customFormat="1">
      <c r="A2" s="96" t="s">
        <v>214</v>
      </c>
      <c r="B2" s="96"/>
      <c r="C2" s="96"/>
      <c r="D2" s="96"/>
    </row>
    <row r="3" spans="1:4">
      <c r="A3" s="52" t="str">
        <f>Баланс!A10</f>
        <v>АО  Страховая Компания "Казахмыс"</v>
      </c>
      <c r="B3" s="52"/>
      <c r="C3" s="52"/>
      <c r="D3" s="52"/>
    </row>
    <row r="4" spans="1:4">
      <c r="A4" s="52" t="str">
        <f>Баланс!A11</f>
        <v>по состоянию на "01" июля  2015 года</v>
      </c>
      <c r="B4" s="52"/>
      <c r="C4" s="52"/>
      <c r="D4" s="52"/>
    </row>
    <row r="5" spans="1:4" s="94" customFormat="1">
      <c r="D5" s="94" t="s">
        <v>9</v>
      </c>
    </row>
    <row r="6" spans="1:4" s="94" customFormat="1" ht="71.25" customHeight="1">
      <c r="A6" s="97" t="s">
        <v>10</v>
      </c>
      <c r="B6" s="98" t="s">
        <v>215</v>
      </c>
      <c r="C6" s="97" t="s">
        <v>90</v>
      </c>
      <c r="D6" s="99" t="s">
        <v>92</v>
      </c>
    </row>
    <row r="7" spans="1:4" s="94" customFormat="1">
      <c r="A7" s="100">
        <v>1</v>
      </c>
      <c r="B7" s="100">
        <v>2</v>
      </c>
      <c r="C7" s="100">
        <v>3</v>
      </c>
      <c r="D7" s="100">
        <v>4</v>
      </c>
    </row>
    <row r="8" spans="1:4" s="103" customFormat="1">
      <c r="A8" s="101" t="s">
        <v>216</v>
      </c>
      <c r="B8" s="102"/>
      <c r="C8" s="28">
        <f>ОПУ!D86</f>
        <v>228909</v>
      </c>
      <c r="D8" s="28">
        <v>208251</v>
      </c>
    </row>
    <row r="9" spans="1:4">
      <c r="A9" s="104" t="s">
        <v>217</v>
      </c>
      <c r="B9" s="105"/>
      <c r="C9" s="65">
        <f>SUM(C10:C15)</f>
        <v>-3303</v>
      </c>
      <c r="D9" s="65">
        <v>-80398</v>
      </c>
    </row>
    <row r="10" spans="1:4">
      <c r="A10" s="106" t="s">
        <v>218</v>
      </c>
      <c r="B10" s="105">
        <v>1</v>
      </c>
      <c r="C10" s="65">
        <f>ОПУ!D82</f>
        <v>8261</v>
      </c>
      <c r="D10" s="65">
        <v>11978</v>
      </c>
    </row>
    <row r="11" spans="1:4">
      <c r="A11" s="106" t="s">
        <v>219</v>
      </c>
      <c r="B11" s="105">
        <v>2</v>
      </c>
      <c r="C11" s="65">
        <f>ОПУ!D76</f>
        <v>10189</v>
      </c>
      <c r="D11" s="65">
        <v>-140423</v>
      </c>
    </row>
    <row r="12" spans="1:4">
      <c r="A12" s="106" t="s">
        <v>220</v>
      </c>
      <c r="B12" s="105">
        <v>3</v>
      </c>
      <c r="C12" s="65">
        <f>Баланс!C76-Баланс!D76</f>
        <v>-21753</v>
      </c>
      <c r="D12" s="65">
        <v>47271</v>
      </c>
    </row>
    <row r="13" spans="1:4">
      <c r="A13" s="106" t="s">
        <v>221</v>
      </c>
      <c r="B13" s="105">
        <v>4</v>
      </c>
      <c r="C13" s="65"/>
      <c r="D13" s="65"/>
    </row>
    <row r="14" spans="1:4">
      <c r="A14" s="106" t="s">
        <v>222</v>
      </c>
      <c r="B14" s="105">
        <v>5</v>
      </c>
      <c r="C14" s="65"/>
      <c r="D14" s="65"/>
    </row>
    <row r="15" spans="1:4">
      <c r="A15" s="107" t="s">
        <v>223</v>
      </c>
      <c r="B15" s="105">
        <v>6</v>
      </c>
      <c r="C15" s="65"/>
      <c r="D15" s="65">
        <v>776</v>
      </c>
    </row>
    <row r="16" spans="1:4" s="111" customFormat="1">
      <c r="A16" s="108" t="s">
        <v>224</v>
      </c>
      <c r="B16" s="109"/>
      <c r="C16" s="110">
        <f>C8+C9</f>
        <v>225606</v>
      </c>
      <c r="D16" s="110">
        <v>127853</v>
      </c>
    </row>
    <row r="17" spans="1:4" s="49" customFormat="1">
      <c r="A17" s="112" t="s">
        <v>225</v>
      </c>
      <c r="B17" s="113"/>
      <c r="C17" s="65">
        <f>SUM(C18:C27)</f>
        <v>-4202190</v>
      </c>
      <c r="D17" s="65">
        <v>-4270001</v>
      </c>
    </row>
    <row r="18" spans="1:4">
      <c r="A18" s="106" t="s">
        <v>226</v>
      </c>
      <c r="B18" s="114">
        <v>7</v>
      </c>
      <c r="C18" s="65">
        <f>Баланс!D17-Баланс!C17</f>
        <v>-557753</v>
      </c>
      <c r="D18" s="65">
        <v>243760</v>
      </c>
    </row>
    <row r="19" spans="1:4" ht="25.5">
      <c r="A19" s="106" t="s">
        <v>227</v>
      </c>
      <c r="B19" s="114">
        <v>8</v>
      </c>
      <c r="C19" s="65">
        <f>Баланс!D19-Баланс!C19+Баланс!D18-Баланс!C18</f>
        <v>17913</v>
      </c>
      <c r="D19" s="65">
        <v>-277351</v>
      </c>
    </row>
    <row r="20" spans="1:4">
      <c r="A20" s="106" t="s">
        <v>228</v>
      </c>
      <c r="B20" s="114">
        <v>9</v>
      </c>
      <c r="C20" s="65">
        <f>Баланс!D20-Баланс!C20</f>
        <v>0</v>
      </c>
      <c r="D20" s="65">
        <v>0</v>
      </c>
    </row>
    <row r="21" spans="1:4">
      <c r="A21" s="106" t="s">
        <v>229</v>
      </c>
      <c r="B21" s="114">
        <v>10</v>
      </c>
      <c r="C21" s="65">
        <f>Баланс!D23-Баланс!C23+Баланс!D24-Баланс!C24+Баланс!D27-Баланс!C27+Баланс!D28-Баланс!C28</f>
        <v>-3377535</v>
      </c>
      <c r="D21" s="65">
        <v>-4045261</v>
      </c>
    </row>
    <row r="22" spans="1:4" ht="25.5">
      <c r="A22" s="106" t="s">
        <v>230</v>
      </c>
      <c r="B22" s="114">
        <v>11</v>
      </c>
      <c r="C22" s="65">
        <f>Баланс!D29-Баланс!C29</f>
        <v>95962</v>
      </c>
      <c r="D22" s="65">
        <v>88699</v>
      </c>
    </row>
    <row r="23" spans="1:4">
      <c r="A23" s="106"/>
      <c r="B23" s="114"/>
      <c r="C23" s="65"/>
      <c r="D23" s="65"/>
    </row>
    <row r="24" spans="1:4">
      <c r="A24" s="106" t="s">
        <v>231</v>
      </c>
      <c r="B24" s="114">
        <v>12</v>
      </c>
      <c r="C24" s="65">
        <f>Баланс!D31-Баланс!C31+Баланс!D35-Баланс!C35+Баланс!D34-Баланс!C34+Баланс!D30-Баланс!C30-C11</f>
        <v>-331840</v>
      </c>
      <c r="D24" s="65">
        <v>-200141</v>
      </c>
    </row>
    <row r="25" spans="1:4">
      <c r="A25" s="106" t="s">
        <v>232</v>
      </c>
      <c r="B25" s="114">
        <v>13</v>
      </c>
      <c r="C25" s="65"/>
      <c r="D25" s="65"/>
    </row>
    <row r="26" spans="1:4">
      <c r="A26" s="106" t="s">
        <v>233</v>
      </c>
      <c r="B26" s="114">
        <v>14</v>
      </c>
      <c r="C26" s="65">
        <f>Баланс!D33-Баланс!C33</f>
        <v>-45068</v>
      </c>
      <c r="D26" s="65">
        <v>-79812</v>
      </c>
    </row>
    <row r="27" spans="1:4">
      <c r="A27" s="106" t="s">
        <v>234</v>
      </c>
      <c r="B27" s="114">
        <v>15</v>
      </c>
      <c r="C27" s="65">
        <f>Баланс!D42-Баланс!C42</f>
        <v>-3869</v>
      </c>
      <c r="D27" s="65">
        <v>105</v>
      </c>
    </row>
    <row r="28" spans="1:4" s="49" customFormat="1">
      <c r="A28" s="115" t="s">
        <v>235</v>
      </c>
      <c r="B28" s="116"/>
      <c r="C28" s="117">
        <f>SUM(C29:C41)</f>
        <v>3784068</v>
      </c>
      <c r="D28" s="117">
        <v>4367825</v>
      </c>
    </row>
    <row r="29" spans="1:4">
      <c r="A29" s="106" t="s">
        <v>236</v>
      </c>
      <c r="B29" s="105">
        <v>16</v>
      </c>
      <c r="C29" s="65">
        <f>Баланс!C47-Баланс!D47</f>
        <v>6975709</v>
      </c>
      <c r="D29" s="65">
        <v>1943610</v>
      </c>
    </row>
    <row r="30" spans="1:4" ht="25.5">
      <c r="A30" s="106" t="s">
        <v>237</v>
      </c>
      <c r="B30" s="105">
        <v>17</v>
      </c>
      <c r="C30" s="65">
        <f>Баланс!C48-Баланс!D48</f>
        <v>0</v>
      </c>
      <c r="D30" s="65">
        <v>0</v>
      </c>
    </row>
    <row r="31" spans="1:4" ht="12.75" customHeight="1">
      <c r="A31" s="106" t="s">
        <v>238</v>
      </c>
      <c r="B31" s="105">
        <v>18</v>
      </c>
      <c r="C31" s="65">
        <f>Баланс!C49-Баланс!D49</f>
        <v>0</v>
      </c>
      <c r="D31" s="65">
        <v>0</v>
      </c>
    </row>
    <row r="32" spans="1:4">
      <c r="A32" s="106" t="s">
        <v>239</v>
      </c>
      <c r="B32" s="105">
        <v>19</v>
      </c>
      <c r="C32" s="65">
        <f>Баланс!C50-Баланс!D50</f>
        <v>-2627590</v>
      </c>
      <c r="D32" s="65">
        <v>5298138</v>
      </c>
    </row>
    <row r="33" spans="1:4">
      <c r="A33" s="106" t="s">
        <v>240</v>
      </c>
      <c r="B33" s="105">
        <v>20</v>
      </c>
      <c r="C33" s="65">
        <f>Баланс!C51-Баланс!D51</f>
        <v>-634147</v>
      </c>
      <c r="D33" s="65">
        <v>254602</v>
      </c>
    </row>
    <row r="34" spans="1:4">
      <c r="A34" s="106" t="s">
        <v>241</v>
      </c>
      <c r="B34" s="105">
        <v>21</v>
      </c>
      <c r="C34" s="65">
        <f>Баланс!C52-Баланс!D52</f>
        <v>0</v>
      </c>
      <c r="D34" s="65">
        <v>-2381274</v>
      </c>
    </row>
    <row r="35" spans="1:4">
      <c r="A35" s="106" t="s">
        <v>242</v>
      </c>
      <c r="B35" s="105">
        <v>22</v>
      </c>
      <c r="C35" s="65">
        <f>Баланс!C54-Баланс!D54</f>
        <v>-52827</v>
      </c>
      <c r="D35" s="65">
        <v>-794504</v>
      </c>
    </row>
    <row r="36" spans="1:4" ht="12.75" customHeight="1">
      <c r="A36" s="106" t="s">
        <v>243</v>
      </c>
      <c r="B36" s="105">
        <v>23</v>
      </c>
      <c r="C36" s="65">
        <f>Баланс!C55-Баланс!D55</f>
        <v>-15924</v>
      </c>
      <c r="D36" s="65">
        <v>2486</v>
      </c>
    </row>
    <row r="37" spans="1:4">
      <c r="A37" s="106" t="s">
        <v>244</v>
      </c>
      <c r="B37" s="105">
        <v>24</v>
      </c>
      <c r="C37" s="65">
        <f>Баланс!C57-Баланс!D57</f>
        <v>47562</v>
      </c>
      <c r="D37" s="65">
        <v>38952</v>
      </c>
    </row>
    <row r="38" spans="1:4">
      <c r="A38" s="106" t="s">
        <v>245</v>
      </c>
      <c r="B38" s="105">
        <v>25</v>
      </c>
      <c r="C38" s="65">
        <f>Баланс!C58-Баланс!D58</f>
        <v>39106</v>
      </c>
      <c r="D38" s="65">
        <v>1865</v>
      </c>
    </row>
    <row r="39" spans="1:4">
      <c r="A39" s="106" t="s">
        <v>246</v>
      </c>
      <c r="B39" s="105">
        <v>26</v>
      </c>
      <c r="C39" s="65">
        <f>Баланс!C60-Баланс!D60</f>
        <v>0</v>
      </c>
      <c r="D39" s="65">
        <v>0</v>
      </c>
    </row>
    <row r="40" spans="1:4">
      <c r="A40" s="106" t="s">
        <v>247</v>
      </c>
      <c r="B40" s="105">
        <v>27</v>
      </c>
      <c r="C40" s="65">
        <f>Баланс!C63-Баланс!D63</f>
        <v>44623</v>
      </c>
      <c r="D40" s="65">
        <v>-3321</v>
      </c>
    </row>
    <row r="41" spans="1:4">
      <c r="A41" s="106" t="s">
        <v>248</v>
      </c>
      <c r="B41" s="105">
        <v>28</v>
      </c>
      <c r="C41" s="65">
        <f>Баланс!C64+Баланс!C65+Баланс!C66+Баланс!C59-Баланс!D64-Баланс!D65-Баланс!D66-Баланс!D59</f>
        <v>7556</v>
      </c>
      <c r="D41" s="65">
        <v>7271</v>
      </c>
    </row>
    <row r="42" spans="1:4" s="111" customFormat="1">
      <c r="A42" s="101" t="s">
        <v>249</v>
      </c>
      <c r="B42" s="102"/>
      <c r="C42" s="118">
        <f>C17+C28</f>
        <v>-418122</v>
      </c>
      <c r="D42" s="118">
        <v>97824</v>
      </c>
    </row>
    <row r="43" spans="1:4" s="121" customFormat="1">
      <c r="A43" s="106" t="s">
        <v>250</v>
      </c>
      <c r="B43" s="119">
        <v>29</v>
      </c>
      <c r="C43" s="120">
        <f>ОПУ!D89</f>
        <v>37780</v>
      </c>
      <c r="D43" s="120">
        <v>-258356</v>
      </c>
    </row>
    <row r="44" spans="1:4" s="121" customFormat="1">
      <c r="A44" s="122"/>
      <c r="B44" s="119"/>
      <c r="C44" s="120"/>
      <c r="D44" s="120"/>
    </row>
    <row r="45" spans="1:4" s="126" customFormat="1" ht="27" customHeight="1">
      <c r="A45" s="123" t="s">
        <v>251</v>
      </c>
      <c r="B45" s="124"/>
      <c r="C45" s="125">
        <f>C42-C43</f>
        <v>-455902</v>
      </c>
      <c r="D45" s="125">
        <v>-160532</v>
      </c>
    </row>
    <row r="46" spans="1:4">
      <c r="A46" s="104"/>
      <c r="B46" s="105"/>
      <c r="C46" s="65"/>
      <c r="D46" s="65"/>
    </row>
    <row r="47" spans="1:4">
      <c r="A47" s="127" t="s">
        <v>252</v>
      </c>
      <c r="B47" s="105"/>
      <c r="C47" s="65"/>
      <c r="D47" s="65"/>
    </row>
    <row r="48" spans="1:4">
      <c r="A48" s="104" t="s">
        <v>253</v>
      </c>
      <c r="B48" s="105">
        <v>30</v>
      </c>
      <c r="C48" s="65">
        <f>Баланс!D36-Баланс!C36</f>
        <v>0</v>
      </c>
      <c r="D48" s="65">
        <v>0</v>
      </c>
    </row>
    <row r="49" spans="1:11">
      <c r="A49" s="104" t="s">
        <v>254</v>
      </c>
      <c r="B49" s="105">
        <v>31</v>
      </c>
      <c r="C49" s="65">
        <f>Баланс!D41+Баланс!D38-Баланс!C38-Баланс!C41-ф3!C10</f>
        <v>-152544</v>
      </c>
      <c r="D49" s="65">
        <v>-16649</v>
      </c>
    </row>
    <row r="50" spans="1:11">
      <c r="A50" s="104" t="s">
        <v>255</v>
      </c>
      <c r="B50" s="105">
        <v>32</v>
      </c>
      <c r="C50" s="65"/>
      <c r="D50" s="65">
        <v>795</v>
      </c>
    </row>
    <row r="51" spans="1:11">
      <c r="A51" s="104" t="s">
        <v>256</v>
      </c>
      <c r="B51" s="128">
        <v>33</v>
      </c>
      <c r="C51" s="65"/>
      <c r="D51" s="65"/>
    </row>
    <row r="52" spans="1:11">
      <c r="A52" s="104" t="s">
        <v>257</v>
      </c>
      <c r="B52" s="105">
        <v>34</v>
      </c>
      <c r="C52" s="65"/>
      <c r="D52" s="65"/>
    </row>
    <row r="53" spans="1:11" s="111" customFormat="1">
      <c r="A53" s="101" t="s">
        <v>258</v>
      </c>
      <c r="B53" s="102"/>
      <c r="C53" s="129">
        <f>SUM(C48:C52)</f>
        <v>-152544</v>
      </c>
      <c r="D53" s="129">
        <v>-15854</v>
      </c>
    </row>
    <row r="54" spans="1:11">
      <c r="A54" s="104"/>
      <c r="B54" s="105"/>
      <c r="C54" s="65"/>
      <c r="D54" s="65"/>
    </row>
    <row r="55" spans="1:11">
      <c r="A55" s="127" t="s">
        <v>259</v>
      </c>
      <c r="B55" s="105"/>
      <c r="C55" s="65"/>
      <c r="D55" s="65"/>
    </row>
    <row r="56" spans="1:11">
      <c r="A56" s="104" t="s">
        <v>260</v>
      </c>
      <c r="B56" s="105">
        <v>35</v>
      </c>
      <c r="C56" s="65">
        <f>Баланс!C71-Баланс!D71-Баланс!C72+Баланс!D72</f>
        <v>0</v>
      </c>
      <c r="D56" s="65">
        <v>0</v>
      </c>
    </row>
    <row r="57" spans="1:11" s="130" customFormat="1">
      <c r="A57" s="104" t="s">
        <v>261</v>
      </c>
      <c r="B57" s="105">
        <v>36</v>
      </c>
      <c r="C57" s="65"/>
      <c r="D57" s="65"/>
    </row>
    <row r="58" spans="1:11">
      <c r="A58" s="104" t="s">
        <v>50</v>
      </c>
      <c r="B58" s="105">
        <v>37</v>
      </c>
      <c r="C58" s="65"/>
      <c r="D58" s="131"/>
    </row>
    <row r="59" spans="1:11">
      <c r="A59" s="104" t="s">
        <v>262</v>
      </c>
      <c r="B59" s="105">
        <v>38</v>
      </c>
      <c r="C59" s="65"/>
      <c r="D59" s="65"/>
      <c r="E59" s="47" t="s">
        <v>263</v>
      </c>
    </row>
    <row r="60" spans="1:11">
      <c r="A60" s="104" t="s">
        <v>257</v>
      </c>
      <c r="B60" s="105">
        <v>39</v>
      </c>
      <c r="C60" s="65"/>
      <c r="D60" s="65"/>
    </row>
    <row r="61" spans="1:11" s="111" customFormat="1">
      <c r="A61" s="101" t="s">
        <v>264</v>
      </c>
      <c r="B61" s="102"/>
      <c r="C61" s="129">
        <f>C56+C57+C58+C59+C60</f>
        <v>0</v>
      </c>
      <c r="D61" s="129">
        <v>0</v>
      </c>
    </row>
    <row r="62" spans="1:11">
      <c r="A62" s="104"/>
      <c r="B62" s="105"/>
      <c r="C62" s="65"/>
      <c r="D62" s="65"/>
    </row>
    <row r="63" spans="1:11" s="135" customFormat="1" ht="13.5">
      <c r="A63" s="132" t="s">
        <v>265</v>
      </c>
      <c r="B63" s="133"/>
      <c r="C63" s="134">
        <f>C45+C53+C9+C61+C8</f>
        <v>-382840</v>
      </c>
      <c r="D63" s="134">
        <v>-48533</v>
      </c>
      <c r="K63" s="135">
        <v>241576</v>
      </c>
    </row>
    <row r="64" spans="1:11">
      <c r="A64" s="106"/>
      <c r="B64" s="105"/>
      <c r="C64" s="65"/>
      <c r="D64" s="65"/>
      <c r="K64" s="47">
        <v>694390</v>
      </c>
    </row>
    <row r="65" spans="1:14">
      <c r="A65" s="104" t="s">
        <v>266</v>
      </c>
      <c r="B65" s="105">
        <v>40</v>
      </c>
      <c r="C65" s="65">
        <f>Баланс!D16</f>
        <v>618197</v>
      </c>
      <c r="D65" s="65">
        <v>666730</v>
      </c>
      <c r="K65" s="47">
        <f>K63-K64</f>
        <v>-452814</v>
      </c>
    </row>
    <row r="66" spans="1:14">
      <c r="A66" s="104" t="s">
        <v>267</v>
      </c>
      <c r="B66" s="105">
        <v>41</v>
      </c>
      <c r="C66" s="65">
        <f>C65+C63</f>
        <v>235357</v>
      </c>
      <c r="D66" s="65">
        <v>618197</v>
      </c>
    </row>
    <row r="67" spans="1:14" s="94" customFormat="1" ht="12.75" hidden="1" customHeight="1">
      <c r="A67" s="136"/>
      <c r="C67" s="137">
        <f>C65-C66</f>
        <v>382840</v>
      </c>
      <c r="D67" s="137">
        <f>D65-D66</f>
        <v>48533</v>
      </c>
      <c r="K67" s="94">
        <v>425154</v>
      </c>
      <c r="M67" s="138">
        <v>89490</v>
      </c>
      <c r="N67" s="138">
        <v>736000</v>
      </c>
    </row>
    <row r="68" spans="1:14" s="94" customFormat="1">
      <c r="A68" s="139"/>
      <c r="K68" s="94">
        <v>666730</v>
      </c>
      <c r="M68" s="138">
        <v>10089574</v>
      </c>
      <c r="N68" s="138">
        <v>8855044</v>
      </c>
    </row>
    <row r="69" spans="1:14">
      <c r="A69" s="140"/>
      <c r="K69" s="47">
        <f>K67-K68</f>
        <v>-241576</v>
      </c>
      <c r="M69" s="138">
        <v>10564121</v>
      </c>
    </row>
    <row r="70" spans="1:14" ht="24.75" customHeight="1">
      <c r="A70" s="179" t="str">
        <f>Баланс!A87</f>
        <v>Первый руководитель (на период его отсутствия – лицо, его замещающее) Чегебаев Самат Садырбаевич ______________</v>
      </c>
      <c r="B70" s="179"/>
      <c r="C70" s="179"/>
      <c r="M70" s="141">
        <f>SUM(M67:M69)</f>
        <v>20743185</v>
      </c>
      <c r="N70" s="141">
        <f>SUM(N67:N69)</f>
        <v>9591044</v>
      </c>
    </row>
    <row r="71" spans="1:14">
      <c r="B71" s="43"/>
      <c r="N71" s="142">
        <f>M70+N70</f>
        <v>30334229</v>
      </c>
    </row>
    <row r="72" spans="1:14">
      <c r="A72" s="37" t="str">
        <f>Баланс!A89</f>
        <v>Главный бухгалтер  (на период его отсутствия – лицо, его замещающее) Касенова Айгуль Оразалиевна____________</v>
      </c>
      <c r="B72" s="43"/>
    </row>
    <row r="73" spans="1:14">
      <c r="M73" s="143">
        <v>984806.91</v>
      </c>
    </row>
    <row r="74" spans="1:14">
      <c r="A74" s="144"/>
      <c r="M74" s="143">
        <v>1370494.85</v>
      </c>
    </row>
    <row r="75" spans="1:14">
      <c r="M75" s="141">
        <f>SUM(M73:M74)</f>
        <v>2355301.7600000002</v>
      </c>
    </row>
    <row r="76" spans="1:14">
      <c r="A76" s="47" t="s">
        <v>81</v>
      </c>
    </row>
  </sheetData>
  <mergeCells count="4">
    <mergeCell ref="A2:D2"/>
    <mergeCell ref="A3:D3"/>
    <mergeCell ref="A4:D4"/>
    <mergeCell ref="A70:C70"/>
  </mergeCells>
  <pageMargins left="0.59055118110236227" right="0.39370078740157483" top="0.39370078740157483" bottom="0" header="0.51181102362204722" footer="0.51181102362204722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H62"/>
  <sheetViews>
    <sheetView topLeftCell="A22" zoomScale="75" workbookViewId="0">
      <selection activeCell="C56" sqref="C56"/>
    </sheetView>
  </sheetViews>
  <sheetFormatPr defaultRowHeight="12.75"/>
  <cols>
    <col min="1" max="1" width="41.28515625" style="145" customWidth="1"/>
    <col min="2" max="2" width="11.140625" style="145" customWidth="1"/>
    <col min="3" max="3" width="11.7109375" style="145" customWidth="1"/>
    <col min="4" max="4" width="13.7109375" style="145" customWidth="1"/>
    <col min="5" max="5" width="12.85546875" style="145" customWidth="1"/>
    <col min="6" max="6" width="17.7109375" style="145" customWidth="1"/>
    <col min="7" max="7" width="14.5703125" style="145" customWidth="1"/>
    <col min="8" max="8" width="13.28515625" style="145" customWidth="1"/>
    <col min="9" max="16384" width="9.140625" style="145"/>
  </cols>
  <sheetData>
    <row r="1" spans="1:8">
      <c r="H1" s="146" t="s">
        <v>268</v>
      </c>
    </row>
    <row r="3" spans="1:8">
      <c r="A3" s="147" t="s">
        <v>269</v>
      </c>
      <c r="B3" s="147"/>
      <c r="C3" s="147"/>
      <c r="D3" s="147"/>
      <c r="E3" s="147"/>
      <c r="F3" s="147"/>
      <c r="G3" s="147"/>
      <c r="H3" s="147"/>
    </row>
    <row r="4" spans="1:8">
      <c r="A4" s="148" t="str">
        <f>Баланс!A10</f>
        <v>АО  Страховая Компания "Казахмыс"</v>
      </c>
      <c r="B4" s="148"/>
      <c r="C4" s="148"/>
      <c r="D4" s="148"/>
      <c r="E4" s="148"/>
      <c r="F4" s="148"/>
      <c r="G4" s="148"/>
      <c r="H4" s="148"/>
    </row>
    <row r="5" spans="1:8">
      <c r="A5" s="148" t="str">
        <f>Баланс!A11</f>
        <v>по состоянию на "01" июля  2015 года</v>
      </c>
      <c r="B5" s="148"/>
      <c r="C5" s="148"/>
      <c r="D5" s="148"/>
      <c r="E5" s="148"/>
      <c r="F5" s="148"/>
      <c r="G5" s="148"/>
      <c r="H5" s="148"/>
    </row>
    <row r="6" spans="1:8">
      <c r="D6" s="149"/>
      <c r="E6" s="149"/>
      <c r="F6" s="149"/>
      <c r="G6" s="149"/>
      <c r="H6" s="150" t="s">
        <v>9</v>
      </c>
    </row>
    <row r="7" spans="1:8">
      <c r="A7" s="151"/>
      <c r="B7" s="152" t="s">
        <v>270</v>
      </c>
      <c r="C7" s="152"/>
      <c r="D7" s="152"/>
      <c r="E7" s="152"/>
      <c r="F7" s="152"/>
      <c r="G7" s="153" t="s">
        <v>271</v>
      </c>
      <c r="H7" s="153" t="s">
        <v>76</v>
      </c>
    </row>
    <row r="8" spans="1:8" ht="61.5" customHeight="1">
      <c r="A8" s="151"/>
      <c r="B8" s="154" t="s">
        <v>272</v>
      </c>
      <c r="C8" s="154" t="s">
        <v>67</v>
      </c>
      <c r="D8" s="154" t="s">
        <v>273</v>
      </c>
      <c r="E8" s="154" t="s">
        <v>274</v>
      </c>
      <c r="F8" s="154" t="s">
        <v>275</v>
      </c>
      <c r="G8" s="153"/>
      <c r="H8" s="153"/>
    </row>
    <row r="9" spans="1:8" s="149" customFormat="1" ht="14.25" customHeight="1">
      <c r="A9" s="155">
        <v>1</v>
      </c>
      <c r="B9" s="155">
        <v>2</v>
      </c>
      <c r="C9" s="155">
        <v>3</v>
      </c>
      <c r="D9" s="155">
        <v>4</v>
      </c>
      <c r="E9" s="155">
        <f>D9+1</f>
        <v>5</v>
      </c>
      <c r="F9" s="155">
        <f>E9+1</f>
        <v>6</v>
      </c>
      <c r="G9" s="155">
        <f>F9+1</f>
        <v>7</v>
      </c>
      <c r="H9" s="155">
        <f>G9+1</f>
        <v>8</v>
      </c>
    </row>
    <row r="10" spans="1:8" ht="21" customHeight="1">
      <c r="A10" s="156" t="s">
        <v>276</v>
      </c>
      <c r="B10" s="157">
        <v>650000</v>
      </c>
      <c r="C10" s="157">
        <v>889887</v>
      </c>
      <c r="D10" s="157">
        <v>-180226</v>
      </c>
      <c r="E10" s="157">
        <v>1251664</v>
      </c>
      <c r="F10" s="157">
        <f>B10+C10+D10+E10</f>
        <v>2611325</v>
      </c>
      <c r="G10" s="157">
        <v>0</v>
      </c>
      <c r="H10" s="157">
        <f>F10</f>
        <v>2611325</v>
      </c>
    </row>
    <row r="11" spans="1:8" ht="27" customHeight="1">
      <c r="A11" s="156" t="s">
        <v>277</v>
      </c>
      <c r="B11" s="158"/>
      <c r="C11" s="158"/>
      <c r="D11" s="158"/>
      <c r="E11" s="158"/>
      <c r="F11" s="157">
        <f t="shared" ref="F11:F45" si="0">B11+C11+D11+E11</f>
        <v>0</v>
      </c>
      <c r="G11" s="158"/>
      <c r="H11" s="157">
        <f t="shared" ref="H11:H46" si="1">F11</f>
        <v>0</v>
      </c>
    </row>
    <row r="12" spans="1:8" ht="22.5" customHeight="1">
      <c r="A12" s="156" t="s">
        <v>278</v>
      </c>
      <c r="B12" s="157">
        <f>B10+B11</f>
        <v>650000</v>
      </c>
      <c r="C12" s="157">
        <f>C10+C11</f>
        <v>889887</v>
      </c>
      <c r="D12" s="157">
        <f>D10+D11</f>
        <v>-180226</v>
      </c>
      <c r="E12" s="157">
        <f>E10+E11</f>
        <v>1251664</v>
      </c>
      <c r="F12" s="157">
        <f t="shared" si="0"/>
        <v>2611325</v>
      </c>
      <c r="G12" s="157">
        <f>G10+G11</f>
        <v>0</v>
      </c>
      <c r="H12" s="157">
        <f t="shared" si="1"/>
        <v>2611325</v>
      </c>
    </row>
    <row r="13" spans="1:8" ht="14.25" customHeight="1">
      <c r="A13" s="156" t="s">
        <v>279</v>
      </c>
      <c r="B13" s="157"/>
      <c r="C13" s="157"/>
      <c r="D13" s="157"/>
      <c r="E13" s="157"/>
      <c r="F13" s="157">
        <f t="shared" si="0"/>
        <v>0</v>
      </c>
      <c r="G13" s="157"/>
      <c r="H13" s="157">
        <f t="shared" si="1"/>
        <v>0</v>
      </c>
    </row>
    <row r="14" spans="1:8" ht="24">
      <c r="A14" s="156" t="s">
        <v>280</v>
      </c>
      <c r="B14" s="157"/>
      <c r="C14" s="157"/>
      <c r="D14" s="157">
        <v>46806</v>
      </c>
      <c r="E14" s="157"/>
      <c r="F14" s="157">
        <f t="shared" si="0"/>
        <v>46806</v>
      </c>
      <c r="G14" s="157"/>
      <c r="H14" s="157">
        <f t="shared" si="1"/>
        <v>46806</v>
      </c>
    </row>
    <row r="15" spans="1:8" ht="14.25" customHeight="1">
      <c r="A15" s="156" t="s">
        <v>281</v>
      </c>
      <c r="B15" s="157"/>
      <c r="C15" s="157"/>
      <c r="D15" s="157"/>
      <c r="E15" s="157"/>
      <c r="F15" s="157">
        <f t="shared" si="0"/>
        <v>0</v>
      </c>
      <c r="G15" s="157"/>
      <c r="H15" s="157">
        <f t="shared" si="1"/>
        <v>0</v>
      </c>
    </row>
    <row r="16" spans="1:8" ht="14.25" customHeight="1">
      <c r="A16" s="156" t="s">
        <v>282</v>
      </c>
      <c r="B16" s="157"/>
      <c r="C16" s="157"/>
      <c r="D16" s="157"/>
      <c r="E16" s="157"/>
      <c r="F16" s="157">
        <f t="shared" si="0"/>
        <v>0</v>
      </c>
      <c r="G16" s="157"/>
      <c r="H16" s="157">
        <f t="shared" si="1"/>
        <v>0</v>
      </c>
    </row>
    <row r="17" spans="1:8" ht="24">
      <c r="A17" s="156" t="s">
        <v>283</v>
      </c>
      <c r="B17" s="157"/>
      <c r="C17" s="157"/>
      <c r="D17" s="157"/>
      <c r="E17" s="157"/>
      <c r="F17" s="157">
        <f t="shared" si="0"/>
        <v>0</v>
      </c>
      <c r="G17" s="157"/>
      <c r="H17" s="157">
        <f t="shared" si="1"/>
        <v>0</v>
      </c>
    </row>
    <row r="18" spans="1:8">
      <c r="A18" s="156" t="s">
        <v>204</v>
      </c>
      <c r="B18" s="157"/>
      <c r="C18" s="157"/>
      <c r="D18" s="157"/>
      <c r="E18" s="157">
        <v>173519</v>
      </c>
      <c r="F18" s="157">
        <f t="shared" si="0"/>
        <v>173519</v>
      </c>
      <c r="G18" s="157"/>
      <c r="H18" s="157">
        <f t="shared" si="1"/>
        <v>173519</v>
      </c>
    </row>
    <row r="19" spans="1:8" ht="14.25" customHeight="1">
      <c r="A19" s="156" t="s">
        <v>284</v>
      </c>
      <c r="B19" s="157">
        <f>B18+B17+B16</f>
        <v>0</v>
      </c>
      <c r="C19" s="157">
        <f>C18+C17+C16</f>
        <v>0</v>
      </c>
      <c r="D19" s="157">
        <f>D18+D17+D16</f>
        <v>0</v>
      </c>
      <c r="E19" s="157">
        <f>E18+E17+E16</f>
        <v>173519</v>
      </c>
      <c r="F19" s="157">
        <f t="shared" si="0"/>
        <v>173519</v>
      </c>
      <c r="G19" s="157"/>
      <c r="H19" s="157">
        <f t="shared" si="1"/>
        <v>173519</v>
      </c>
    </row>
    <row r="20" spans="1:8" ht="15" customHeight="1">
      <c r="A20" s="156" t="s">
        <v>285</v>
      </c>
      <c r="B20" s="157"/>
      <c r="C20" s="157"/>
      <c r="D20" s="157"/>
      <c r="E20" s="157"/>
      <c r="F20" s="157">
        <f t="shared" si="0"/>
        <v>0</v>
      </c>
      <c r="G20" s="157"/>
      <c r="H20" s="157">
        <f t="shared" si="1"/>
        <v>0</v>
      </c>
    </row>
    <row r="21" spans="1:8" ht="15" customHeight="1">
      <c r="A21" s="156" t="s">
        <v>286</v>
      </c>
      <c r="B21" s="157"/>
      <c r="C21" s="157"/>
      <c r="D21" s="157"/>
      <c r="E21" s="157"/>
      <c r="F21" s="157">
        <f t="shared" si="0"/>
        <v>0</v>
      </c>
      <c r="G21" s="157"/>
      <c r="H21" s="157">
        <f t="shared" si="1"/>
        <v>0</v>
      </c>
    </row>
    <row r="22" spans="1:8" ht="15" customHeight="1">
      <c r="A22" s="156" t="s">
        <v>287</v>
      </c>
      <c r="B22" s="157"/>
      <c r="C22" s="157"/>
      <c r="D22" s="157"/>
      <c r="E22" s="157"/>
      <c r="F22" s="157">
        <f t="shared" si="0"/>
        <v>0</v>
      </c>
      <c r="G22" s="157"/>
      <c r="H22" s="157">
        <f t="shared" si="1"/>
        <v>0</v>
      </c>
    </row>
    <row r="23" spans="1:8" ht="15" customHeight="1">
      <c r="A23" s="156" t="s">
        <v>288</v>
      </c>
      <c r="B23" s="157"/>
      <c r="C23" s="157"/>
      <c r="D23" s="157">
        <v>16351650</v>
      </c>
      <c r="E23" s="157">
        <v>-16351650</v>
      </c>
      <c r="F23" s="157"/>
      <c r="G23" s="157"/>
      <c r="H23" s="157">
        <f t="shared" si="1"/>
        <v>0</v>
      </c>
    </row>
    <row r="24" spans="1:8" ht="15" customHeight="1">
      <c r="A24" s="156" t="s">
        <v>289</v>
      </c>
      <c r="B24" s="157"/>
      <c r="C24" s="157"/>
      <c r="D24" s="157"/>
      <c r="E24" s="157"/>
      <c r="F24" s="157">
        <f t="shared" si="0"/>
        <v>0</v>
      </c>
      <c r="G24" s="157"/>
      <c r="H24" s="157">
        <f t="shared" si="1"/>
        <v>0</v>
      </c>
    </row>
    <row r="25" spans="1:8" ht="15" customHeight="1">
      <c r="A25" s="156" t="s">
        <v>290</v>
      </c>
      <c r="B25" s="157"/>
      <c r="C25" s="157"/>
      <c r="D25" s="157"/>
      <c r="E25" s="157"/>
      <c r="F25" s="157">
        <f t="shared" si="0"/>
        <v>0</v>
      </c>
      <c r="G25" s="157"/>
      <c r="H25" s="157">
        <f t="shared" si="1"/>
        <v>0</v>
      </c>
    </row>
    <row r="26" spans="1:8" ht="15" customHeight="1">
      <c r="A26" s="156" t="s">
        <v>291</v>
      </c>
      <c r="B26" s="157"/>
      <c r="C26" s="157"/>
      <c r="D26" s="157"/>
      <c r="E26" s="157"/>
      <c r="F26" s="157">
        <f>-C26</f>
        <v>0</v>
      </c>
      <c r="G26" s="157"/>
      <c r="H26" s="157">
        <f t="shared" si="1"/>
        <v>0</v>
      </c>
    </row>
    <row r="27" spans="1:8" ht="15" customHeight="1">
      <c r="A27" s="156" t="s">
        <v>292</v>
      </c>
      <c r="B27" s="157"/>
      <c r="C27" s="157"/>
      <c r="D27" s="157">
        <v>16351650</v>
      </c>
      <c r="E27" s="157">
        <f>-D27</f>
        <v>-16351650</v>
      </c>
      <c r="F27" s="157"/>
      <c r="G27" s="157"/>
      <c r="H27" s="157">
        <f t="shared" si="1"/>
        <v>0</v>
      </c>
    </row>
    <row r="28" spans="1:8" ht="15" customHeight="1">
      <c r="A28" s="156" t="s">
        <v>293</v>
      </c>
      <c r="B28" s="157">
        <f>B12+B13+B14+B15+B16+B17+B18-B20+B21-B22+B23</f>
        <v>650000</v>
      </c>
      <c r="C28" s="157">
        <f>C12+C13+C14+C15+C16+C17+C18-C20+C21-C22+C23</f>
        <v>889887</v>
      </c>
      <c r="D28" s="157">
        <f>D12+D13+D14+D15+D16+D17+D18-D20+D21-D22+D23</f>
        <v>16218230</v>
      </c>
      <c r="E28" s="157">
        <f>E12+E13+E14+E15+E16+E17+E18-E20+E21-E22+E23</f>
        <v>-14926467</v>
      </c>
      <c r="F28" s="157">
        <f t="shared" si="0"/>
        <v>2831650</v>
      </c>
      <c r="G28" s="157">
        <f>G12+G13+G14+G15+G16+G17+G18-G20+G21-G22+G23</f>
        <v>0</v>
      </c>
      <c r="H28" s="157">
        <f t="shared" si="1"/>
        <v>2831650</v>
      </c>
    </row>
    <row r="29" spans="1:8" ht="15" customHeight="1">
      <c r="A29" s="156" t="s">
        <v>277</v>
      </c>
      <c r="B29" s="157"/>
      <c r="C29" s="157"/>
      <c r="D29" s="157"/>
      <c r="E29" s="157"/>
      <c r="F29" s="157">
        <f t="shared" si="0"/>
        <v>0</v>
      </c>
      <c r="G29" s="157"/>
      <c r="H29" s="157">
        <f t="shared" si="1"/>
        <v>0</v>
      </c>
    </row>
    <row r="30" spans="1:8" ht="15" customHeight="1">
      <c r="A30" s="156" t="s">
        <v>294</v>
      </c>
      <c r="B30" s="157">
        <f>B28+B29</f>
        <v>650000</v>
      </c>
      <c r="C30" s="157">
        <f>C28+C29</f>
        <v>889887</v>
      </c>
      <c r="D30" s="157">
        <f>D28+D29</f>
        <v>16218230</v>
      </c>
      <c r="E30" s="157">
        <f>E28+E29</f>
        <v>-14926467</v>
      </c>
      <c r="F30" s="157">
        <f t="shared" si="0"/>
        <v>2831650</v>
      </c>
      <c r="G30" s="157">
        <f>G28+G29</f>
        <v>0</v>
      </c>
      <c r="H30" s="157">
        <f t="shared" si="1"/>
        <v>2831650</v>
      </c>
    </row>
    <row r="31" spans="1:8">
      <c r="A31" s="159" t="s">
        <v>279</v>
      </c>
      <c r="B31" s="157"/>
      <c r="C31" s="157"/>
      <c r="D31" s="157"/>
      <c r="E31" s="157"/>
      <c r="F31" s="157">
        <f t="shared" si="0"/>
        <v>0</v>
      </c>
      <c r="G31" s="157"/>
      <c r="H31" s="157">
        <f t="shared" si="1"/>
        <v>0</v>
      </c>
    </row>
    <row r="32" spans="1:8" ht="24">
      <c r="A32" s="160" t="s">
        <v>280</v>
      </c>
      <c r="B32" s="157"/>
      <c r="C32" s="157"/>
      <c r="D32" s="157">
        <v>-21753</v>
      </c>
      <c r="E32" s="157">
        <v>0</v>
      </c>
      <c r="F32" s="157">
        <f t="shared" si="0"/>
        <v>-21753</v>
      </c>
      <c r="G32" s="157"/>
      <c r="H32" s="157">
        <f t="shared" si="1"/>
        <v>-21753</v>
      </c>
    </row>
    <row r="33" spans="1:8">
      <c r="A33" s="160" t="s">
        <v>281</v>
      </c>
      <c r="B33" s="157"/>
      <c r="C33" s="157"/>
      <c r="D33" s="157"/>
      <c r="E33" s="157"/>
      <c r="F33" s="157">
        <f t="shared" si="0"/>
        <v>0</v>
      </c>
      <c r="G33" s="157"/>
      <c r="H33" s="157">
        <f t="shared" si="1"/>
        <v>0</v>
      </c>
    </row>
    <row r="34" spans="1:8">
      <c r="A34" s="160" t="s">
        <v>282</v>
      </c>
      <c r="B34" s="157"/>
      <c r="C34" s="157"/>
      <c r="D34" s="157"/>
      <c r="E34" s="157"/>
      <c r="F34" s="157">
        <f t="shared" si="0"/>
        <v>0</v>
      </c>
      <c r="G34" s="157"/>
      <c r="H34" s="157">
        <f t="shared" si="1"/>
        <v>0</v>
      </c>
    </row>
    <row r="35" spans="1:8" ht="24">
      <c r="A35" s="160" t="s">
        <v>283</v>
      </c>
      <c r="B35" s="157"/>
      <c r="C35" s="157"/>
      <c r="D35" s="157"/>
      <c r="E35" s="157"/>
      <c r="F35" s="157">
        <f t="shared" si="0"/>
        <v>0</v>
      </c>
      <c r="G35" s="157"/>
      <c r="H35" s="157">
        <f t="shared" si="1"/>
        <v>0</v>
      </c>
    </row>
    <row r="36" spans="1:8">
      <c r="A36" s="160" t="s">
        <v>204</v>
      </c>
      <c r="B36" s="157"/>
      <c r="C36" s="157"/>
      <c r="D36" s="157"/>
      <c r="E36" s="157">
        <f>Баланс!C79</f>
        <v>191129</v>
      </c>
      <c r="F36" s="157">
        <f t="shared" si="0"/>
        <v>191129</v>
      </c>
      <c r="G36" s="157"/>
      <c r="H36" s="157">
        <f t="shared" si="1"/>
        <v>191129</v>
      </c>
    </row>
    <row r="37" spans="1:8">
      <c r="A37" s="160" t="s">
        <v>284</v>
      </c>
      <c r="B37" s="157"/>
      <c r="C37" s="157"/>
      <c r="D37" s="157"/>
      <c r="E37" s="157">
        <f>E34+E35+E36</f>
        <v>191129</v>
      </c>
      <c r="F37" s="157">
        <f t="shared" si="0"/>
        <v>191129</v>
      </c>
      <c r="G37" s="157">
        <f>G34+G35+G36</f>
        <v>0</v>
      </c>
      <c r="H37" s="157">
        <f t="shared" si="1"/>
        <v>191129</v>
      </c>
    </row>
    <row r="38" spans="1:8">
      <c r="A38" s="156" t="s">
        <v>285</v>
      </c>
      <c r="B38" s="157"/>
      <c r="C38" s="157"/>
      <c r="D38" s="157"/>
      <c r="E38" s="157"/>
      <c r="F38" s="157">
        <f t="shared" si="0"/>
        <v>0</v>
      </c>
      <c r="G38" s="157"/>
      <c r="H38" s="157">
        <f t="shared" si="1"/>
        <v>0</v>
      </c>
    </row>
    <row r="39" spans="1:8">
      <c r="A39" s="156" t="s">
        <v>286</v>
      </c>
      <c r="B39" s="157">
        <f>Баланс!C71-Баланс!D71</f>
        <v>0</v>
      </c>
      <c r="C39" s="157"/>
      <c r="D39" s="157"/>
      <c r="E39" s="157"/>
      <c r="F39" s="157">
        <f t="shared" si="0"/>
        <v>0</v>
      </c>
      <c r="G39" s="157"/>
      <c r="H39" s="157">
        <f t="shared" si="1"/>
        <v>0</v>
      </c>
    </row>
    <row r="40" spans="1:8">
      <c r="A40" s="156" t="s">
        <v>287</v>
      </c>
      <c r="B40" s="157"/>
      <c r="C40" s="157"/>
      <c r="D40" s="157"/>
      <c r="E40" s="157"/>
      <c r="F40" s="157">
        <f t="shared" si="0"/>
        <v>0</v>
      </c>
      <c r="G40" s="157"/>
      <c r="H40" s="157">
        <f t="shared" si="1"/>
        <v>0</v>
      </c>
    </row>
    <row r="41" spans="1:8">
      <c r="A41" s="156" t="s">
        <v>288</v>
      </c>
      <c r="B41" s="157"/>
      <c r="C41" s="157"/>
      <c r="D41" s="157">
        <f>+D44+D45</f>
        <v>-16450224</v>
      </c>
      <c r="E41" s="157">
        <f>+E44+E45</f>
        <v>16450224</v>
      </c>
      <c r="F41" s="157">
        <f t="shared" si="0"/>
        <v>0</v>
      </c>
      <c r="G41" s="157"/>
      <c r="H41" s="157">
        <f t="shared" si="1"/>
        <v>0</v>
      </c>
    </row>
    <row r="42" spans="1:8" ht="15.75" customHeight="1">
      <c r="A42" s="156" t="s">
        <v>289</v>
      </c>
      <c r="B42" s="157"/>
      <c r="C42" s="157"/>
      <c r="D42" s="157"/>
      <c r="E42" s="157"/>
      <c r="F42" s="157">
        <f t="shared" si="0"/>
        <v>0</v>
      </c>
      <c r="G42" s="157"/>
      <c r="H42" s="157">
        <f t="shared" si="1"/>
        <v>0</v>
      </c>
    </row>
    <row r="43" spans="1:8" ht="21.75" customHeight="1">
      <c r="A43" s="161" t="s">
        <v>295</v>
      </c>
      <c r="B43" s="157">
        <f>B44+B45</f>
        <v>0</v>
      </c>
      <c r="C43" s="157">
        <f>C44+C45</f>
        <v>0</v>
      </c>
      <c r="D43" s="157"/>
      <c r="E43" s="157"/>
      <c r="F43" s="157">
        <f t="shared" si="0"/>
        <v>0</v>
      </c>
      <c r="G43" s="157"/>
      <c r="H43" s="157">
        <f t="shared" si="1"/>
        <v>0</v>
      </c>
    </row>
    <row r="44" spans="1:8">
      <c r="A44" s="162" t="s">
        <v>291</v>
      </c>
      <c r="B44" s="157"/>
      <c r="C44" s="157"/>
      <c r="D44" s="157"/>
      <c r="E44" s="157"/>
      <c r="F44" s="157">
        <f t="shared" si="0"/>
        <v>0</v>
      </c>
      <c r="G44" s="157"/>
      <c r="H44" s="157">
        <f t="shared" si="1"/>
        <v>0</v>
      </c>
    </row>
    <row r="45" spans="1:8">
      <c r="A45" s="162" t="s">
        <v>292</v>
      </c>
      <c r="B45" s="157"/>
      <c r="C45" s="157"/>
      <c r="D45" s="157">
        <v>-16450224</v>
      </c>
      <c r="E45" s="157">
        <f>-D45</f>
        <v>16450224</v>
      </c>
      <c r="F45" s="157">
        <f t="shared" si="0"/>
        <v>0</v>
      </c>
      <c r="G45" s="157"/>
      <c r="H45" s="157">
        <f t="shared" si="1"/>
        <v>0</v>
      </c>
    </row>
    <row r="46" spans="1:8" ht="18" customHeight="1">
      <c r="A46" s="156" t="s">
        <v>296</v>
      </c>
      <c r="B46" s="157">
        <f>B30+B31+B32+B33+B37-B38+B39+B40+B41</f>
        <v>650000</v>
      </c>
      <c r="C46" s="157">
        <f>C30+C31+C32+C33+C37-C38+C39+C40+C41+C36</f>
        <v>889887</v>
      </c>
      <c r="D46" s="157">
        <f>D30+D31+D32+D33+D37-D38+D39+D40+D41+D36</f>
        <v>-253747</v>
      </c>
      <c r="E46" s="157">
        <f>E30+E31+E32+E33+E37-E38+E39+E40+E41+E36-F36</f>
        <v>1714886</v>
      </c>
      <c r="F46" s="157">
        <f>F30+F31+F32+F33+F37-F38+F39+F40+F41</f>
        <v>3001026</v>
      </c>
      <c r="G46" s="157"/>
      <c r="H46" s="157">
        <f t="shared" si="1"/>
        <v>3001026</v>
      </c>
    </row>
    <row r="47" spans="1:8" ht="18.75" customHeight="1">
      <c r="A47" s="163"/>
      <c r="B47" s="164"/>
    </row>
    <row r="48" spans="1:8" ht="30" customHeight="1">
      <c r="A48" s="165" t="str">
        <f>Баланс!A87</f>
        <v>Первый руководитель (на период его отсутствия – лицо, его замещающее) Чегебаев Самат Садырбаевич ______________</v>
      </c>
      <c r="B48" s="165"/>
      <c r="C48" s="165"/>
      <c r="D48" s="166"/>
      <c r="E48" s="167"/>
      <c r="F48" s="166"/>
      <c r="G48" s="166"/>
      <c r="H48" s="168"/>
    </row>
    <row r="49" spans="1:8" ht="13.5" customHeight="1">
      <c r="A49" s="169"/>
      <c r="D49" s="166"/>
      <c r="E49" s="167"/>
      <c r="F49" s="166"/>
      <c r="G49" s="166"/>
      <c r="H49" s="166"/>
    </row>
    <row r="50" spans="1:8" ht="31.5" customHeight="1">
      <c r="A50" s="170" t="str">
        <f>Баланс!A89</f>
        <v>Главный бухгалтер  (на период его отсутствия – лицо, его замещающее) Касенова Айгуль Оразалиевна____________</v>
      </c>
      <c r="B50" s="170"/>
      <c r="C50" s="170"/>
      <c r="D50" s="170"/>
      <c r="E50" s="167"/>
      <c r="F50" s="166"/>
      <c r="G50" s="166"/>
      <c r="H50" s="166"/>
    </row>
    <row r="51" spans="1:8" ht="13.5" customHeight="1">
      <c r="A51" s="169"/>
      <c r="D51" s="166"/>
      <c r="E51" s="166"/>
      <c r="F51" s="166"/>
      <c r="G51" s="166"/>
      <c r="H51" s="166"/>
    </row>
    <row r="52" spans="1:8">
      <c r="A52" s="144"/>
      <c r="D52" s="166"/>
      <c r="E52" s="166"/>
      <c r="F52" s="166"/>
      <c r="G52" s="166"/>
      <c r="H52" s="166"/>
    </row>
    <row r="53" spans="1:8" ht="18" customHeight="1">
      <c r="A53" s="169"/>
      <c r="D53" s="166"/>
      <c r="E53" s="166"/>
      <c r="F53" s="166"/>
      <c r="G53" s="166"/>
      <c r="H53" s="166"/>
    </row>
    <row r="54" spans="1:8">
      <c r="A54" s="169" t="s">
        <v>81</v>
      </c>
      <c r="D54" s="166"/>
      <c r="E54" s="166"/>
      <c r="F54" s="166"/>
      <c r="G54" s="166"/>
      <c r="H54" s="166"/>
    </row>
    <row r="55" spans="1:8">
      <c r="A55" s="171"/>
      <c r="B55" s="169"/>
      <c r="C55" s="166"/>
      <c r="D55" s="166"/>
      <c r="E55" s="166"/>
      <c r="F55" s="166"/>
      <c r="G55" s="166"/>
      <c r="H55" s="166"/>
    </row>
    <row r="56" spans="1:8">
      <c r="A56" s="171"/>
      <c r="B56" s="169"/>
      <c r="C56" s="166"/>
      <c r="D56" s="166"/>
      <c r="E56" s="166"/>
      <c r="F56" s="166"/>
      <c r="G56" s="166"/>
      <c r="H56" s="166"/>
    </row>
    <row r="57" spans="1:8">
      <c r="A57" s="172"/>
      <c r="B57" s="166"/>
      <c r="C57" s="166"/>
      <c r="D57" s="166"/>
      <c r="E57" s="166"/>
      <c r="F57" s="166"/>
      <c r="G57" s="166"/>
      <c r="H57" s="166"/>
    </row>
    <row r="58" spans="1:8">
      <c r="A58" s="172"/>
      <c r="B58" s="166"/>
      <c r="C58" s="166"/>
      <c r="D58" s="166"/>
      <c r="E58" s="166"/>
      <c r="F58" s="166"/>
      <c r="G58" s="166"/>
      <c r="H58" s="166"/>
    </row>
    <row r="59" spans="1:8">
      <c r="A59" s="173"/>
    </row>
    <row r="60" spans="1:8">
      <c r="A60" s="173"/>
    </row>
    <row r="61" spans="1:8">
      <c r="A61" s="173"/>
    </row>
    <row r="62" spans="1:8">
      <c r="A62" s="173"/>
    </row>
  </sheetData>
  <mergeCells count="9">
    <mergeCell ref="A48:C48"/>
    <mergeCell ref="A50:D50"/>
    <mergeCell ref="A3:H3"/>
    <mergeCell ref="A4:H4"/>
    <mergeCell ref="A5:H5"/>
    <mergeCell ref="A7:A8"/>
    <mergeCell ref="B7:F7"/>
    <mergeCell ref="G7:G8"/>
    <mergeCell ref="H7:H8"/>
  </mergeCells>
  <pageMargins left="0.78740157480314965" right="0.19685039370078741" top="0.39370078740157483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ОПУ</vt:lpstr>
      <vt:lpstr>ф3</vt:lpstr>
      <vt:lpstr>ф4</vt:lpstr>
      <vt:lpstr>Баланс!Область_печати</vt:lpstr>
      <vt:lpstr>ОПУ!Область_печати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kasenova_a</dc:creator>
  <cp:lastModifiedBy>kasenova_a</cp:lastModifiedBy>
  <cp:lastPrinted>2015-07-13T06:20:22Z</cp:lastPrinted>
  <dcterms:created xsi:type="dcterms:W3CDTF">2015-07-13T06:01:59Z</dcterms:created>
  <dcterms:modified xsi:type="dcterms:W3CDTF">2015-07-13T08:50:39Z</dcterms:modified>
</cp:coreProperties>
</file>