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3895" windowHeight="8955" activeTab="2"/>
  </bookViews>
  <sheets>
    <sheet name="баланс" sheetId="1" r:id="rId1"/>
    <sheet name="ОПУ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sex">[2]Расчёты!$D$6</definedName>
    <definedName name="группа">'[3]Резерв pens'!$T$9:$T$65536</definedName>
    <definedName name="дата">[4]старт!$D$3</definedName>
    <definedName name="дата_расчета">'[4]СВОД ПРЕМИЙ'!$C$3</definedName>
    <definedName name="лист">[5]старт!$E$3</definedName>
    <definedName name="лицо">'[6]Резерв ОСНС'!$AI$5:$AI$65536</definedName>
    <definedName name="_xlnm.Print_Area" localSheetId="0">баланс!$A$8:$D$94</definedName>
    <definedName name="_xlnm.Print_Area" localSheetId="1">ОПУ!$A$8:$D$105</definedName>
    <definedName name="резерв">'[7]Резерв pens'!$K$6</definedName>
    <definedName name="резервы">'[3]Резерв pens'!$K$9:$K$65536</definedName>
  </definedNames>
  <calcPr calcId="124519"/>
</workbook>
</file>

<file path=xl/calcChain.xml><?xml version="1.0" encoding="utf-8"?>
<calcChain xmlns="http://schemas.openxmlformats.org/spreadsheetml/2006/main">
  <c r="A50" i="4"/>
  <c r="A48"/>
  <c r="F45"/>
  <c r="H45" s="1"/>
  <c r="E45"/>
  <c r="F44"/>
  <c r="H44" s="1"/>
  <c r="H43"/>
  <c r="F43"/>
  <c r="C43"/>
  <c r="B43"/>
  <c r="H42"/>
  <c r="F42"/>
  <c r="E41"/>
  <c r="D41"/>
  <c r="F41" s="1"/>
  <c r="H41" s="1"/>
  <c r="F40"/>
  <c r="H40" s="1"/>
  <c r="F38"/>
  <c r="H38" s="1"/>
  <c r="G37"/>
  <c r="H35"/>
  <c r="F35"/>
  <c r="F34"/>
  <c r="H34" s="1"/>
  <c r="H33"/>
  <c r="F33"/>
  <c r="F32"/>
  <c r="H32" s="1"/>
  <c r="H31"/>
  <c r="F31"/>
  <c r="H29"/>
  <c r="F29"/>
  <c r="H27"/>
  <c r="E27"/>
  <c r="H26"/>
  <c r="F26"/>
  <c r="H25"/>
  <c r="F25"/>
  <c r="H24"/>
  <c r="F24"/>
  <c r="H23"/>
  <c r="F22"/>
  <c r="H22" s="1"/>
  <c r="H21"/>
  <c r="F21"/>
  <c r="F20"/>
  <c r="H20" s="1"/>
  <c r="E19"/>
  <c r="D19"/>
  <c r="C19"/>
  <c r="B19"/>
  <c r="F19" s="1"/>
  <c r="H19" s="1"/>
  <c r="F18"/>
  <c r="H18" s="1"/>
  <c r="H17"/>
  <c r="F17"/>
  <c r="F16"/>
  <c r="H16" s="1"/>
  <c r="H15"/>
  <c r="F15"/>
  <c r="F14"/>
  <c r="H14" s="1"/>
  <c r="H13"/>
  <c r="F13"/>
  <c r="G12"/>
  <c r="G28" s="1"/>
  <c r="G30" s="1"/>
  <c r="E12"/>
  <c r="E28" s="1"/>
  <c r="E30" s="1"/>
  <c r="D12"/>
  <c r="D28" s="1"/>
  <c r="D30" s="1"/>
  <c r="D46" s="1"/>
  <c r="C12"/>
  <c r="C28" s="1"/>
  <c r="C30" s="1"/>
  <c r="C46" s="1"/>
  <c r="B12"/>
  <c r="B28" s="1"/>
  <c r="H11"/>
  <c r="F11"/>
  <c r="H10"/>
  <c r="F10"/>
  <c r="F9"/>
  <c r="G9" s="1"/>
  <c r="H9" s="1"/>
  <c r="E9"/>
  <c r="A5"/>
  <c r="A4"/>
  <c r="M75" i="3"/>
  <c r="A72"/>
  <c r="N71"/>
  <c r="N70"/>
  <c r="M70"/>
  <c r="A70"/>
  <c r="K69"/>
  <c r="D67"/>
  <c r="K65"/>
  <c r="C65"/>
  <c r="C48"/>
  <c r="C41"/>
  <c r="C40"/>
  <c r="C39"/>
  <c r="C37"/>
  <c r="C36"/>
  <c r="C35"/>
  <c r="C31"/>
  <c r="C30"/>
  <c r="C27"/>
  <c r="C26"/>
  <c r="C12"/>
  <c r="A4"/>
  <c r="A3"/>
  <c r="A102" i="2"/>
  <c r="A99"/>
  <c r="A97"/>
  <c r="D89"/>
  <c r="C89"/>
  <c r="C43" i="3" s="1"/>
  <c r="C83" i="2"/>
  <c r="C82"/>
  <c r="C81"/>
  <c r="C80"/>
  <c r="C79"/>
  <c r="C77"/>
  <c r="D76"/>
  <c r="C76"/>
  <c r="C71"/>
  <c r="C70"/>
  <c r="C69"/>
  <c r="C68"/>
  <c r="C67"/>
  <c r="C66"/>
  <c r="C65"/>
  <c r="C64"/>
  <c r="C59"/>
  <c r="D58"/>
  <c r="C57"/>
  <c r="C56"/>
  <c r="C55"/>
  <c r="C54"/>
  <c r="C48"/>
  <c r="C47"/>
  <c r="D46"/>
  <c r="C44"/>
  <c r="C40"/>
  <c r="D37"/>
  <c r="D31"/>
  <c r="C31"/>
  <c r="C29"/>
  <c r="C27" s="1"/>
  <c r="D27"/>
  <c r="C24"/>
  <c r="C22"/>
  <c r="C21"/>
  <c r="D20"/>
  <c r="D23" s="1"/>
  <c r="D16" s="1"/>
  <c r="C19"/>
  <c r="C18"/>
  <c r="C17"/>
  <c r="A11"/>
  <c r="A10"/>
  <c r="D80" i="1"/>
  <c r="D77"/>
  <c r="C78" s="1"/>
  <c r="B72"/>
  <c r="B73" s="1"/>
  <c r="B74" s="1"/>
  <c r="B75" s="1"/>
  <c r="B76" s="1"/>
  <c r="B77" s="1"/>
  <c r="C71"/>
  <c r="B39" i="4" s="1"/>
  <c r="F39" s="1"/>
  <c r="H39" s="1"/>
  <c r="D68" i="1"/>
  <c r="C58"/>
  <c r="C38" i="3" s="1"/>
  <c r="C52" i="1"/>
  <c r="C34" i="3" s="1"/>
  <c r="C51" i="1"/>
  <c r="C50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C47"/>
  <c r="D44"/>
  <c r="D84" s="1"/>
  <c r="C38"/>
  <c r="C31"/>
  <c r="C29"/>
  <c r="C22" i="3" s="1"/>
  <c r="C28" i="1"/>
  <c r="C27"/>
  <c r="C24"/>
  <c r="B2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0"/>
  <c r="C20" i="3" s="1"/>
  <c r="C19" i="1"/>
  <c r="C18"/>
  <c r="C17"/>
  <c r="C18" i="3" s="1"/>
  <c r="C16" i="1"/>
  <c r="C11" i="3" l="1"/>
  <c r="C24" s="1"/>
  <c r="C20" i="2"/>
  <c r="C37"/>
  <c r="D26"/>
  <c r="D51" s="1"/>
  <c r="D86" s="1"/>
  <c r="D84"/>
  <c r="C44" i="1"/>
  <c r="D82"/>
  <c r="D83" s="1"/>
  <c r="C21" i="3"/>
  <c r="C33"/>
  <c r="C56"/>
  <c r="C61" s="1"/>
  <c r="F28" i="4"/>
  <c r="H28" s="1"/>
  <c r="B30"/>
  <c r="C58" i="2"/>
  <c r="C29" i="3"/>
  <c r="C46" i="2"/>
  <c r="F12" i="4"/>
  <c r="H12" s="1"/>
  <c r="C68" i="1"/>
  <c r="C10" i="3"/>
  <c r="C19"/>
  <c r="C32"/>
  <c r="C9" l="1"/>
  <c r="C49"/>
  <c r="C53" s="1"/>
  <c r="C23" i="2"/>
  <c r="C16" s="1"/>
  <c r="C26"/>
  <c r="D88"/>
  <c r="D93"/>
  <c r="C17" i="3"/>
  <c r="C84" i="1"/>
  <c r="C84" i="2"/>
  <c r="B46" i="4"/>
  <c r="F30"/>
  <c r="C28" i="3"/>
  <c r="C42" l="1"/>
  <c r="C45" s="1"/>
  <c r="H30" i="4"/>
  <c r="C51" i="2"/>
  <c r="C86" l="1"/>
  <c r="C93" l="1"/>
  <c r="C8" i="3"/>
  <c r="C88" i="2"/>
  <c r="C16" i="3" l="1"/>
  <c r="C63"/>
  <c r="C66" s="1"/>
  <c r="C67" s="1"/>
  <c r="C79" i="1"/>
  <c r="E36" i="4" l="1"/>
  <c r="C77" i="1"/>
  <c r="C80" l="1"/>
  <c r="F36" i="4"/>
  <c r="H36" s="1"/>
  <c r="E37"/>
  <c r="C82" i="1" l="1"/>
  <c r="F37" i="4"/>
  <c r="E46"/>
  <c r="C83" i="1" l="1"/>
  <c r="H37" i="4"/>
  <c r="F46"/>
  <c r="H46" s="1"/>
</calcChain>
</file>

<file path=xl/comments1.xml><?xml version="1.0" encoding="utf-8"?>
<comments xmlns="http://schemas.openxmlformats.org/spreadsheetml/2006/main">
  <authors>
    <author>gulshat_r</author>
    <author>Rashtankyzy_A</author>
    <author>Алма Раштанкызы</author>
  </authors>
  <commentList>
    <comment ref="C33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1620,03+1620,01+
1270,41.1+1630
</t>
        </r>
      </text>
    </comment>
    <comment ref="C35" authorId="1">
      <text>
        <r>
          <rPr>
            <b/>
            <sz val="8"/>
            <color indexed="81"/>
            <rFont val="Tahoma"/>
            <family val="2"/>
            <charset val="204"/>
          </rPr>
          <t>Rashtankyzy_A:</t>
        </r>
        <r>
          <rPr>
            <sz val="8"/>
            <color indexed="81"/>
            <rFont val="Tahoma"/>
            <family val="2"/>
            <charset val="204"/>
          </rPr>
          <t xml:space="preserve">
1410,02</t>
        </r>
      </text>
    </comment>
    <comment ref="C41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2730-2740</t>
        </r>
      </text>
    </comment>
    <comment ref="C42" authorId="2">
      <text>
        <r>
          <rPr>
            <b/>
            <sz val="9"/>
            <color indexed="81"/>
            <rFont val="Tahoma"/>
            <family val="2"/>
            <charset val="204"/>
          </rPr>
          <t>Алма Раштанкызы:
1310,01+1310,02+
1330</t>
        </r>
      </text>
    </comment>
    <comment ref="C54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3390,42.1+3390,42.2</t>
        </r>
      </text>
    </comment>
    <comment ref="C55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3390,41.1+3390,41.2+
3390,41.3</t>
        </r>
      </text>
    </comment>
    <comment ref="C57" authorId="1">
      <text>
        <r>
          <rPr>
            <b/>
            <sz val="8"/>
            <color indexed="81"/>
            <rFont val="Tahoma"/>
            <family val="2"/>
            <charset val="204"/>
          </rPr>
          <t>Rashtankyzy_A:</t>
        </r>
        <r>
          <rPr>
            <sz val="8"/>
            <color indexed="81"/>
            <rFont val="Tahoma"/>
            <family val="2"/>
            <charset val="204"/>
          </rPr>
          <t xml:space="preserve">
3390,44.1+3390,44.2+
3390,43.1+3390,43.2</t>
        </r>
      </text>
    </comment>
    <comment ref="C59" authorId="1">
      <text>
        <r>
          <rPr>
            <b/>
            <sz val="8"/>
            <color indexed="81"/>
            <rFont val="Tahoma"/>
            <family val="2"/>
            <charset val="204"/>
          </rPr>
          <t>Rashtankyzy_A:</t>
        </r>
        <r>
          <rPr>
            <sz val="8"/>
            <color indexed="81"/>
            <rFont val="Tahoma"/>
            <family val="2"/>
            <charset val="204"/>
          </rPr>
          <t xml:space="preserve">
3430</t>
        </r>
      </text>
    </comment>
    <comment ref="C63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3510,41</t>
        </r>
      </text>
    </comment>
    <comment ref="C64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3120+3150+3190+3110,01+3170+
3110,03</t>
        </r>
      </text>
    </comment>
    <comment ref="C66" authorId="1">
      <text>
        <r>
          <rPr>
            <b/>
            <sz val="8"/>
            <color indexed="81"/>
            <rFont val="Tahoma"/>
            <family val="2"/>
            <charset val="204"/>
          </rPr>
          <t>Rashtankyzy_A:</t>
        </r>
        <r>
          <rPr>
            <sz val="8"/>
            <color indexed="81"/>
            <rFont val="Tahoma"/>
            <family val="2"/>
            <charset val="204"/>
          </rPr>
          <t xml:space="preserve">
3220+3210</t>
        </r>
      </text>
    </comment>
    <comment ref="C73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5410</t>
        </r>
      </text>
    </comment>
    <comment ref="C75" authorId="1">
      <text>
        <r>
          <rPr>
            <b/>
            <sz val="8"/>
            <color indexed="81"/>
            <rFont val="Tahoma"/>
            <family val="2"/>
            <charset val="204"/>
          </rPr>
          <t>Rashtankyzy_A:</t>
        </r>
        <r>
          <rPr>
            <sz val="8"/>
            <color indexed="81"/>
            <rFont val="Tahoma"/>
            <family val="2"/>
            <charset val="204"/>
          </rPr>
          <t xml:space="preserve">
5460,02</t>
        </r>
      </text>
    </comment>
    <comment ref="C76" authorId="1">
      <text>
        <r>
          <rPr>
            <b/>
            <sz val="8"/>
            <color indexed="81"/>
            <rFont val="Tahoma"/>
            <family val="2"/>
            <charset val="204"/>
          </rPr>
          <t>Rashtankyzy_A:</t>
        </r>
        <r>
          <rPr>
            <sz val="8"/>
            <color indexed="81"/>
            <rFont val="Tahoma"/>
            <family val="2"/>
            <charset val="204"/>
          </rPr>
          <t xml:space="preserve">
5440</t>
        </r>
      </text>
    </comment>
  </commentList>
</comments>
</file>

<file path=xl/comments2.xml><?xml version="1.0" encoding="utf-8"?>
<comments xmlns="http://schemas.openxmlformats.org/spreadsheetml/2006/main">
  <authors>
    <author>v.gordeeva</author>
  </authors>
  <commentList>
    <comment ref="C29" author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727,03-845,04
</t>
        </r>
      </text>
    </comment>
    <comment ref="C39" author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6150,01+6150,03-7430,01-7470,03+7470,06</t>
        </r>
      </text>
    </comment>
    <comment ref="C40" author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6250,01+6250,02-7430,02-7470,02</t>
        </r>
      </text>
    </comment>
    <comment ref="C44" author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708
</t>
        </r>
      </text>
    </comment>
  </commentList>
</comments>
</file>

<file path=xl/sharedStrings.xml><?xml version="1.0" encoding="utf-8"?>
<sst xmlns="http://schemas.openxmlformats.org/spreadsheetml/2006/main" count="324" uniqueCount="290">
  <si>
    <t>Приложение 8</t>
  </si>
  <si>
    <t xml:space="preserve">          к постановлению Правления</t>
  </si>
  <si>
    <t xml:space="preserve">            Национального Банка</t>
  </si>
  <si>
    <t xml:space="preserve">            Республики Казахстан</t>
  </si>
  <si>
    <t xml:space="preserve">       от 27 мая 2013 года №130</t>
  </si>
  <si>
    <t xml:space="preserve">Форма №1 </t>
  </si>
  <si>
    <t>Бухгалтерский баланс</t>
  </si>
  <si>
    <t>АО  Страховая Компания "Казахмыс"</t>
  </si>
  <si>
    <t>по состоянию на "01" апреля 2015 года</t>
  </si>
  <si>
    <t>(в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</si>
  <si>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</si>
  <si>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</si>
  <si>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</si>
  <si>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</si>
  <si>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</si>
  <si>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 xml:space="preserve">Деньги и денежные эквиваленты 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</si>
  <si>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</si>
  <si>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</si>
  <si>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</si>
  <si>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Операция "обратное РЕПО"</t>
  </si>
  <si>
    <t>Афиннированные драгоценные металлы</t>
  </si>
  <si>
    <t>Производные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</si>
  <si>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</si>
  <si>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</si>
  <si>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</si>
  <si>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 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</si>
  <si>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</si>
  <si>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Активы перестрахования по дополнительным резервам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</si>
  <si>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</si>
  <si>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</si>
  <si>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</si>
  <si>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</si>
  <si>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</si>
  <si>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</si>
  <si>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</si>
  <si>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</si>
  <si>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</si>
  <si>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</si>
  <si>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</si>
  <si>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</si>
  <si>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</si>
  <si>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 xml:space="preserve">Прочие активы </t>
  </si>
  <si>
    <t>Итого активы</t>
  </si>
  <si>
    <t>Обязательства</t>
  </si>
  <si>
    <t>Резерв незаработанной премии</t>
  </si>
  <si>
    <t>Резерв не произошедших убытков по договорам страхования (перестрахования) жизни</t>
  </si>
  <si>
    <t>Резерв не 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</si>
  <si>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</si>
  <si>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</si>
  <si>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Дополнительные резервы</t>
  </si>
  <si>
    <t>Займы полученные</t>
  </si>
  <si>
    <t xml:space="preserve">Расчеты с перестраховщиками </t>
  </si>
  <si>
    <t xml:space="preserve">Расчеты с посредниками по страховой (перестраховочной) деятельности 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</si>
  <si>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</si>
  <si>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</si>
  <si>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</si>
  <si>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</si>
  <si>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Операция "РЕПО"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</si>
  <si>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</si>
  <si>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</si>
  <si>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</si>
  <si>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</si>
  <si>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</si>
  <si>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</si>
  <si>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</si>
  <si>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 (взносы учредителей)</t>
  </si>
  <si>
    <t xml:space="preserve">Изъятый капитал (взносы учредителей) </t>
  </si>
  <si>
    <t xml:space="preserve">Резервный капитал </t>
  </si>
  <si>
    <t>Резерв непредвиденных рисков</t>
  </si>
  <si>
    <t>Стабилизационный резерв</t>
  </si>
  <si>
    <t>Результаты переоценки</t>
  </si>
  <si>
    <t xml:space="preserve">Нераспределенная прибыль (непокрытый убыток): </t>
  </si>
  <si>
    <t>в том числе: предыдущих лет</t>
  </si>
  <si>
    <t>56.1</t>
  </si>
  <si>
    <t xml:space="preserve">                       отчетного периода </t>
  </si>
  <si>
    <t>56.2</t>
  </si>
  <si>
    <t>Итого капитал</t>
  </si>
  <si>
    <t>Итого собственный капитал и обязательства</t>
  </si>
  <si>
    <t>Первый руководитель (на период его отсутствия – лицо, его замещающее) Чегебаев Самат Садырбаевич ______________</t>
  </si>
  <si>
    <t>Главный бухгалтер  (на период его отсутствия – лицо, его замещающее) Касенова Айгуль Оразалиевна____________</t>
  </si>
  <si>
    <t>Место для печати</t>
  </si>
  <si>
    <t xml:space="preserve">               Приложение 9</t>
  </si>
  <si>
    <t xml:space="preserve">Форма №2 </t>
  </si>
  <si>
    <t>Отчет о прибылях и убытках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</si>
  <si>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</si>
  <si>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</si>
  <si>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</si>
  <si>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</si>
  <si>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</si>
  <si>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</si>
  <si>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</si>
  <si>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</si>
  <si>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</si>
  <si>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</si>
  <si>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</si>
  <si>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</si>
  <si>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</si>
  <si>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</si>
  <si>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</si>
  <si>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 xml:space="preserve">из них: </t>
  </si>
  <si>
    <t>доходы в виде вознаграждения (купона или дисконта) по ценным бумагам</t>
  </si>
  <si>
    <t>10.1</t>
  </si>
  <si>
    <t>доходы в виде вознаграждения по размещенным вкладам</t>
  </si>
  <si>
    <t>10.2</t>
  </si>
  <si>
    <t>Доходы (расходы) по операциям с финансовыми активами (нетто)</t>
  </si>
  <si>
    <t>11</t>
  </si>
  <si>
    <t>из них:</t>
  </si>
  <si>
    <t>доходы (расходы) от купли/продажи ценных бумаг (нетто)</t>
  </si>
  <si>
    <t>11.1</t>
  </si>
  <si>
    <t>доходы (расходы) от операции "Репо" (нетто)</t>
  </si>
  <si>
    <t>11.2</t>
  </si>
  <si>
    <t>доходы (расходы) от операций с аффинированными драгоценными металлами</t>
  </si>
  <si>
    <t>11.3</t>
  </si>
  <si>
    <t>доходы (расходы) от операций с производными  инструментами</t>
  </si>
  <si>
    <t>11.4</t>
  </si>
  <si>
    <t>Доходы (расходы) от переоценки (нетто)</t>
  </si>
  <si>
    <t>12</t>
  </si>
  <si>
    <t xml:space="preserve">   из них: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</si>
  <si>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</si>
  <si>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12.1</t>
  </si>
  <si>
    <t>доходы (расходы) от переоценки иностранной валюты (нетто)</t>
  </si>
  <si>
    <t>12.2</t>
  </si>
  <si>
    <t>доходы (расходы) от переоценки аффинированных драгоценных металлов (нетто)</t>
  </si>
  <si>
    <t>12.3</t>
  </si>
  <si>
    <t xml:space="preserve">доходы (расходы) от переоценки производных инструментов </t>
  </si>
  <si>
    <t>12.4</t>
  </si>
  <si>
    <t>Доходы от участия в капитале других юридических лиц</t>
  </si>
  <si>
    <t>13</t>
  </si>
  <si>
    <t>Прочие доходы от инвестиционной деятельности</t>
  </si>
  <si>
    <t>14</t>
  </si>
  <si>
    <t>Доходы от иной деятельности</t>
  </si>
  <si>
    <t>Доходы (расходы) от реализации активов и получения (передачи) активов</t>
  </si>
  <si>
    <t>15</t>
  </si>
  <si>
    <t>Прочие доходы от иной деятельности</t>
  </si>
  <si>
    <t>16</t>
  </si>
  <si>
    <t xml:space="preserve">Прочие доходы </t>
  </si>
  <si>
    <t>17</t>
  </si>
  <si>
    <t>Итого доходов</t>
  </si>
  <si>
    <t>18</t>
  </si>
  <si>
    <t>Расходы</t>
  </si>
  <si>
    <t>Расходы по осуществлению страховых выплат по договорам страхования</t>
  </si>
  <si>
    <t>19</t>
  </si>
  <si>
    <t>Расходы по осуществлению страховых выплат по договорам, принятым на перестрахование</t>
  </si>
  <si>
    <t>20</t>
  </si>
  <si>
    <t>Возмещение расходов по рискам, переданным на перестрахование</t>
  </si>
  <si>
    <t>21</t>
  </si>
  <si>
    <t>Возмещение по регрессному требованию (нетто)</t>
  </si>
  <si>
    <t>22</t>
  </si>
  <si>
    <t>Чистые расходы по осуществлению страховых выплат</t>
  </si>
  <si>
    <t>23</t>
  </si>
  <si>
    <t>Расходы по урегулированию страховых убытков</t>
  </si>
  <si>
    <t>24</t>
  </si>
  <si>
    <t>Изменение резерва непроизошедших убытков по договорам страхования (перестрахования) жизни</t>
  </si>
  <si>
    <t>25</t>
  </si>
  <si>
    <t>Изменение активов перестрахования по непроизошедшим убыткам по договорам страхования (перестрахования) жизни</t>
  </si>
  <si>
    <t>26</t>
  </si>
  <si>
    <t>Изменение резерва не произошедших убытков по договорам аннуитета</t>
  </si>
  <si>
    <t>27</t>
  </si>
  <si>
    <t>Изменение активов перестрахования по непроизошедшим убыткам по договорам аннуитета</t>
  </si>
  <si>
    <t>28</t>
  </si>
  <si>
    <t>Изменение резерва произошедших, но незаявленных убытков</t>
  </si>
  <si>
    <t>29</t>
  </si>
  <si>
    <t>Изменение активов перестрахования по произошедшим, но незаявленным убыткам</t>
  </si>
  <si>
    <t>30</t>
  </si>
  <si>
    <t>Изменение резерва заявленных, но неурегулированных убытков</t>
  </si>
  <si>
    <t>31</t>
  </si>
  <si>
    <t>Изменение активов перестрахования по заявленным, но неурегулированным убыткам</t>
  </si>
  <si>
    <t>32</t>
  </si>
  <si>
    <t>Изменение дополнительных резервов</t>
  </si>
  <si>
    <t>33</t>
  </si>
  <si>
    <t>Изменение активов перестрахования по дополнительным резервам</t>
  </si>
  <si>
    <t>34</t>
  </si>
  <si>
    <t>Расходы по выплате комиссионного вознаграждения по страховой деятельности</t>
  </si>
  <si>
    <t>35</t>
  </si>
  <si>
    <t xml:space="preserve">Расходы, связанные с выплатой вознаграждения </t>
  </si>
  <si>
    <t>36</t>
  </si>
  <si>
    <t>расходы в виде премии по ценным бумагам</t>
  </si>
  <si>
    <t>36.1</t>
  </si>
  <si>
    <t>Расходы на резервы по обесценению</t>
  </si>
  <si>
    <t>37</t>
  </si>
  <si>
    <t>Восстановление резервов по обесценению</t>
  </si>
  <si>
    <t>38</t>
  </si>
  <si>
    <t>Чистые расходы на резервы по обесценению</t>
  </si>
  <si>
    <t>39</t>
  </si>
  <si>
    <t xml:space="preserve">Общие и административные расходы </t>
  </si>
  <si>
    <t>40</t>
  </si>
  <si>
    <t xml:space="preserve">расходы на оплату труда и командировочные </t>
  </si>
  <si>
    <t>40.1</t>
  </si>
  <si>
    <t xml:space="preserve">текущие налоги и другие обязательные платежи в бюджет за исключением корпоративного подоходного налога </t>
  </si>
  <si>
    <t>40.2</t>
  </si>
  <si>
    <t>расходы по текущей аренде</t>
  </si>
  <si>
    <t>40.3</t>
  </si>
  <si>
    <t>Амортизационные отчисления и износ</t>
  </si>
  <si>
    <t xml:space="preserve">Прочие расходы </t>
  </si>
  <si>
    <t>Итого расходов</t>
  </si>
  <si>
    <t>Прибыль (убыток) за период</t>
  </si>
  <si>
    <t>Прибыль (убыток) от прекращенной деятельности</t>
  </si>
  <si>
    <t>Чистая прибыль (убыток) до уплаты корпоративного подоходного налога</t>
  </si>
  <si>
    <t>Корпоративный подоходный налог</t>
  </si>
  <si>
    <t xml:space="preserve"> от основной деятельности</t>
  </si>
  <si>
    <t>47.1</t>
  </si>
  <si>
    <t xml:space="preserve"> от иной деятельности</t>
  </si>
  <si>
    <t>47.2</t>
  </si>
  <si>
    <t>Итого чистая прибыль (убыток) после уплаты налогов</t>
  </si>
  <si>
    <t>Исполнитель Касенова А.О.__________________</t>
  </si>
  <si>
    <t xml:space="preserve">Форма №3 </t>
  </si>
  <si>
    <t>Отчет о движении денег (косвенный метод)</t>
  </si>
  <si>
    <t>Примечание*</t>
  </si>
  <si>
    <t>Доход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</si>
  <si>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</si>
  <si>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</si>
  <si>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по сомнительным долгам</t>
  </si>
  <si>
    <t>нереализованные  доходы и расходы от изменения стоимости финансового актива</t>
  </si>
  <si>
    <t>доходы начисленные в виде вознаграждения к получению</t>
  </si>
  <si>
    <t>расходы на выплату вознаграждения</t>
  </si>
  <si>
    <t>прочие корректировки на неденежные статьи</t>
  </si>
  <si>
    <t>Операционный доход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</si>
  <si>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</si>
  <si>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</si>
  <si>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</si>
  <si>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</si>
  <si>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</si>
  <si>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</si>
  <si>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</si>
  <si>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</si>
  <si>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</si>
  <si>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</si>
  <si>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Увеличение (уменьшение) в операционных обязательствах</t>
  </si>
  <si>
    <t>Увеличение (уменьшение) суммы резерва незаработанной премии (нетто)</t>
  </si>
  <si>
    <t>Увеличение (уменьшение) суммы резерва не произошедших убытков по договорам страхования (перестрахования) жизни (нетто)</t>
  </si>
  <si>
    <t>Увеличение (уменьшение) суммы резерва не произошедших убытков по договорам аннуитета (нетто)</t>
  </si>
  <si>
    <t>Увеличение (уменьшение) суммы резерва произошедших, но незаявленных убытков (нетто)</t>
  </si>
  <si>
    <t>Увеличение (уменьшение) суммы резерва заявленных, но неурегулированных убытков (нетто)</t>
  </si>
  <si>
    <t>Увеличение (уменьшение) суммы дополнительных резервов (нетто)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</si>
  <si>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</si>
  <si>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</si>
  <si>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 xml:space="preserve">Увеличение (уменьшение) счетов к уплате по договорам страхования (перестрахования) 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</si>
  <si>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</si>
  <si>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</si>
  <si>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</si>
  <si>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</si>
  <si>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</si>
  <si>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 xml:space="preserve">Уплаченный корпоративный подоходный налог 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</si>
  <si>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</si>
  <si>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</si>
  <si>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 xml:space="preserve">Покупка (продажа) ценных бумаг, удерживаемых до погашения </t>
  </si>
  <si>
    <t>Покупка основных средств и нематериальных активов</t>
  </si>
  <si>
    <t>Продажа основных средств и нематериальных активов</t>
  </si>
  <si>
    <t>Инвестиции  в капитал других юридических лиц</t>
  </si>
  <si>
    <t>Прочие поступления и платежи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</si>
  <si>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</si>
  <si>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</si>
  <si>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</si>
  <si>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Изъятие акций</t>
  </si>
  <si>
    <t>Выплата дивидендов</t>
  </si>
  <si>
    <t>прошлый год проставила с неконсолидированного отчета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</si>
  <si>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</si>
  <si>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</si>
  <si>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</si>
  <si>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 xml:space="preserve">Остаток денег и денежных эквивалентов на конец отчетного периода </t>
  </si>
  <si>
    <t xml:space="preserve">Форма №4 </t>
  </si>
  <si>
    <t>Отчет об изменениях в  капитале</t>
  </si>
  <si>
    <t>Капитал родительской организации</t>
  </si>
  <si>
    <t>Доля меньшинства</t>
  </si>
  <si>
    <t>Уставный капитал</t>
  </si>
  <si>
    <t>Прочие резервы</t>
  </si>
  <si>
    <t>Нераспределенная прибыль (убыток)</t>
  </si>
  <si>
    <t>Всего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</si>
  <si>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</si>
  <si>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</si>
  <si>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</si>
  <si>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</si>
  <si>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</si>
  <si>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</si>
  <si>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</si>
  <si>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 признанная непосредственно в самом капитале</t>
  </si>
  <si>
    <t>Всего прибыль (убыток) за период</t>
  </si>
  <si>
    <t>Дивиденды</t>
  </si>
  <si>
    <t>Эмиссия акций (взносы)</t>
  </si>
  <si>
    <t>Выкупленные акции (взносы)</t>
  </si>
  <si>
    <t>Внутренние переводы</t>
  </si>
  <si>
    <t>в том числе: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</si>
  <si>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</si>
  <si>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</si>
  <si>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</si>
  <si>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отчётного периода</t>
  </si>
  <si>
    <t>Пересчитанное сальдо на начало отчётного периода</t>
  </si>
  <si>
    <t xml:space="preserve">     изменение накопленной переоценки основных средств</t>
  </si>
  <si>
    <t>Сальдо на конец отчетного периода</t>
  </si>
  <si>
    <t>Балансовая стоимость одной простой акции</t>
  </si>
</sst>
</file>

<file path=xl/styles.xml><?xml version="1.0" encoding="utf-8"?>
<styleSheet xmlns="http://schemas.openxmlformats.org/spreadsheetml/2006/main">
  <numFmts count="4">
    <numFmt numFmtId="164" formatCode="#,##0.00;[Red]\-#,##0.00"/>
    <numFmt numFmtId="165" formatCode="#,##0.00_ ;[Red]\-#,##0.00\ "/>
    <numFmt numFmtId="166" formatCode="General_)"/>
    <numFmt numFmtId="168" formatCode="_(* #,##0.00_);_(* \(#,##0.00\);_(* &quot;-&quot;??_);_(@_)"/>
  </numFmts>
  <fonts count="3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9"/>
      <name val="Times New Roman"/>
      <family val="1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color rgb="FFFF0000"/>
      <name val="Times New Roman"/>
      <family val="1"/>
    </font>
    <font>
      <sz val="8"/>
      <name val="Arial"/>
      <family val="2"/>
    </font>
    <font>
      <sz val="9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name val="Times New Roman"/>
      <family val="1"/>
    </font>
    <font>
      <b/>
      <i/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9"/>
      <name val="Times New Roman Cyr"/>
      <family val="1"/>
      <charset val="204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11">
    <xf numFmtId="0" fontId="0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166" fontId="30" fillId="2" borderId="7" applyBorder="0"/>
    <xf numFmtId="0" fontId="31" fillId="0" borderId="0"/>
    <xf numFmtId="0" fontId="33" fillId="0" borderId="0"/>
    <xf numFmtId="0" fontId="10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32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 applyProtection="1">
      <alignment horizontal="center" vertical="top"/>
      <protection locked="0"/>
    </xf>
    <xf numFmtId="0" fontId="6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3" fontId="10" fillId="0" borderId="1" xfId="0" applyNumberFormat="1" applyFont="1" applyFill="1" applyBorder="1" applyAlignment="1">
      <alignment vertical="top"/>
    </xf>
    <xf numFmtId="3" fontId="3" fillId="0" borderId="0" xfId="0" applyNumberFormat="1" applyFont="1" applyFill="1" applyAlignment="1">
      <alignment vertical="top"/>
    </xf>
    <xf numFmtId="0" fontId="11" fillId="0" borderId="1" xfId="0" applyFont="1" applyFill="1" applyBorder="1" applyAlignment="1">
      <alignment vertical="top" wrapText="1"/>
    </xf>
    <xf numFmtId="3" fontId="11" fillId="0" borderId="1" xfId="0" applyNumberFormat="1" applyFont="1" applyFill="1" applyBorder="1" applyAlignment="1" applyProtection="1">
      <protection locked="0"/>
    </xf>
    <xf numFmtId="0" fontId="10" fillId="0" borderId="1" xfId="0" applyFont="1" applyFill="1" applyBorder="1" applyAlignment="1">
      <alignment wrapText="1"/>
    </xf>
    <xf numFmtId="3" fontId="10" fillId="0" borderId="1" xfId="0" applyNumberFormat="1" applyFont="1" applyFill="1" applyBorder="1" applyAlignment="1"/>
    <xf numFmtId="0" fontId="11" fillId="0" borderId="1" xfId="0" applyFont="1" applyFill="1" applyBorder="1" applyAlignment="1">
      <alignment vertical="top"/>
    </xf>
    <xf numFmtId="3" fontId="10" fillId="0" borderId="1" xfId="0" applyNumberFormat="1" applyFont="1" applyFill="1" applyBorder="1" applyAlignment="1" applyProtection="1">
      <alignment vertical="top"/>
      <protection locked="0"/>
    </xf>
    <xf numFmtId="0" fontId="3" fillId="0" borderId="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3" fontId="5" fillId="0" borderId="1" xfId="0" applyNumberFormat="1" applyFont="1" applyFill="1" applyBorder="1" applyAlignment="1" applyProtection="1">
      <alignment vertical="top"/>
      <protection locked="0"/>
    </xf>
    <xf numFmtId="0" fontId="10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3" fontId="11" fillId="0" borderId="1" xfId="0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>
      <alignment vertical="top"/>
    </xf>
    <xf numFmtId="3" fontId="3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0" fontId="9" fillId="0" borderId="0" xfId="1" applyFont="1" applyFill="1" applyBorder="1"/>
    <xf numFmtId="0" fontId="10" fillId="0" borderId="0" xfId="0" applyFont="1" applyFill="1" applyAlignment="1">
      <alignment horizontal="left" wrapText="1"/>
    </xf>
    <xf numFmtId="0" fontId="3" fillId="0" borderId="0" xfId="0" applyFont="1" applyFill="1" applyAlignment="1" applyProtection="1">
      <alignment horizontal="right" vertical="top"/>
      <protection locked="0"/>
    </xf>
    <xf numFmtId="0" fontId="13" fillId="0" borderId="0" xfId="0" applyFont="1" applyFill="1" applyAlignment="1" applyProtection="1">
      <alignment vertical="top"/>
      <protection locked="0"/>
    </xf>
    <xf numFmtId="0" fontId="13" fillId="0" borderId="0" xfId="0" applyFont="1" applyFill="1" applyAlignment="1">
      <alignment vertical="top"/>
    </xf>
    <xf numFmtId="0" fontId="10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10" fillId="0" borderId="0" xfId="0" applyFont="1" applyFill="1" applyAlignment="1" applyProtection="1">
      <alignment vertical="top"/>
      <protection locked="0"/>
    </xf>
    <xf numFmtId="0" fontId="9" fillId="0" borderId="0" xfId="0" applyFont="1" applyFill="1" applyAlignment="1" applyProtection="1">
      <alignment vertical="top"/>
      <protection locked="0"/>
    </xf>
    <xf numFmtId="3" fontId="14" fillId="0" borderId="0" xfId="0" applyNumberFormat="1" applyFont="1" applyFill="1" applyAlignment="1" applyProtection="1">
      <alignment vertical="top"/>
      <protection locked="0"/>
    </xf>
    <xf numFmtId="0" fontId="12" fillId="0" borderId="0" xfId="0" applyFont="1" applyFill="1" applyAlignment="1">
      <alignment horizontal="right" vertical="top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 applyProtection="1">
      <alignment horizontal="center" vertical="top"/>
      <protection locked="0"/>
    </xf>
    <xf numFmtId="0" fontId="3" fillId="0" borderId="0" xfId="0" applyFont="1" applyFill="1" applyAlignment="1">
      <alignment horizontal="right" vertical="top"/>
    </xf>
    <xf numFmtId="0" fontId="12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/>
    </xf>
    <xf numFmtId="0" fontId="20" fillId="0" borderId="1" xfId="0" applyFont="1" applyFill="1" applyBorder="1" applyAlignment="1">
      <alignment vertical="top"/>
    </xf>
    <xf numFmtId="0" fontId="20" fillId="0" borderId="1" xfId="0" applyFont="1" applyFill="1" applyBorder="1" applyAlignment="1">
      <alignment horizontal="center" vertical="top"/>
    </xf>
    <xf numFmtId="3" fontId="20" fillId="0" borderId="1" xfId="0" applyNumberFormat="1" applyFont="1" applyFill="1" applyBorder="1" applyAlignment="1">
      <alignment vertical="top"/>
    </xf>
    <xf numFmtId="0" fontId="20" fillId="0" borderId="0" xfId="0" applyFont="1" applyFill="1" applyAlignment="1">
      <alignment vertical="top"/>
    </xf>
    <xf numFmtId="3" fontId="3" fillId="0" borderId="1" xfId="0" applyNumberFormat="1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>
      <alignment horizontal="left" vertical="top"/>
    </xf>
    <xf numFmtId="3" fontId="3" fillId="0" borderId="1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>
      <alignment horizontal="left" vertical="top" inden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 applyProtection="1">
      <protection locked="0"/>
    </xf>
    <xf numFmtId="3" fontId="21" fillId="0" borderId="1" xfId="0" applyNumberFormat="1" applyFont="1" applyFill="1" applyBorder="1" applyAlignment="1" applyProtection="1">
      <protection locked="0"/>
    </xf>
    <xf numFmtId="49" fontId="20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top"/>
    </xf>
    <xf numFmtId="49" fontId="12" fillId="0" borderId="1" xfId="0" applyNumberFormat="1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3" fillId="0" borderId="1" xfId="0" applyFont="1" applyFill="1" applyBorder="1" applyAlignment="1">
      <alignment vertical="center" wrapText="1"/>
    </xf>
    <xf numFmtId="3" fontId="3" fillId="0" borderId="1" xfId="2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 applyProtection="1">
      <alignment vertical="top"/>
      <protection locked="0"/>
    </xf>
    <xf numFmtId="0" fontId="3" fillId="0" borderId="0" xfId="1" applyFont="1" applyFill="1" applyBorder="1"/>
    <xf numFmtId="164" fontId="23" fillId="0" borderId="0" xfId="3" applyNumberFormat="1" applyFont="1" applyFill="1" applyBorder="1" applyAlignment="1">
      <alignment horizontal="right" vertical="top" wrapText="1"/>
    </xf>
    <xf numFmtId="0" fontId="3" fillId="0" borderId="0" xfId="0" applyFont="1" applyFill="1" applyAlignment="1" applyProtection="1">
      <alignment horizontal="center" vertical="top"/>
      <protection locked="0"/>
    </xf>
    <xf numFmtId="3" fontId="3" fillId="0" borderId="0" xfId="0" applyNumberFormat="1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alignment vertical="top"/>
    </xf>
    <xf numFmtId="0" fontId="12" fillId="0" borderId="0" xfId="0" applyFont="1" applyFill="1" applyAlignment="1" applyProtection="1">
      <alignment horizontal="right" vertical="top"/>
    </xf>
    <xf numFmtId="0" fontId="12" fillId="0" borderId="0" xfId="0" applyFont="1" applyFill="1" applyAlignment="1" applyProtection="1">
      <alignment horizontal="center" vertical="top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24" fillId="0" borderId="1" xfId="0" applyFont="1" applyFill="1" applyBorder="1" applyAlignment="1" applyProtection="1">
      <alignment vertical="top" wrapText="1"/>
    </xf>
    <xf numFmtId="0" fontId="24" fillId="0" borderId="1" xfId="0" applyFont="1" applyFill="1" applyBorder="1" applyAlignment="1" applyProtection="1">
      <alignment horizontal="center" vertical="top"/>
    </xf>
    <xf numFmtId="0" fontId="24" fillId="0" borderId="0" xfId="0" applyFont="1" applyFill="1" applyAlignment="1" applyProtection="1">
      <alignment vertical="top"/>
      <protection locked="0"/>
    </xf>
    <xf numFmtId="0" fontId="3" fillId="0" borderId="1" xfId="0" applyFont="1" applyFill="1" applyBorder="1" applyAlignment="1" applyProtection="1">
      <alignment vertical="top" wrapText="1"/>
    </xf>
    <xf numFmtId="0" fontId="3" fillId="0" borderId="1" xfId="0" applyFont="1" applyFill="1" applyBorder="1" applyAlignment="1" applyProtection="1">
      <alignment horizontal="center" vertical="top"/>
    </xf>
    <xf numFmtId="0" fontId="3" fillId="0" borderId="1" xfId="0" applyFont="1" applyFill="1" applyBorder="1" applyAlignment="1" applyProtection="1">
      <alignment horizontal="left" vertical="top" wrapText="1"/>
    </xf>
    <xf numFmtId="0" fontId="3" fillId="0" borderId="4" xfId="0" applyFont="1" applyFill="1" applyBorder="1" applyAlignment="1" applyProtection="1">
      <alignment horizontal="left" vertical="top" wrapText="1"/>
    </xf>
    <xf numFmtId="0" fontId="24" fillId="0" borderId="4" xfId="0" applyFont="1" applyFill="1" applyBorder="1" applyAlignment="1" applyProtection="1">
      <alignment vertical="top" wrapText="1"/>
    </xf>
    <xf numFmtId="0" fontId="24" fillId="0" borderId="3" xfId="0" applyFont="1" applyFill="1" applyBorder="1" applyAlignment="1" applyProtection="1">
      <alignment horizontal="center" vertical="top"/>
    </xf>
    <xf numFmtId="3" fontId="3" fillId="0" borderId="4" xfId="0" applyNumberFormat="1" applyFont="1" applyFill="1" applyBorder="1" applyAlignment="1" applyProtection="1">
      <alignment vertical="top"/>
    </xf>
    <xf numFmtId="0" fontId="24" fillId="0" borderId="0" xfId="0" applyFont="1" applyFill="1" applyAlignment="1" applyProtection="1">
      <alignment vertical="top"/>
    </xf>
    <xf numFmtId="0" fontId="10" fillId="0" borderId="1" xfId="0" applyFont="1" applyFill="1" applyBorder="1" applyAlignment="1" applyProtection="1">
      <alignment vertical="top" wrapText="1"/>
    </xf>
    <xf numFmtId="0" fontId="10" fillId="0" borderId="5" xfId="0" applyFont="1" applyFill="1" applyBorder="1" applyAlignment="1" applyProtection="1">
      <alignment horizontal="center" vertical="top"/>
    </xf>
    <xf numFmtId="0" fontId="3" fillId="0" borderId="5" xfId="0" applyFont="1" applyFill="1" applyBorder="1" applyAlignment="1" applyProtection="1">
      <alignment horizontal="center" vertical="top"/>
    </xf>
    <xf numFmtId="0" fontId="10" fillId="0" borderId="6" xfId="0" applyFont="1" applyFill="1" applyBorder="1" applyAlignment="1" applyProtection="1">
      <alignment vertical="top" wrapText="1"/>
    </xf>
    <xf numFmtId="0" fontId="10" fillId="0" borderId="1" xfId="0" applyFont="1" applyFill="1" applyBorder="1" applyAlignment="1" applyProtection="1">
      <alignment horizontal="center" vertical="top"/>
    </xf>
    <xf numFmtId="3" fontId="3" fillId="0" borderId="6" xfId="0" applyNumberFormat="1" applyFont="1" applyFill="1" applyBorder="1" applyAlignment="1" applyProtection="1">
      <alignment vertical="top"/>
      <protection locked="0"/>
    </xf>
    <xf numFmtId="3" fontId="24" fillId="0" borderId="1" xfId="0" applyNumberFormat="1" applyFont="1" applyFill="1" applyBorder="1" applyAlignment="1" applyProtection="1">
      <alignment vertical="top"/>
    </xf>
    <xf numFmtId="0" fontId="3" fillId="0" borderId="1" xfId="1" applyFont="1" applyFill="1" applyBorder="1" applyAlignment="1" applyProtection="1">
      <alignment horizontal="center" vertical="top"/>
    </xf>
    <xf numFmtId="3" fontId="3" fillId="0" borderId="1" xfId="1" applyNumberFormat="1" applyFont="1" applyFill="1" applyBorder="1" applyAlignment="1" applyProtection="1">
      <alignment vertical="top"/>
      <protection locked="0"/>
    </xf>
    <xf numFmtId="0" fontId="3" fillId="0" borderId="0" xfId="1" applyFont="1" applyFill="1" applyAlignment="1" applyProtection="1">
      <alignment vertical="top"/>
      <protection locked="0"/>
    </xf>
    <xf numFmtId="0" fontId="3" fillId="0" borderId="7" xfId="1" applyFont="1" applyFill="1" applyBorder="1" applyAlignment="1" applyProtection="1">
      <alignment vertical="top" wrapText="1"/>
    </xf>
    <xf numFmtId="0" fontId="20" fillId="0" borderId="7" xfId="1" applyFont="1" applyFill="1" applyBorder="1" applyAlignment="1" applyProtection="1">
      <alignment horizontal="left" vertical="top" wrapText="1"/>
    </xf>
    <xf numFmtId="0" fontId="20" fillId="0" borderId="1" xfId="1" applyFont="1" applyFill="1" applyBorder="1" applyAlignment="1" applyProtection="1">
      <alignment horizontal="center" vertical="top" wrapText="1"/>
    </xf>
    <xf numFmtId="3" fontId="12" fillId="0" borderId="1" xfId="1" applyNumberFormat="1" applyFont="1" applyFill="1" applyBorder="1" applyAlignment="1" applyProtection="1">
      <alignment vertical="top"/>
    </xf>
    <xf numFmtId="0" fontId="20" fillId="0" borderId="0" xfId="1" applyFont="1" applyFill="1" applyAlignment="1" applyProtection="1">
      <alignment vertical="top"/>
    </xf>
    <xf numFmtId="0" fontId="5" fillId="0" borderId="1" xfId="0" applyFont="1" applyFill="1" applyBorder="1" applyAlignment="1" applyProtection="1">
      <alignment horizontal="left" vertical="top" wrapText="1"/>
    </xf>
    <xf numFmtId="0" fontId="3" fillId="0" borderId="0" xfId="0" applyFont="1" applyFill="1" applyAlignment="1" applyProtection="1">
      <alignment horizontal="center" vertical="top"/>
    </xf>
    <xf numFmtId="3" fontId="3" fillId="0" borderId="1" xfId="0" applyNumberFormat="1" applyFont="1" applyFill="1" applyBorder="1" applyAlignment="1" applyProtection="1">
      <alignment vertical="top"/>
    </xf>
    <xf numFmtId="0" fontId="25" fillId="0" borderId="0" xfId="0" applyFont="1" applyFill="1" applyAlignment="1" applyProtection="1">
      <alignment vertical="top"/>
      <protection locked="0"/>
    </xf>
    <xf numFmtId="3" fontId="25" fillId="0" borderId="1" xfId="0" applyNumberFormat="1" applyFont="1" applyFill="1" applyBorder="1" applyAlignment="1" applyProtection="1">
      <alignment vertical="top"/>
      <protection locked="0"/>
    </xf>
    <xf numFmtId="0" fontId="26" fillId="0" borderId="1" xfId="0" applyFont="1" applyFill="1" applyBorder="1" applyAlignment="1" applyProtection="1">
      <alignment horizontal="left" vertical="top" wrapText="1"/>
    </xf>
    <xf numFmtId="0" fontId="26" fillId="0" borderId="1" xfId="0" applyFont="1" applyFill="1" applyBorder="1" applyAlignment="1" applyProtection="1">
      <alignment horizontal="center" vertical="top"/>
    </xf>
    <xf numFmtId="3" fontId="12" fillId="0" borderId="1" xfId="0" applyNumberFormat="1" applyFont="1" applyFill="1" applyBorder="1" applyAlignment="1" applyProtection="1">
      <alignment vertical="top"/>
    </xf>
    <xf numFmtId="0" fontId="26" fillId="0" borderId="0" xfId="0" applyFont="1" applyFill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3" fontId="10" fillId="0" borderId="0" xfId="0" applyNumberFormat="1" applyFont="1" applyFill="1" applyAlignment="1" applyProtection="1">
      <alignment vertical="top"/>
    </xf>
    <xf numFmtId="164" fontId="23" fillId="0" borderId="8" xfId="4" applyNumberFormat="1" applyFont="1" applyFill="1" applyBorder="1" applyAlignment="1">
      <alignment horizontal="right" vertical="top"/>
    </xf>
    <xf numFmtId="0" fontId="3" fillId="0" borderId="0" xfId="1" applyFont="1" applyFill="1" applyBorder="1" applyProtection="1"/>
    <xf numFmtId="0" fontId="3" fillId="0" borderId="0" xfId="1" applyFont="1" applyFill="1" applyBorder="1" applyProtection="1">
      <protection locked="0"/>
    </xf>
    <xf numFmtId="164" fontId="3" fillId="0" borderId="0" xfId="0" applyNumberFormat="1" applyFont="1" applyFill="1" applyAlignment="1" applyProtection="1">
      <alignment vertical="top"/>
      <protection locked="0"/>
    </xf>
    <xf numFmtId="165" fontId="3" fillId="0" borderId="0" xfId="0" applyNumberFormat="1" applyFont="1" applyFill="1" applyAlignment="1" applyProtection="1">
      <alignment vertical="top"/>
      <protection locked="0"/>
    </xf>
    <xf numFmtId="164" fontId="23" fillId="0" borderId="9" xfId="4" applyNumberFormat="1" applyFont="1" applyFill="1" applyBorder="1" applyAlignment="1">
      <alignment horizontal="right" vertical="top"/>
    </xf>
    <xf numFmtId="0" fontId="9" fillId="0" borderId="0" xfId="0" applyFont="1" applyFill="1" applyAlignment="1" applyProtection="1">
      <protection locked="0"/>
    </xf>
    <xf numFmtId="0" fontId="27" fillId="0" borderId="0" xfId="0" applyFont="1" applyFill="1" applyAlignment="1">
      <alignment vertical="top"/>
    </xf>
    <xf numFmtId="0" fontId="28" fillId="0" borderId="0" xfId="0" applyFont="1" applyFill="1" applyAlignment="1">
      <alignment horizontal="right" vertical="top"/>
    </xf>
    <xf numFmtId="0" fontId="28" fillId="0" borderId="0" xfId="0" applyFont="1" applyFill="1" applyAlignment="1">
      <alignment horizontal="center" vertical="top"/>
    </xf>
    <xf numFmtId="0" fontId="28" fillId="0" borderId="0" xfId="0" applyFont="1" applyFill="1" applyAlignment="1" applyProtection="1">
      <alignment horizontal="center" vertical="top"/>
      <protection locked="0"/>
    </xf>
    <xf numFmtId="0" fontId="27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right" vertical="top"/>
    </xf>
    <xf numFmtId="0" fontId="27" fillId="0" borderId="1" xfId="0" applyFont="1" applyFill="1" applyBorder="1" applyAlignment="1">
      <alignment horizontal="center" vertical="top"/>
    </xf>
    <xf numFmtId="0" fontId="28" fillId="0" borderId="1" xfId="0" applyFont="1" applyFill="1" applyBorder="1" applyAlignment="1">
      <alignment horizontal="center" vertical="top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top"/>
    </xf>
    <xf numFmtId="0" fontId="29" fillId="0" borderId="1" xfId="0" applyFont="1" applyFill="1" applyBorder="1" applyAlignment="1">
      <alignment vertical="top" wrapText="1"/>
    </xf>
    <xf numFmtId="3" fontId="27" fillId="0" borderId="1" xfId="0" applyNumberFormat="1" applyFont="1" applyFill="1" applyBorder="1" applyAlignment="1" applyProtection="1">
      <alignment vertical="top"/>
      <protection locked="0"/>
    </xf>
    <xf numFmtId="0" fontId="27" fillId="0" borderId="1" xfId="0" applyFont="1" applyFill="1" applyBorder="1" applyAlignment="1" applyProtection="1">
      <alignment vertical="top"/>
      <protection locked="0"/>
    </xf>
    <xf numFmtId="0" fontId="29" fillId="0" borderId="1" xfId="0" applyFont="1" applyFill="1" applyBorder="1" applyAlignment="1">
      <alignment horizontal="left" vertical="top" wrapText="1"/>
    </xf>
    <xf numFmtId="0" fontId="13" fillId="0" borderId="1" xfId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left" vertical="center" wrapText="1" indent="1"/>
    </xf>
    <xf numFmtId="0" fontId="27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/>
    </xf>
    <xf numFmtId="0" fontId="27" fillId="0" borderId="0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Fill="1" applyAlignment="1" applyProtection="1">
      <alignment vertical="top"/>
      <protection locked="0"/>
    </xf>
    <xf numFmtId="0" fontId="27" fillId="0" borderId="0" xfId="0" applyFont="1" applyFill="1" applyAlignment="1" applyProtection="1">
      <alignment horizontal="right" vertical="top"/>
      <protection locked="0"/>
    </xf>
    <xf numFmtId="0" fontId="27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 applyProtection="1">
      <alignment vertical="top" wrapText="1"/>
      <protection locked="0"/>
    </xf>
    <xf numFmtId="0" fontId="27" fillId="0" borderId="0" xfId="0" applyFont="1" applyFill="1" applyAlignment="1" applyProtection="1">
      <alignment vertical="top" wrapText="1"/>
      <protection locked="0"/>
    </xf>
    <xf numFmtId="0" fontId="27" fillId="0" borderId="0" xfId="0" applyFont="1" applyFill="1" applyAlignment="1">
      <alignment vertical="top" wrapText="1"/>
    </xf>
    <xf numFmtId="2" fontId="5" fillId="0" borderId="1" xfId="0" applyNumberFormat="1" applyFont="1" applyFill="1" applyBorder="1" applyAlignment="1">
      <alignment vertical="top"/>
    </xf>
    <xf numFmtId="2" fontId="35" fillId="0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top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horizontal="left" vertical="top"/>
    </xf>
  </cellXfs>
  <cellStyles count="111">
    <cellStyle name="HELL" xfId="5"/>
    <cellStyle name="Normal_Sheet1" xfId="6"/>
    <cellStyle name="Standard_kommwert" xfId="7"/>
    <cellStyle name="Обычный" xfId="0" builtinId="0"/>
    <cellStyle name="Обычный 10" xfId="8"/>
    <cellStyle name="Обычный 11" xfId="9"/>
    <cellStyle name="Обычный 12" xfId="10"/>
    <cellStyle name="Обычный 12 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19"/>
    <cellStyle name="Обычный 2 2" xfId="20"/>
    <cellStyle name="Обычный 2 3" xfId="21"/>
    <cellStyle name="Обычный 2 4" xfId="22"/>
    <cellStyle name="Обычный 2 5" xfId="23"/>
    <cellStyle name="Обычный 2 6" xfId="24"/>
    <cellStyle name="Обычный 2 7" xfId="25"/>
    <cellStyle name="Обычный 2 8" xfId="26"/>
    <cellStyle name="Обычный 20" xfId="27"/>
    <cellStyle name="Обычный 20 2" xfId="28"/>
    <cellStyle name="Обычный 21" xfId="29"/>
    <cellStyle name="Обычный 22" xfId="30"/>
    <cellStyle name="Обычный 23" xfId="31"/>
    <cellStyle name="Обычный 24" xfId="32"/>
    <cellStyle name="Обычный 25" xfId="33"/>
    <cellStyle name="Обычный 26" xfId="34"/>
    <cellStyle name="Обычный 27" xfId="35"/>
    <cellStyle name="Обычный 28" xfId="36"/>
    <cellStyle name="Обычный 29" xfId="37"/>
    <cellStyle name="Обычный 3" xfId="38"/>
    <cellStyle name="Обычный 30" xfId="39"/>
    <cellStyle name="Обычный 31" xfId="40"/>
    <cellStyle name="Обычный 32" xfId="41"/>
    <cellStyle name="Обычный 33" xfId="42"/>
    <cellStyle name="Обычный 34" xfId="43"/>
    <cellStyle name="Обычный 35" xfId="44"/>
    <cellStyle name="Обычный 36" xfId="45"/>
    <cellStyle name="Обычный 37" xfId="46"/>
    <cellStyle name="Обычный 38" xfId="47"/>
    <cellStyle name="Обычный 39" xfId="48"/>
    <cellStyle name="Обычный 4" xfId="49"/>
    <cellStyle name="Обычный 4 2" xfId="50"/>
    <cellStyle name="Обычный 40" xfId="51"/>
    <cellStyle name="Обычный 41" xfId="52"/>
    <cellStyle name="Обычный 42" xfId="53"/>
    <cellStyle name="Обычный 43" xfId="54"/>
    <cellStyle name="Обычный 44" xfId="55"/>
    <cellStyle name="Обычный 45" xfId="56"/>
    <cellStyle name="Обычный 46" xfId="57"/>
    <cellStyle name="Обычный 47" xfId="58"/>
    <cellStyle name="Обычный 48" xfId="59"/>
    <cellStyle name="Обычный 49" xfId="60"/>
    <cellStyle name="Обычный 5" xfId="61"/>
    <cellStyle name="Обычный 50" xfId="62"/>
    <cellStyle name="Обычный 51" xfId="63"/>
    <cellStyle name="Обычный 52" xfId="64"/>
    <cellStyle name="Обычный 53" xfId="65"/>
    <cellStyle name="Обычный 54" xfId="66"/>
    <cellStyle name="Обычный 55" xfId="67"/>
    <cellStyle name="Обычный 56" xfId="68"/>
    <cellStyle name="Обычный 57" xfId="69"/>
    <cellStyle name="Обычный 58" xfId="70"/>
    <cellStyle name="Обычный 59" xfId="71"/>
    <cellStyle name="Обычный 6" xfId="72"/>
    <cellStyle name="Обычный 6 2" xfId="73"/>
    <cellStyle name="Обычный 60" xfId="74"/>
    <cellStyle name="Обычный 61" xfId="75"/>
    <cellStyle name="Обычный 62" xfId="76"/>
    <cellStyle name="Обычный 63" xfId="77"/>
    <cellStyle name="Обычный 64" xfId="78"/>
    <cellStyle name="Обычный 65" xfId="79"/>
    <cellStyle name="Обычный 66" xfId="80"/>
    <cellStyle name="Обычный 67" xfId="81"/>
    <cellStyle name="Обычный 68" xfId="82"/>
    <cellStyle name="Обычный 69" xfId="83"/>
    <cellStyle name="Обычный 7" xfId="84"/>
    <cellStyle name="Обычный 70" xfId="85"/>
    <cellStyle name="Обычный 71" xfId="86"/>
    <cellStyle name="Обычный 72" xfId="87"/>
    <cellStyle name="Обычный 73" xfId="88"/>
    <cellStyle name="Обычный 74" xfId="89"/>
    <cellStyle name="Обычный 75" xfId="90"/>
    <cellStyle name="Обычный 76" xfId="91"/>
    <cellStyle name="Обычный 77" xfId="92"/>
    <cellStyle name="Обычный 78" xfId="93"/>
    <cellStyle name="Обычный 79" xfId="94"/>
    <cellStyle name="Обычный 8" xfId="95"/>
    <cellStyle name="Обычный 80" xfId="96"/>
    <cellStyle name="Обычный 81" xfId="97"/>
    <cellStyle name="Обычный 82" xfId="98"/>
    <cellStyle name="Обычный 83" xfId="99"/>
    <cellStyle name="Обычный 84" xfId="100"/>
    <cellStyle name="Обычный 85" xfId="101"/>
    <cellStyle name="Обычный 9" xfId="102"/>
    <cellStyle name="Обычный_ОПУ" xfId="3"/>
    <cellStyle name="Обычный_Прилож. к форме №2" xfId="2"/>
    <cellStyle name="Обычный_ф3" xfId="4"/>
    <cellStyle name="Обычный_Формы ФО для НПФ" xfId="1"/>
    <cellStyle name="Процентный 2" xfId="103"/>
    <cellStyle name="Процентный 3" xfId="104"/>
    <cellStyle name="Процентный 4" xfId="105"/>
    <cellStyle name="Процентный 5" xfId="106"/>
    <cellStyle name="Процентный 6" xfId="107"/>
    <cellStyle name="Финансовый 2" xfId="108"/>
    <cellStyle name="Финансовый 2 2" xfId="109"/>
    <cellStyle name="Финансовый 3" xfId="1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enova_a/Desktop/&#1052;&#1072;&#1088;&#1080;&#1103;/&#1040;&#1060;&#1053;/&#1054;&#1090;&#1095;&#1077;&#1090;&#1099;/2015/&#1084;&#1072;&#1088;&#1090;%202015/&#1052;&#1072;&#1088;&#1090;%202015&#1075;_&#1092;&#1080;&#1085;&#1072;&#108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tuary\&#1085;&#1072;&#1082;&#1086;&#1087;&#1080;&#1090;&#1077;&#1083;&#1100;&#1085;&#1086;&#1077;\StateInsuranceAllRus3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Demidova/&#1056;&#1072;&#1073;&#1086;&#1095;&#1080;&#1081;%20&#1089;&#1090;&#1086;&#1083;/&#1052;&#1086;&#1080;%20&#1088;&#1077;&#1079;&#1077;&#1088;&#1074;&#1099;/&#1056;&#1077;&#1079;&#1077;&#1088;&#1074;%20010909/last/&#1056;&#1077;&#1079;&#1077;&#1088;&#1074;%20&#1087;&#1077;&#1085;&#1089;&#1080;&#1086;&#1085;&#1085;&#1099;&#1081;%20&#1072;&#1085;&#1085;&#1091;&#1080;&#1090;&#1077;&#1090;_0109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rashtankyzy/AppData/Local/Microsoft/Windows/Temporary%20Internet%20Files/Content.Outlook/UZYS1HEW/&#1057;&#1042;&#1054;&#1044;_010712_&#1086;&#1088;&#1080;&#1075;&#1080;&#1085;&#1072;&#1083;%20(3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42;&#1077;&#1088;&#1099;%20&#1042;&#1080;&#1082;&#1090;&#1086;&#1088;&#1086;&#1074;&#1085;&#1099;/&#1054;&#1090;%20&#1040;&#1089;&#1082;&#1072;&#1088;&#1072;/01.09.2010/&#1057;&#1042;&#1054;&#1044;_010910(&#1085;&#1086;&#1074;&#1099;&#1081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rashtankyzy/AppData/Local/Microsoft/Windows/Temporary%20Internet%20Files/Content.Outlook/UZYS1HEW/&#1088;&#1077;&#1079;&#1077;&#1088;&#1074;%20&#1054;&#1057;&#1053;&#1057;_1002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rashtankyzy/AppData/Local/Microsoft/Windows/Temporary%20Internet%20Files/Content.Outlook/UZYS1HEW/&#1056;&#1077;&#1079;&#1077;&#1088;&#1074;%20&#1087;&#1077;&#1085;&#1089;&#1080;&#1086;&#1085;&#1085;&#1099;&#1081;%20&#1072;&#1085;&#1085;&#1091;&#1080;&#1090;&#1077;&#1090;_1007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ОПУ"/>
      <sheetName val="ф3"/>
      <sheetName val="ф4"/>
      <sheetName val="сравнение А и О"/>
      <sheetName val="Посл.оборотка"/>
      <sheetName val="проч доходы"/>
      <sheetName val="адм"/>
      <sheetName val="дебиторка"/>
      <sheetName val="кредитор"/>
      <sheetName val="ден ср-ва"/>
      <sheetName val="депозиты"/>
      <sheetName val="ЦБ"/>
      <sheetName val="РЕПО"/>
      <sheetName val="стр дебиторка"/>
      <sheetName val="ОС"/>
      <sheetName val="резервы_Самат"/>
      <sheetName val="V обязательств"/>
      <sheetName val="стр премии"/>
      <sheetName val="комис"/>
      <sheetName val="выплаты"/>
      <sheetName val="изменение резерв_Самат"/>
      <sheetName val="перестр"/>
      <sheetName val="нерезид_Гульнар"/>
      <sheetName val="крупн договор_Гульнар"/>
      <sheetName val="УК"/>
      <sheetName val="крупн выплата"/>
      <sheetName val="крупн заявл"/>
      <sheetName val="коэф.убыт"/>
      <sheetName val="Инфор-я о сделках"/>
      <sheetName val="Инфор-я о сделках (2)"/>
      <sheetName val="прилож.1_с 23.05.2012"/>
      <sheetName val="расчет АКЛ"/>
      <sheetName val="фмп"/>
      <sheetName val="доп к пруд"/>
      <sheetName val="Лист2"/>
      <sheetName val="приложение 9"/>
      <sheetName val="премии регионы"/>
      <sheetName val="премии аф"/>
      <sheetName val="премии по банкам"/>
      <sheetName val="премии по банкам (2)"/>
      <sheetName val="выплаты регионы"/>
      <sheetName val="21"/>
      <sheetName val="виды деятельности_Гульнар"/>
      <sheetName val="актуар"/>
      <sheetName val="инвест в капитал"/>
      <sheetName val="ф1_10"/>
      <sheetName val="соб удер"/>
      <sheetName val="22"/>
      <sheetName val="24-1_Припа"/>
      <sheetName val="32"/>
      <sheetName val="ф4-2"/>
      <sheetName val="проч расходы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>
            <v>-2384</v>
          </cell>
        </row>
        <row r="14">
          <cell r="C14">
            <v>-150</v>
          </cell>
        </row>
      </sheetData>
      <sheetData sheetId="7">
        <row r="10">
          <cell r="C10">
            <v>126020</v>
          </cell>
        </row>
        <row r="20">
          <cell r="C20">
            <v>3139</v>
          </cell>
        </row>
        <row r="21">
          <cell r="C21">
            <v>17973</v>
          </cell>
        </row>
        <row r="34">
          <cell r="C34">
            <v>11735</v>
          </cell>
        </row>
        <row r="37">
          <cell r="C37">
            <v>30</v>
          </cell>
        </row>
        <row r="38">
          <cell r="C38">
            <v>13</v>
          </cell>
        </row>
        <row r="39">
          <cell r="C39">
            <v>1</v>
          </cell>
        </row>
        <row r="40">
          <cell r="C40">
            <v>200</v>
          </cell>
        </row>
        <row r="43">
          <cell r="C43">
            <v>220199</v>
          </cell>
        </row>
      </sheetData>
      <sheetData sheetId="8">
        <row r="10">
          <cell r="C10">
            <v>1734648</v>
          </cell>
          <cell r="D10">
            <v>527770</v>
          </cell>
        </row>
      </sheetData>
      <sheetData sheetId="9">
        <row r="11">
          <cell r="C11">
            <v>57477</v>
          </cell>
        </row>
      </sheetData>
      <sheetData sheetId="10">
        <row r="35">
          <cell r="F35">
            <v>1148201</v>
          </cell>
        </row>
      </sheetData>
      <sheetData sheetId="11">
        <row r="33">
          <cell r="I33">
            <v>1657977</v>
          </cell>
          <cell r="L33">
            <v>56669</v>
          </cell>
          <cell r="M33">
            <v>20000</v>
          </cell>
        </row>
      </sheetData>
      <sheetData sheetId="12">
        <row r="30">
          <cell r="I30">
            <v>1116103</v>
          </cell>
          <cell r="K30">
            <v>0</v>
          </cell>
        </row>
      </sheetData>
      <sheetData sheetId="13">
        <row r="10">
          <cell r="M10">
            <v>250337</v>
          </cell>
        </row>
      </sheetData>
      <sheetData sheetId="14">
        <row r="18">
          <cell r="C18">
            <v>3562</v>
          </cell>
          <cell r="G18">
            <v>3562</v>
          </cell>
        </row>
        <row r="24">
          <cell r="C24">
            <v>11001</v>
          </cell>
        </row>
        <row r="31">
          <cell r="C31">
            <v>200683</v>
          </cell>
          <cell r="G31">
            <v>14522</v>
          </cell>
        </row>
      </sheetData>
      <sheetData sheetId="15">
        <row r="16">
          <cell r="D16">
            <v>147736</v>
          </cell>
        </row>
      </sheetData>
      <sheetData sheetId="16">
        <row r="50">
          <cell r="C50">
            <v>4168687</v>
          </cell>
          <cell r="G50">
            <v>5261584</v>
          </cell>
          <cell r="H50">
            <v>4521766</v>
          </cell>
          <cell r="J50">
            <v>1555257</v>
          </cell>
          <cell r="K50">
            <v>1439336</v>
          </cell>
          <cell r="N50">
            <v>0</v>
          </cell>
          <cell r="O50">
            <v>0</v>
          </cell>
        </row>
      </sheetData>
      <sheetData sheetId="17"/>
      <sheetData sheetId="18">
        <row r="53">
          <cell r="D53">
            <v>2249871</v>
          </cell>
          <cell r="G53">
            <v>873</v>
          </cell>
          <cell r="J53">
            <v>1848090</v>
          </cell>
          <cell r="N53">
            <v>463879</v>
          </cell>
          <cell r="O53">
            <v>647464</v>
          </cell>
        </row>
      </sheetData>
      <sheetData sheetId="19">
        <row r="52">
          <cell r="C52">
            <v>670</v>
          </cell>
          <cell r="F52">
            <v>46615</v>
          </cell>
        </row>
      </sheetData>
      <sheetData sheetId="20">
        <row r="50">
          <cell r="C50">
            <v>628469</v>
          </cell>
          <cell r="D50">
            <v>97578</v>
          </cell>
          <cell r="E50">
            <v>21248</v>
          </cell>
          <cell r="H50">
            <v>207716</v>
          </cell>
          <cell r="J50">
            <v>271533</v>
          </cell>
          <cell r="N50">
            <v>6137</v>
          </cell>
        </row>
      </sheetData>
      <sheetData sheetId="21">
        <row r="51">
          <cell r="D51">
            <v>-237764</v>
          </cell>
          <cell r="E51">
            <v>-592854</v>
          </cell>
          <cell r="I51">
            <v>-192779</v>
          </cell>
          <cell r="J51">
            <v>180309</v>
          </cell>
          <cell r="N51">
            <v>0</v>
          </cell>
          <cell r="O51">
            <v>0</v>
          </cell>
        </row>
      </sheetData>
      <sheetData sheetId="22"/>
      <sheetData sheetId="23"/>
      <sheetData sheetId="24"/>
      <sheetData sheetId="25">
        <row r="25">
          <cell r="F25">
            <v>650000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ёты (2)"/>
      <sheetName val="Расчёты"/>
      <sheetName val="Коммутационое"/>
      <sheetName val="Сумма под риском"/>
      <sheetName val="Доля СК и перестраховщика"/>
    </sheetNames>
    <sheetDataSet>
      <sheetData sheetId="0"/>
      <sheetData sheetId="1">
        <row r="6">
          <cell r="D6" t="str">
            <v>Mann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Резерв pens"/>
      <sheetName val="Расчет"/>
      <sheetName val="Закончившиеся выплаты"/>
    </sheetNames>
    <sheetDataSet>
      <sheetData sheetId="0" refreshError="1"/>
      <sheetData sheetId="1">
        <row r="9">
          <cell r="K9">
            <v>820058.39999999991</v>
          </cell>
          <cell r="T9">
            <v>6</v>
          </cell>
        </row>
        <row r="10">
          <cell r="K10">
            <v>1506316</v>
          </cell>
          <cell r="T10">
            <v>6</v>
          </cell>
        </row>
        <row r="11">
          <cell r="K11">
            <v>500616.10000000003</v>
          </cell>
          <cell r="T11">
            <v>6</v>
          </cell>
        </row>
        <row r="12">
          <cell r="K12">
            <v>157352.54</v>
          </cell>
          <cell r="T12">
            <v>6</v>
          </cell>
        </row>
        <row r="13">
          <cell r="K13">
            <v>128693.4</v>
          </cell>
          <cell r="T13">
            <v>6</v>
          </cell>
        </row>
        <row r="14">
          <cell r="K14">
            <v>366203.74</v>
          </cell>
          <cell r="T14">
            <v>6</v>
          </cell>
        </row>
        <row r="15">
          <cell r="K15">
            <v>231084.25999999998</v>
          </cell>
          <cell r="T15">
            <v>6</v>
          </cell>
        </row>
        <row r="16">
          <cell r="K16">
            <v>1136528.76</v>
          </cell>
          <cell r="T16">
            <v>6</v>
          </cell>
        </row>
        <row r="17">
          <cell r="K17">
            <v>331990.05</v>
          </cell>
          <cell r="T17">
            <v>6</v>
          </cell>
        </row>
        <row r="18">
          <cell r="K18">
            <v>2542070.79</v>
          </cell>
          <cell r="T18">
            <v>6</v>
          </cell>
        </row>
        <row r="19">
          <cell r="K19">
            <v>545195.1</v>
          </cell>
          <cell r="T19">
            <v>6</v>
          </cell>
        </row>
        <row r="20">
          <cell r="K20">
            <v>143649.26999999999</v>
          </cell>
          <cell r="T20">
            <v>6</v>
          </cell>
        </row>
        <row r="21">
          <cell r="K21">
            <v>507388.69999999995</v>
          </cell>
          <cell r="T21">
            <v>6</v>
          </cell>
        </row>
        <row r="22">
          <cell r="K22">
            <v>2257685.64</v>
          </cell>
          <cell r="T22">
            <v>6</v>
          </cell>
        </row>
        <row r="23">
          <cell r="K23">
            <v>1796372.7</v>
          </cell>
          <cell r="T23">
            <v>6</v>
          </cell>
        </row>
        <row r="24">
          <cell r="K24">
            <v>2566961.9499999997</v>
          </cell>
          <cell r="T24">
            <v>6</v>
          </cell>
        </row>
        <row r="25">
          <cell r="K25">
            <v>350611.85</v>
          </cell>
          <cell r="T25">
            <v>6</v>
          </cell>
        </row>
        <row r="26">
          <cell r="K26">
            <v>2040200.75</v>
          </cell>
          <cell r="T26">
            <v>6</v>
          </cell>
        </row>
        <row r="27">
          <cell r="K27">
            <v>1380573.88</v>
          </cell>
          <cell r="T27">
            <v>6</v>
          </cell>
        </row>
        <row r="28">
          <cell r="K28">
            <v>1578623</v>
          </cell>
          <cell r="T28">
            <v>6</v>
          </cell>
        </row>
        <row r="29">
          <cell r="K29">
            <v>2592253.2999999998</v>
          </cell>
          <cell r="T29">
            <v>6</v>
          </cell>
        </row>
        <row r="30">
          <cell r="K30">
            <v>3579639.21</v>
          </cell>
          <cell r="T30">
            <v>6</v>
          </cell>
        </row>
        <row r="31">
          <cell r="K31">
            <v>1142776.5999999999</v>
          </cell>
          <cell r="T31">
            <v>6</v>
          </cell>
        </row>
        <row r="32">
          <cell r="K32">
            <v>1606682.16</v>
          </cell>
          <cell r="T32">
            <v>6</v>
          </cell>
        </row>
        <row r="33">
          <cell r="K33">
            <v>2308425.6</v>
          </cell>
          <cell r="T33">
            <v>6</v>
          </cell>
        </row>
        <row r="34">
          <cell r="K34">
            <v>4968738.84</v>
          </cell>
          <cell r="T34">
            <v>6</v>
          </cell>
        </row>
        <row r="35">
          <cell r="K35">
            <v>1632717.44</v>
          </cell>
          <cell r="T35">
            <v>6</v>
          </cell>
        </row>
        <row r="36">
          <cell r="K36">
            <v>443281.39999999997</v>
          </cell>
          <cell r="T36">
            <v>6</v>
          </cell>
        </row>
        <row r="37">
          <cell r="K37">
            <v>328126.82999999996</v>
          </cell>
          <cell r="T37">
            <v>6</v>
          </cell>
        </row>
        <row r="38">
          <cell r="K38">
            <v>1882251.24</v>
          </cell>
          <cell r="T38">
            <v>6</v>
          </cell>
        </row>
        <row r="39">
          <cell r="K39">
            <v>377521.35</v>
          </cell>
          <cell r="T39">
            <v>6</v>
          </cell>
        </row>
        <row r="40">
          <cell r="K40">
            <v>1521334.8</v>
          </cell>
          <cell r="T40">
            <v>6</v>
          </cell>
        </row>
        <row r="41">
          <cell r="K41">
            <v>2137101.96</v>
          </cell>
          <cell r="T41">
            <v>6</v>
          </cell>
        </row>
        <row r="42">
          <cell r="K42">
            <v>2247668.29</v>
          </cell>
          <cell r="T42">
            <v>6</v>
          </cell>
        </row>
        <row r="43">
          <cell r="K43">
            <v>225004.49999999997</v>
          </cell>
          <cell r="T43">
            <v>6</v>
          </cell>
        </row>
        <row r="44">
          <cell r="K44">
            <v>1414130.0999999999</v>
          </cell>
          <cell r="T44">
            <v>6</v>
          </cell>
        </row>
        <row r="45">
          <cell r="K45">
            <v>1346590.0599999998</v>
          </cell>
          <cell r="T45">
            <v>6</v>
          </cell>
        </row>
        <row r="46">
          <cell r="K46">
            <v>1413642.37</v>
          </cell>
          <cell r="T46">
            <v>6</v>
          </cell>
        </row>
        <row r="47">
          <cell r="K47">
            <v>1484647.92</v>
          </cell>
          <cell r="T47">
            <v>6</v>
          </cell>
        </row>
        <row r="48">
          <cell r="K48">
            <v>1508407.46</v>
          </cell>
          <cell r="T48">
            <v>6</v>
          </cell>
        </row>
        <row r="49">
          <cell r="K49">
            <v>1610402.9200000002</v>
          </cell>
          <cell r="T49">
            <v>6</v>
          </cell>
        </row>
        <row r="50">
          <cell r="K50">
            <v>1593359.04</v>
          </cell>
          <cell r="T50">
            <v>6</v>
          </cell>
        </row>
        <row r="51">
          <cell r="K51">
            <v>1968345.4000000001</v>
          </cell>
          <cell r="T51">
            <v>6</v>
          </cell>
        </row>
        <row r="52">
          <cell r="K52">
            <v>2072524.7400000002</v>
          </cell>
          <cell r="T52">
            <v>6</v>
          </cell>
        </row>
        <row r="53">
          <cell r="K53">
            <v>2129210.23</v>
          </cell>
          <cell r="T53">
            <v>6</v>
          </cell>
        </row>
        <row r="54">
          <cell r="K54">
            <v>3469669.35</v>
          </cell>
          <cell r="T54">
            <v>6</v>
          </cell>
        </row>
        <row r="55">
          <cell r="K55">
            <v>4765541.7600000007</v>
          </cell>
          <cell r="T55">
            <v>6</v>
          </cell>
        </row>
        <row r="56">
          <cell r="K56">
            <v>4099950.4</v>
          </cell>
          <cell r="T56">
            <v>6</v>
          </cell>
        </row>
        <row r="57">
          <cell r="K57">
            <v>0</v>
          </cell>
          <cell r="T57">
            <v>4</v>
          </cell>
        </row>
        <row r="58">
          <cell r="K58">
            <v>1777992.5000000002</v>
          </cell>
          <cell r="T58">
            <v>6</v>
          </cell>
        </row>
        <row r="59">
          <cell r="K59">
            <v>1531542.42</v>
          </cell>
          <cell r="T59">
            <v>6</v>
          </cell>
        </row>
        <row r="60">
          <cell r="K60">
            <v>1106012.76</v>
          </cell>
          <cell r="T60">
            <v>6</v>
          </cell>
        </row>
        <row r="61">
          <cell r="K61">
            <v>1428367.64</v>
          </cell>
          <cell r="T61">
            <v>6</v>
          </cell>
        </row>
        <row r="62">
          <cell r="K62">
            <v>1360914.24</v>
          </cell>
          <cell r="T62">
            <v>6</v>
          </cell>
        </row>
        <row r="63">
          <cell r="K63">
            <v>1466970</v>
          </cell>
          <cell r="T63">
            <v>6</v>
          </cell>
        </row>
        <row r="64">
          <cell r="K64">
            <v>1279728.8400000001</v>
          </cell>
          <cell r="T64">
            <v>6</v>
          </cell>
        </row>
        <row r="65">
          <cell r="K65">
            <v>1989255.06</v>
          </cell>
          <cell r="T65">
            <v>6</v>
          </cell>
        </row>
        <row r="66">
          <cell r="K66">
            <v>1506225</v>
          </cell>
          <cell r="T66">
            <v>6</v>
          </cell>
        </row>
        <row r="67">
          <cell r="K67">
            <v>2614975.7200000002</v>
          </cell>
          <cell r="T67">
            <v>6</v>
          </cell>
        </row>
        <row r="68">
          <cell r="K68">
            <v>1122003.3</v>
          </cell>
          <cell r="T68">
            <v>6</v>
          </cell>
        </row>
        <row r="69">
          <cell r="K69">
            <v>1726730</v>
          </cell>
          <cell r="T69">
            <v>6</v>
          </cell>
        </row>
        <row r="70">
          <cell r="K70">
            <v>1764260</v>
          </cell>
          <cell r="T70">
            <v>6</v>
          </cell>
        </row>
        <row r="71">
          <cell r="K71">
            <v>1250692.5899999999</v>
          </cell>
          <cell r="T71">
            <v>6</v>
          </cell>
        </row>
        <row r="72">
          <cell r="K72">
            <v>1817426.94</v>
          </cell>
          <cell r="T72">
            <v>6</v>
          </cell>
        </row>
        <row r="73">
          <cell r="K73">
            <v>1180779.6000000001</v>
          </cell>
          <cell r="T73">
            <v>6</v>
          </cell>
        </row>
        <row r="74">
          <cell r="K74">
            <v>1421094.22</v>
          </cell>
          <cell r="T74">
            <v>6</v>
          </cell>
        </row>
        <row r="75">
          <cell r="K75">
            <v>1487293.92</v>
          </cell>
          <cell r="T75">
            <v>6</v>
          </cell>
        </row>
        <row r="76">
          <cell r="K76">
            <v>1901077.9200000002</v>
          </cell>
          <cell r="T76">
            <v>6</v>
          </cell>
        </row>
        <row r="77">
          <cell r="K77">
            <v>1232370</v>
          </cell>
          <cell r="T77">
            <v>6</v>
          </cell>
        </row>
        <row r="78">
          <cell r="K78">
            <v>1580173.5599999998</v>
          </cell>
          <cell r="T78">
            <v>6</v>
          </cell>
        </row>
        <row r="79">
          <cell r="K79">
            <v>1350643.28</v>
          </cell>
          <cell r="T79">
            <v>6</v>
          </cell>
        </row>
        <row r="80">
          <cell r="K80">
            <v>1402657.34</v>
          </cell>
          <cell r="T80">
            <v>6</v>
          </cell>
        </row>
        <row r="81">
          <cell r="K81">
            <v>1406272.5599999998</v>
          </cell>
          <cell r="T81">
            <v>6</v>
          </cell>
        </row>
        <row r="82">
          <cell r="K82">
            <v>1292732.1400000001</v>
          </cell>
          <cell r="T82">
            <v>6</v>
          </cell>
        </row>
        <row r="83">
          <cell r="K83">
            <v>1349767.86</v>
          </cell>
          <cell r="T83">
            <v>6</v>
          </cell>
        </row>
        <row r="84">
          <cell r="K84">
            <v>1170037.4400000002</v>
          </cell>
          <cell r="T84">
            <v>6</v>
          </cell>
        </row>
        <row r="85">
          <cell r="K85">
            <v>1183582.1500000001</v>
          </cell>
          <cell r="T85">
            <v>6</v>
          </cell>
        </row>
        <row r="86">
          <cell r="K86">
            <v>3251063.76</v>
          </cell>
          <cell r="T86">
            <v>6</v>
          </cell>
        </row>
        <row r="87">
          <cell r="K87">
            <v>1345962.6600000001</v>
          </cell>
          <cell r="T87">
            <v>6</v>
          </cell>
        </row>
        <row r="88">
          <cell r="K88">
            <v>5436708.7600000007</v>
          </cell>
          <cell r="T88">
            <v>6</v>
          </cell>
        </row>
        <row r="89">
          <cell r="K89">
            <v>1105514.8800000001</v>
          </cell>
          <cell r="T89">
            <v>6</v>
          </cell>
        </row>
        <row r="90">
          <cell r="K90">
            <v>1617948.08</v>
          </cell>
          <cell r="T90">
            <v>6</v>
          </cell>
        </row>
        <row r="91">
          <cell r="K91">
            <v>1332431.0999999999</v>
          </cell>
          <cell r="T91">
            <v>6</v>
          </cell>
        </row>
        <row r="92">
          <cell r="K92">
            <v>1236288.76</v>
          </cell>
          <cell r="T92">
            <v>6</v>
          </cell>
        </row>
        <row r="93">
          <cell r="K93">
            <v>1283780</v>
          </cell>
          <cell r="T93">
            <v>6</v>
          </cell>
        </row>
        <row r="94">
          <cell r="K94">
            <v>1276280</v>
          </cell>
          <cell r="T94">
            <v>6</v>
          </cell>
        </row>
        <row r="95">
          <cell r="K95">
            <v>1132006.5900000001</v>
          </cell>
          <cell r="T95">
            <v>6</v>
          </cell>
        </row>
        <row r="96">
          <cell r="K96">
            <v>1265847.3799999999</v>
          </cell>
          <cell r="T96">
            <v>6</v>
          </cell>
        </row>
        <row r="97">
          <cell r="K97">
            <v>1184383.2</v>
          </cell>
          <cell r="T97">
            <v>6</v>
          </cell>
        </row>
        <row r="98">
          <cell r="K98">
            <v>1277521.9100000001</v>
          </cell>
          <cell r="T98">
            <v>6</v>
          </cell>
        </row>
        <row r="99">
          <cell r="K99">
            <v>1126162.9300000002</v>
          </cell>
          <cell r="T99">
            <v>6</v>
          </cell>
        </row>
        <row r="100">
          <cell r="K100">
            <v>2281291.39</v>
          </cell>
          <cell r="T100">
            <v>6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й отчет010909"/>
      <sheetName val="Отчет в АФН 010909"/>
      <sheetName val="крупн договор"/>
      <sheetName val="крупн выплата"/>
      <sheetName val="ф 13-3"/>
      <sheetName val="таблица сравнения"/>
      <sheetName val="33 (актуарий)"/>
      <sheetName val="СВОД ПРЕМИЙ"/>
      <sheetName val="пр 36"/>
      <sheetName val="пр 24"/>
      <sheetName val="пр 23"/>
      <sheetName val="Свой отчет в тыс тенге"/>
      <sheetName val="010909"/>
      <sheetName val="templ"/>
      <sheetName val="Свой отчет в тенге (2)"/>
      <sheetName val="011209"/>
      <sheetName val="Свой отчет в тенге"/>
      <sheetName val="Отчет в АФН"/>
      <sheetName val="011109"/>
      <sheetName val="011009"/>
      <sheetName val="010110(1)"/>
      <sheetName val="010110"/>
      <sheetName val="010210"/>
      <sheetName val="010310"/>
      <sheetName val="010410"/>
      <sheetName val="010510 (2)"/>
      <sheetName val="010510"/>
      <sheetName val="010610(1)"/>
      <sheetName val="010610"/>
      <sheetName val="010710(0)"/>
      <sheetName val="010710(1)"/>
      <sheetName val="010710"/>
      <sheetName val="010810(1)"/>
      <sheetName val="010810"/>
      <sheetName val="010910"/>
      <sheetName val="011010"/>
      <sheetName val="011110"/>
      <sheetName val="011210"/>
      <sheetName val="0101111"/>
      <sheetName val="010111"/>
      <sheetName val="100111"/>
      <sheetName val="200111"/>
      <sheetName val="0102111"/>
      <sheetName val="010211"/>
      <sheetName val="100211"/>
      <sheetName val="200211"/>
      <sheetName val="010311"/>
      <sheetName val="100311"/>
      <sheetName val="200311"/>
      <sheetName val="010411"/>
      <sheetName val="100411"/>
      <sheetName val="200411"/>
      <sheetName val="010511"/>
      <sheetName val="100511"/>
      <sheetName val="200511"/>
      <sheetName val="010611"/>
      <sheetName val="100611"/>
      <sheetName val="200611"/>
      <sheetName val="010711"/>
      <sheetName val="100711"/>
      <sheetName val="200711"/>
      <sheetName val="010811"/>
      <sheetName val="100811"/>
      <sheetName val="200811"/>
      <sheetName val="010911"/>
      <sheetName val="100911"/>
      <sheetName val="200911"/>
      <sheetName val="011011"/>
      <sheetName val="101011"/>
      <sheetName val="201011"/>
      <sheetName val="011111"/>
      <sheetName val="101111"/>
      <sheetName val="201111"/>
      <sheetName val="011211"/>
      <sheetName val="101211мой"/>
      <sheetName val="101211"/>
      <sheetName val="201211"/>
      <sheetName val="стар010112"/>
      <sheetName val="старт"/>
      <sheetName val="010712"/>
      <sheetName val="010612"/>
      <sheetName val="100512"/>
      <sheetName val="010512"/>
      <sheetName val="200412"/>
      <sheetName val="100412"/>
      <sheetName val="010412"/>
      <sheetName val="100112"/>
      <sheetName val="200112"/>
      <sheetName val="010212__"/>
      <sheetName val="010212"/>
      <sheetName val="100212"/>
      <sheetName val="200212"/>
      <sheetName val="010112"/>
      <sheetName val="Свой отчет0108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41091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3">
          <cell r="D3">
            <v>41091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й отчет010909"/>
      <sheetName val="Отчет в АФН 010909"/>
      <sheetName val="таблица сравнения"/>
      <sheetName val="пр 36"/>
      <sheetName val="Разбивка перестраховочных преми"/>
      <sheetName val="пр 24"/>
      <sheetName val="Отчет в АФН"/>
      <sheetName val="Свой отчет в тыс тенге"/>
      <sheetName val="Свой отчет в тенге"/>
      <sheetName val="010909"/>
      <sheetName val="templ"/>
      <sheetName val="Свой отчет в тенге (2)"/>
      <sheetName val="011209"/>
      <sheetName val="старт"/>
      <sheetName val="011109"/>
      <sheetName val="011009"/>
      <sheetName val="010110(1)"/>
      <sheetName val="010110"/>
      <sheetName val="010210"/>
      <sheetName val="010310"/>
      <sheetName val="010410"/>
      <sheetName val="010510 (2)"/>
      <sheetName val="010510"/>
      <sheetName val="010610(1)"/>
      <sheetName val="010610"/>
      <sheetName val="010710(0)"/>
      <sheetName val="010710(1)"/>
      <sheetName val="010710"/>
      <sheetName val="010810(1)"/>
      <sheetName val="010810"/>
      <sheetName val="010910"/>
      <sheetName val="пр 23"/>
      <sheetName val="Свой отчет0108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">
          <cell r="E3" t="str">
            <v>010910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Резерв ОСНС"/>
      <sheetName val="01.02.2007"/>
      <sheetName val="01.01.2007"/>
      <sheetName val="Mortality НС"/>
      <sheetName val="проф риск"/>
      <sheetName val="Mortality"/>
      <sheetName val="Прекрат. дейст НС"/>
    </sheetNames>
    <sheetDataSet>
      <sheetData sheetId="0"/>
      <sheetData sheetId="1">
        <row r="5">
          <cell r="AI5">
            <v>0</v>
          </cell>
        </row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  <row r="76">
          <cell r="AI76">
            <v>0</v>
          </cell>
        </row>
        <row r="77">
          <cell r="AI77">
            <v>0</v>
          </cell>
        </row>
        <row r="78">
          <cell r="AI78">
            <v>0</v>
          </cell>
        </row>
        <row r="79">
          <cell r="AI79">
            <v>0</v>
          </cell>
        </row>
        <row r="80">
          <cell r="AI80">
            <v>0</v>
          </cell>
        </row>
        <row r="81">
          <cell r="AI81">
            <v>0</v>
          </cell>
        </row>
        <row r="82">
          <cell r="AI82">
            <v>0</v>
          </cell>
        </row>
        <row r="83">
          <cell r="AI83">
            <v>0</v>
          </cell>
        </row>
        <row r="84">
          <cell r="AI84">
            <v>0</v>
          </cell>
        </row>
        <row r="85">
          <cell r="AI85">
            <v>0</v>
          </cell>
        </row>
        <row r="86">
          <cell r="AI86">
            <v>0</v>
          </cell>
        </row>
        <row r="87">
          <cell r="AI87">
            <v>0</v>
          </cell>
        </row>
        <row r="88">
          <cell r="AI88">
            <v>0</v>
          </cell>
        </row>
        <row r="89">
          <cell r="AI89">
            <v>0</v>
          </cell>
        </row>
        <row r="90">
          <cell r="AI90">
            <v>0</v>
          </cell>
        </row>
        <row r="91">
          <cell r="AI91">
            <v>0</v>
          </cell>
        </row>
        <row r="92">
          <cell r="AI92">
            <v>0</v>
          </cell>
        </row>
        <row r="93">
          <cell r="AI93">
            <v>0</v>
          </cell>
        </row>
        <row r="94">
          <cell r="AI94">
            <v>0</v>
          </cell>
        </row>
        <row r="95">
          <cell r="AI95">
            <v>0</v>
          </cell>
        </row>
        <row r="96">
          <cell r="AI96">
            <v>0</v>
          </cell>
        </row>
        <row r="97">
          <cell r="AI97">
            <v>0</v>
          </cell>
        </row>
        <row r="98">
          <cell r="AI98">
            <v>0</v>
          </cell>
        </row>
        <row r="99">
          <cell r="AI99">
            <v>0</v>
          </cell>
        </row>
        <row r="100">
          <cell r="AI100">
            <v>0</v>
          </cell>
        </row>
        <row r="101">
          <cell r="AI101">
            <v>0</v>
          </cell>
        </row>
        <row r="102">
          <cell r="AI102">
            <v>0</v>
          </cell>
        </row>
        <row r="103">
          <cell r="AI103">
            <v>0</v>
          </cell>
        </row>
        <row r="104">
          <cell r="AI104">
            <v>0</v>
          </cell>
        </row>
        <row r="105">
          <cell r="AI105">
            <v>0</v>
          </cell>
        </row>
        <row r="106">
          <cell r="AI106">
            <v>0</v>
          </cell>
        </row>
        <row r="107">
          <cell r="AI107">
            <v>0</v>
          </cell>
        </row>
        <row r="108">
          <cell r="AI108">
            <v>0</v>
          </cell>
        </row>
        <row r="109">
          <cell r="AI109">
            <v>0</v>
          </cell>
        </row>
        <row r="110">
          <cell r="AI110">
            <v>0</v>
          </cell>
        </row>
        <row r="111">
          <cell r="AI111">
            <v>0</v>
          </cell>
        </row>
        <row r="112">
          <cell r="AI112">
            <v>0</v>
          </cell>
        </row>
        <row r="113">
          <cell r="AI113">
            <v>0</v>
          </cell>
        </row>
        <row r="114">
          <cell r="AI114">
            <v>0</v>
          </cell>
        </row>
        <row r="115">
          <cell r="AI115">
            <v>0</v>
          </cell>
        </row>
        <row r="116">
          <cell r="AI116">
            <v>0</v>
          </cell>
        </row>
        <row r="117">
          <cell r="AI117">
            <v>0</v>
          </cell>
        </row>
        <row r="118">
          <cell r="AI118">
            <v>0</v>
          </cell>
        </row>
        <row r="119">
          <cell r="AI119">
            <v>0</v>
          </cell>
        </row>
        <row r="120">
          <cell r="AI120">
            <v>0</v>
          </cell>
        </row>
        <row r="121">
          <cell r="AI121">
            <v>0</v>
          </cell>
        </row>
        <row r="122">
          <cell r="AI122">
            <v>0</v>
          </cell>
        </row>
        <row r="123">
          <cell r="AI123">
            <v>0</v>
          </cell>
        </row>
        <row r="124">
          <cell r="AI124">
            <v>0</v>
          </cell>
        </row>
        <row r="125">
          <cell r="AI125">
            <v>0</v>
          </cell>
        </row>
        <row r="126">
          <cell r="AI126">
            <v>0</v>
          </cell>
        </row>
        <row r="127">
          <cell r="AI127">
            <v>0</v>
          </cell>
        </row>
        <row r="128">
          <cell r="AI128">
            <v>0</v>
          </cell>
        </row>
        <row r="129">
          <cell r="AI129">
            <v>0</v>
          </cell>
        </row>
        <row r="130">
          <cell r="AI130">
            <v>0</v>
          </cell>
        </row>
        <row r="131">
          <cell r="AI131">
            <v>0</v>
          </cell>
        </row>
        <row r="132">
          <cell r="AI132">
            <v>0</v>
          </cell>
        </row>
        <row r="133">
          <cell r="AI133">
            <v>0</v>
          </cell>
        </row>
        <row r="134">
          <cell r="AI134">
            <v>0</v>
          </cell>
        </row>
        <row r="135">
          <cell r="AI135">
            <v>0</v>
          </cell>
        </row>
        <row r="136">
          <cell r="AI136">
            <v>0</v>
          </cell>
        </row>
        <row r="137">
          <cell r="AI137">
            <v>0</v>
          </cell>
        </row>
        <row r="138">
          <cell r="AI138">
            <v>0</v>
          </cell>
        </row>
        <row r="139">
          <cell r="AI139">
            <v>0</v>
          </cell>
        </row>
        <row r="140">
          <cell r="AI140">
            <v>0</v>
          </cell>
        </row>
        <row r="141">
          <cell r="AI141">
            <v>0</v>
          </cell>
        </row>
        <row r="142">
          <cell r="AI142">
            <v>0</v>
          </cell>
        </row>
        <row r="143">
          <cell r="AI143">
            <v>0</v>
          </cell>
        </row>
        <row r="144">
          <cell r="AI144">
            <v>0</v>
          </cell>
        </row>
        <row r="145">
          <cell r="AI145">
            <v>0</v>
          </cell>
        </row>
        <row r="146">
          <cell r="AI146">
            <v>0</v>
          </cell>
        </row>
        <row r="147">
          <cell r="AI147">
            <v>0</v>
          </cell>
        </row>
        <row r="148">
          <cell r="AI148">
            <v>0</v>
          </cell>
        </row>
        <row r="149">
          <cell r="AI149">
            <v>0</v>
          </cell>
        </row>
        <row r="150">
          <cell r="AI150">
            <v>0</v>
          </cell>
        </row>
        <row r="151">
          <cell r="AI151">
            <v>0</v>
          </cell>
        </row>
        <row r="152">
          <cell r="AI152">
            <v>0</v>
          </cell>
        </row>
        <row r="153">
          <cell r="AI153">
            <v>0</v>
          </cell>
        </row>
        <row r="154">
          <cell r="AI154">
            <v>0</v>
          </cell>
        </row>
        <row r="155">
          <cell r="AI155">
            <v>0</v>
          </cell>
        </row>
        <row r="156">
          <cell r="AI156">
            <v>0</v>
          </cell>
        </row>
        <row r="157">
          <cell r="AI157">
            <v>0</v>
          </cell>
        </row>
        <row r="158">
          <cell r="AI158">
            <v>0</v>
          </cell>
        </row>
        <row r="159">
          <cell r="AI159">
            <v>0</v>
          </cell>
        </row>
        <row r="160">
          <cell r="AI160">
            <v>0</v>
          </cell>
        </row>
        <row r="161">
          <cell r="AI161">
            <v>0</v>
          </cell>
        </row>
        <row r="162">
          <cell r="AI162">
            <v>0</v>
          </cell>
        </row>
        <row r="163">
          <cell r="AI163">
            <v>0</v>
          </cell>
        </row>
        <row r="164">
          <cell r="AI164">
            <v>0</v>
          </cell>
        </row>
        <row r="165">
          <cell r="AI165">
            <v>0</v>
          </cell>
        </row>
        <row r="166">
          <cell r="AI166">
            <v>0</v>
          </cell>
        </row>
        <row r="167">
          <cell r="AI167">
            <v>0</v>
          </cell>
        </row>
        <row r="168">
          <cell r="AI168">
            <v>0</v>
          </cell>
        </row>
        <row r="169">
          <cell r="AI169">
            <v>0</v>
          </cell>
        </row>
        <row r="170">
          <cell r="AI170">
            <v>0</v>
          </cell>
        </row>
        <row r="171">
          <cell r="AI171">
            <v>0</v>
          </cell>
        </row>
        <row r="172">
          <cell r="AI172">
            <v>0</v>
          </cell>
        </row>
        <row r="173">
          <cell r="AI173">
            <v>0</v>
          </cell>
        </row>
        <row r="174">
          <cell r="AI174">
            <v>0</v>
          </cell>
        </row>
        <row r="175">
          <cell r="AI175">
            <v>0</v>
          </cell>
        </row>
        <row r="176">
          <cell r="AI176">
            <v>0</v>
          </cell>
        </row>
        <row r="177">
          <cell r="AI177">
            <v>0</v>
          </cell>
        </row>
        <row r="178">
          <cell r="AI178">
            <v>0</v>
          </cell>
        </row>
        <row r="179">
          <cell r="AI179">
            <v>0</v>
          </cell>
        </row>
        <row r="180">
          <cell r="AI180">
            <v>0</v>
          </cell>
        </row>
        <row r="181">
          <cell r="AI181">
            <v>0</v>
          </cell>
        </row>
        <row r="182">
          <cell r="AI182">
            <v>0</v>
          </cell>
        </row>
        <row r="183">
          <cell r="AI183">
            <v>0</v>
          </cell>
        </row>
        <row r="184">
          <cell r="AI184">
            <v>0</v>
          </cell>
        </row>
        <row r="185">
          <cell r="AI185">
            <v>0</v>
          </cell>
        </row>
        <row r="186">
          <cell r="AI186">
            <v>0</v>
          </cell>
        </row>
        <row r="187">
          <cell r="AI187">
            <v>0</v>
          </cell>
        </row>
        <row r="188">
          <cell r="AI188">
            <v>0</v>
          </cell>
        </row>
        <row r="189">
          <cell r="AI189">
            <v>0</v>
          </cell>
        </row>
        <row r="190">
          <cell r="AI190">
            <v>0</v>
          </cell>
        </row>
        <row r="191">
          <cell r="AI191">
            <v>0</v>
          </cell>
        </row>
        <row r="192">
          <cell r="AI192">
            <v>0</v>
          </cell>
        </row>
        <row r="193">
          <cell r="AI193">
            <v>0</v>
          </cell>
        </row>
        <row r="194">
          <cell r="AI194">
            <v>0</v>
          </cell>
        </row>
        <row r="195">
          <cell r="AI195">
            <v>0</v>
          </cell>
        </row>
        <row r="196">
          <cell r="AI196">
            <v>0</v>
          </cell>
        </row>
        <row r="197">
          <cell r="AI197">
            <v>0</v>
          </cell>
        </row>
        <row r="198">
          <cell r="AI198">
            <v>0</v>
          </cell>
        </row>
        <row r="199">
          <cell r="AI199">
            <v>0</v>
          </cell>
        </row>
        <row r="200">
          <cell r="AI200">
            <v>0</v>
          </cell>
        </row>
        <row r="201">
          <cell r="AI201">
            <v>0</v>
          </cell>
        </row>
        <row r="202">
          <cell r="AI202">
            <v>0</v>
          </cell>
        </row>
        <row r="203">
          <cell r="AI203">
            <v>0</v>
          </cell>
        </row>
        <row r="204">
          <cell r="AI204">
            <v>0</v>
          </cell>
        </row>
        <row r="205">
          <cell r="AI205">
            <v>0</v>
          </cell>
        </row>
        <row r="206">
          <cell r="AI206">
            <v>0</v>
          </cell>
        </row>
        <row r="207">
          <cell r="AI207">
            <v>0</v>
          </cell>
        </row>
        <row r="208">
          <cell r="AI208">
            <v>0</v>
          </cell>
        </row>
        <row r="209">
          <cell r="AI209">
            <v>0</v>
          </cell>
        </row>
        <row r="210">
          <cell r="AI210">
            <v>0</v>
          </cell>
        </row>
        <row r="211">
          <cell r="AI211">
            <v>0</v>
          </cell>
        </row>
        <row r="212">
          <cell r="AI212">
            <v>0</v>
          </cell>
        </row>
        <row r="213">
          <cell r="AI213">
            <v>0</v>
          </cell>
        </row>
        <row r="214">
          <cell r="AI214">
            <v>0</v>
          </cell>
        </row>
        <row r="215">
          <cell r="AI215">
            <v>0</v>
          </cell>
        </row>
        <row r="216">
          <cell r="AI216">
            <v>0</v>
          </cell>
        </row>
        <row r="217">
          <cell r="AI217">
            <v>0</v>
          </cell>
        </row>
        <row r="218">
          <cell r="AI218">
            <v>0</v>
          </cell>
        </row>
        <row r="219">
          <cell r="AI219">
            <v>0</v>
          </cell>
        </row>
        <row r="220">
          <cell r="AI220">
            <v>0</v>
          </cell>
        </row>
        <row r="221">
          <cell r="AI221">
            <v>0</v>
          </cell>
        </row>
        <row r="222">
          <cell r="AI222">
            <v>0</v>
          </cell>
        </row>
        <row r="223">
          <cell r="AI223">
            <v>0</v>
          </cell>
        </row>
        <row r="224">
          <cell r="AI224">
            <v>0</v>
          </cell>
        </row>
        <row r="225">
          <cell r="AI225">
            <v>0</v>
          </cell>
        </row>
        <row r="226">
          <cell r="AI226">
            <v>0</v>
          </cell>
        </row>
        <row r="227">
          <cell r="AI227">
            <v>0</v>
          </cell>
        </row>
        <row r="228">
          <cell r="AI228">
            <v>0</v>
          </cell>
        </row>
        <row r="229">
          <cell r="AI229">
            <v>0</v>
          </cell>
        </row>
        <row r="230">
          <cell r="AI230">
            <v>0</v>
          </cell>
        </row>
        <row r="231">
          <cell r="AI231">
            <v>0</v>
          </cell>
        </row>
        <row r="232">
          <cell r="AI232">
            <v>0</v>
          </cell>
        </row>
        <row r="233">
          <cell r="AI233">
            <v>0</v>
          </cell>
        </row>
        <row r="234">
          <cell r="AI234">
            <v>0</v>
          </cell>
        </row>
        <row r="235">
          <cell r="AI235">
            <v>0</v>
          </cell>
        </row>
        <row r="236">
          <cell r="AI236">
            <v>0</v>
          </cell>
        </row>
        <row r="237">
          <cell r="AI237">
            <v>0</v>
          </cell>
        </row>
        <row r="238">
          <cell r="AI238">
            <v>0</v>
          </cell>
        </row>
        <row r="239">
          <cell r="AI239">
            <v>0</v>
          </cell>
        </row>
        <row r="240">
          <cell r="AI240">
            <v>0</v>
          </cell>
        </row>
        <row r="241">
          <cell r="AI241">
            <v>0</v>
          </cell>
        </row>
        <row r="242">
          <cell r="AI242">
            <v>0</v>
          </cell>
        </row>
        <row r="243">
          <cell r="AI243">
            <v>0</v>
          </cell>
        </row>
        <row r="244">
          <cell r="AI244">
            <v>0</v>
          </cell>
        </row>
        <row r="245">
          <cell r="AI245">
            <v>0</v>
          </cell>
        </row>
        <row r="246">
          <cell r="AI246">
            <v>0</v>
          </cell>
        </row>
        <row r="247">
          <cell r="AI247">
            <v>0</v>
          </cell>
        </row>
        <row r="248">
          <cell r="AI248">
            <v>0</v>
          </cell>
        </row>
        <row r="249">
          <cell r="AI249">
            <v>0</v>
          </cell>
        </row>
        <row r="250">
          <cell r="AI250">
            <v>0</v>
          </cell>
        </row>
        <row r="251">
          <cell r="AI251">
            <v>0</v>
          </cell>
        </row>
        <row r="252">
          <cell r="AI252">
            <v>0</v>
          </cell>
        </row>
        <row r="253">
          <cell r="AI253">
            <v>0</v>
          </cell>
        </row>
        <row r="254">
          <cell r="AI254">
            <v>0</v>
          </cell>
        </row>
        <row r="255">
          <cell r="AI255">
            <v>0</v>
          </cell>
        </row>
        <row r="256">
          <cell r="AI256">
            <v>0</v>
          </cell>
        </row>
        <row r="257">
          <cell r="AI257">
            <v>0</v>
          </cell>
        </row>
        <row r="258">
          <cell r="AI258">
            <v>0</v>
          </cell>
        </row>
        <row r="259">
          <cell r="AI259">
            <v>0</v>
          </cell>
        </row>
        <row r="260">
          <cell r="AI260">
            <v>0</v>
          </cell>
        </row>
        <row r="261">
          <cell r="AI261">
            <v>0</v>
          </cell>
        </row>
        <row r="262">
          <cell r="AI262">
            <v>0</v>
          </cell>
        </row>
        <row r="263">
          <cell r="AI263">
            <v>0</v>
          </cell>
        </row>
        <row r="264">
          <cell r="AI264">
            <v>0</v>
          </cell>
        </row>
        <row r="265">
          <cell r="AI265">
            <v>0</v>
          </cell>
        </row>
        <row r="266">
          <cell r="AI266">
            <v>0</v>
          </cell>
        </row>
        <row r="267">
          <cell r="AI267">
            <v>0</v>
          </cell>
        </row>
        <row r="268">
          <cell r="AI268">
            <v>0</v>
          </cell>
        </row>
        <row r="269">
          <cell r="AI269">
            <v>0</v>
          </cell>
        </row>
        <row r="270">
          <cell r="AI270">
            <v>0</v>
          </cell>
        </row>
        <row r="271">
          <cell r="AI271">
            <v>0</v>
          </cell>
        </row>
        <row r="272">
          <cell r="AI272">
            <v>0</v>
          </cell>
        </row>
        <row r="273">
          <cell r="AI273">
            <v>0</v>
          </cell>
        </row>
        <row r="274">
          <cell r="AI274">
            <v>0</v>
          </cell>
        </row>
        <row r="275">
          <cell r="AI275">
            <v>0</v>
          </cell>
        </row>
        <row r="276">
          <cell r="AI276">
            <v>0</v>
          </cell>
        </row>
        <row r="277">
          <cell r="AI277">
            <v>0</v>
          </cell>
        </row>
        <row r="278">
          <cell r="AI278">
            <v>0</v>
          </cell>
        </row>
        <row r="279">
          <cell r="AI279">
            <v>0</v>
          </cell>
        </row>
        <row r="280">
          <cell r="AI280">
            <v>0</v>
          </cell>
        </row>
        <row r="281">
          <cell r="AI281">
            <v>0</v>
          </cell>
        </row>
        <row r="282">
          <cell r="AI282">
            <v>0</v>
          </cell>
        </row>
        <row r="283">
          <cell r="AI283">
            <v>0</v>
          </cell>
        </row>
        <row r="284">
          <cell r="AI284">
            <v>0</v>
          </cell>
        </row>
        <row r="285">
          <cell r="AI285">
            <v>0</v>
          </cell>
        </row>
        <row r="286">
          <cell r="AI286">
            <v>0</v>
          </cell>
        </row>
        <row r="287">
          <cell r="AI287">
            <v>0</v>
          </cell>
        </row>
        <row r="288">
          <cell r="AI288">
            <v>0</v>
          </cell>
        </row>
        <row r="289">
          <cell r="AI289">
            <v>0</v>
          </cell>
        </row>
        <row r="290">
          <cell r="AI290">
            <v>0</v>
          </cell>
        </row>
        <row r="291">
          <cell r="AI291">
            <v>0</v>
          </cell>
        </row>
        <row r="292">
          <cell r="AI292">
            <v>0</v>
          </cell>
        </row>
        <row r="293">
          <cell r="AI293">
            <v>0</v>
          </cell>
        </row>
        <row r="294">
          <cell r="AI294">
            <v>0</v>
          </cell>
        </row>
        <row r="295">
          <cell r="AI295">
            <v>0</v>
          </cell>
        </row>
        <row r="296">
          <cell r="AI296">
            <v>0</v>
          </cell>
        </row>
        <row r="297">
          <cell r="AI297">
            <v>0</v>
          </cell>
        </row>
        <row r="298">
          <cell r="AI298">
            <v>0</v>
          </cell>
        </row>
        <row r="299">
          <cell r="AI299">
            <v>0</v>
          </cell>
        </row>
        <row r="300">
          <cell r="AI300">
            <v>0</v>
          </cell>
        </row>
        <row r="301">
          <cell r="AI301">
            <v>0</v>
          </cell>
        </row>
        <row r="302">
          <cell r="AI302">
            <v>0</v>
          </cell>
        </row>
        <row r="303">
          <cell r="AI303">
            <v>0</v>
          </cell>
        </row>
        <row r="304">
          <cell r="AI304">
            <v>0</v>
          </cell>
        </row>
        <row r="305">
          <cell r="AI305">
            <v>0</v>
          </cell>
        </row>
        <row r="306">
          <cell r="AI306">
            <v>0</v>
          </cell>
        </row>
        <row r="307">
          <cell r="AI307">
            <v>0</v>
          </cell>
        </row>
        <row r="308">
          <cell r="AI308">
            <v>0</v>
          </cell>
        </row>
        <row r="309">
          <cell r="AI309">
            <v>0</v>
          </cell>
        </row>
        <row r="310">
          <cell r="AI310">
            <v>0</v>
          </cell>
        </row>
        <row r="311">
          <cell r="AI311">
            <v>0</v>
          </cell>
        </row>
        <row r="312">
          <cell r="AI312">
            <v>0</v>
          </cell>
        </row>
        <row r="313">
          <cell r="AI313">
            <v>0</v>
          </cell>
        </row>
        <row r="314">
          <cell r="AI314">
            <v>0</v>
          </cell>
        </row>
        <row r="315">
          <cell r="AI315">
            <v>0</v>
          </cell>
        </row>
        <row r="316">
          <cell r="AI316">
            <v>0</v>
          </cell>
        </row>
        <row r="317">
          <cell r="AI317">
            <v>0</v>
          </cell>
        </row>
        <row r="318">
          <cell r="AI318">
            <v>0</v>
          </cell>
        </row>
        <row r="319">
          <cell r="AI319">
            <v>0</v>
          </cell>
        </row>
        <row r="320">
          <cell r="AI320">
            <v>0</v>
          </cell>
        </row>
        <row r="321">
          <cell r="AI321">
            <v>0</v>
          </cell>
        </row>
        <row r="322">
          <cell r="AI322">
            <v>0</v>
          </cell>
        </row>
        <row r="323">
          <cell r="AI323">
            <v>0</v>
          </cell>
        </row>
        <row r="324">
          <cell r="AI324">
            <v>0</v>
          </cell>
        </row>
        <row r="325">
          <cell r="AI325">
            <v>0</v>
          </cell>
        </row>
        <row r="326">
          <cell r="AI326">
            <v>0</v>
          </cell>
        </row>
        <row r="327">
          <cell r="AI327">
            <v>0</v>
          </cell>
        </row>
        <row r="328">
          <cell r="AI328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Умершие(Гарант. период)"/>
      <sheetName val="Резерв pens"/>
      <sheetName val="Расчет"/>
      <sheetName val="Закончившиеся выплаты"/>
    </sheetNames>
    <sheetDataSet>
      <sheetData sheetId="0" refreshError="1"/>
      <sheetData sheetId="1" refreshError="1"/>
      <sheetData sheetId="2" refreshError="1">
        <row r="6">
          <cell r="K6">
            <v>2712599778.3321271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D93"/>
  <sheetViews>
    <sheetView topLeftCell="A61" workbookViewId="0">
      <selection activeCell="A91" sqref="A91:XFD91"/>
    </sheetView>
  </sheetViews>
  <sheetFormatPr defaultRowHeight="12.75"/>
  <cols>
    <col min="1" max="1" width="98.140625" style="1" customWidth="1"/>
    <col min="2" max="2" width="4.7109375" style="1" customWidth="1"/>
    <col min="3" max="3" width="10.42578125" style="1" customWidth="1"/>
    <col min="4" max="4" width="13.140625" style="1" customWidth="1"/>
    <col min="5" max="16384" width="9.140625" style="1"/>
  </cols>
  <sheetData>
    <row r="2" spans="1:4">
      <c r="D2" s="1" t="s">
        <v>0</v>
      </c>
    </row>
    <row r="3" spans="1:4">
      <c r="B3" s="1" t="s">
        <v>1</v>
      </c>
    </row>
    <row r="4" spans="1:4">
      <c r="C4" s="1" t="s">
        <v>2</v>
      </c>
    </row>
    <row r="5" spans="1:4">
      <c r="C5" s="1" t="s">
        <v>3</v>
      </c>
    </row>
    <row r="6" spans="1:4">
      <c r="C6" s="1" t="s">
        <v>4</v>
      </c>
    </row>
    <row r="8" spans="1:4" ht="10.5" customHeight="1">
      <c r="D8" s="2" t="s">
        <v>5</v>
      </c>
    </row>
    <row r="9" spans="1:4">
      <c r="A9" s="3" t="s">
        <v>6</v>
      </c>
      <c r="B9" s="3"/>
      <c r="C9" s="3"/>
      <c r="D9" s="3"/>
    </row>
    <row r="10" spans="1:4">
      <c r="A10" s="4" t="s">
        <v>7</v>
      </c>
      <c r="B10" s="4"/>
      <c r="C10" s="4"/>
      <c r="D10" s="4"/>
    </row>
    <row r="11" spans="1:4">
      <c r="A11" s="4" t="s">
        <v>8</v>
      </c>
      <c r="B11" s="4"/>
      <c r="C11" s="4"/>
      <c r="D11" s="4"/>
    </row>
    <row r="12" spans="1:4" ht="12.75" customHeight="1">
      <c r="D12" s="5" t="s">
        <v>9</v>
      </c>
    </row>
    <row r="13" spans="1:4" s="10" customFormat="1" ht="34.5" customHeight="1">
      <c r="A13" s="6" t="s">
        <v>10</v>
      </c>
      <c r="B13" s="7" t="s">
        <v>11</v>
      </c>
      <c r="C13" s="8" t="s">
        <v>12</v>
      </c>
      <c r="D13" s="8" t="s">
        <v>13</v>
      </c>
    </row>
    <row r="14" spans="1:4" ht="10.5" customHeight="1">
      <c r="A14" s="11">
        <v>1</v>
      </c>
      <c r="B14" s="11">
        <v>2</v>
      </c>
      <c r="C14" s="11">
        <v>3</v>
      </c>
      <c r="D14" s="11">
        <v>4</v>
      </c>
    </row>
    <row r="15" spans="1:4">
      <c r="A15" s="12" t="s">
        <v>14</v>
      </c>
      <c r="B15" s="13"/>
      <c r="C15" s="14"/>
      <c r="D15" s="14"/>
    </row>
    <row r="16" spans="1:4" ht="13.5" customHeight="1">
      <c r="A16" s="15" t="s">
        <v>15</v>
      </c>
      <c r="B16" s="13">
        <v>1</v>
      </c>
      <c r="C16" s="16">
        <f>'[1]ден ср-ва'!F35</f>
        <v>1148201</v>
      </c>
      <c r="D16" s="16">
        <v>618197</v>
      </c>
    </row>
    <row r="17" spans="1:4" ht="13.5" customHeight="1">
      <c r="A17" s="18" t="s">
        <v>16</v>
      </c>
      <c r="B17" s="13">
        <v>2</v>
      </c>
      <c r="C17" s="16">
        <f>[1]депозиты!I33+[1]депозиты!L33-[1]депозиты!M33</f>
        <v>1694646</v>
      </c>
      <c r="D17" s="16">
        <v>1536742</v>
      </c>
    </row>
    <row r="18" spans="1:4" ht="15" customHeight="1">
      <c r="A18" s="18" t="s">
        <v>17</v>
      </c>
      <c r="B18" s="13">
        <v>3</v>
      </c>
      <c r="C18" s="16">
        <f>[1]ЦБ!K30</f>
        <v>0</v>
      </c>
      <c r="D18" s="16"/>
    </row>
    <row r="19" spans="1:4" ht="12.75" customHeight="1">
      <c r="A19" s="15" t="s">
        <v>18</v>
      </c>
      <c r="B19" s="13">
        <v>4</v>
      </c>
      <c r="C19" s="19">
        <f>[1]ЦБ!I30</f>
        <v>1116103</v>
      </c>
      <c r="D19" s="16">
        <v>1139912</v>
      </c>
    </row>
    <row r="20" spans="1:4" ht="12.75" customHeight="1">
      <c r="A20" s="15" t="s">
        <v>19</v>
      </c>
      <c r="B20" s="13">
        <v>5</v>
      </c>
      <c r="C20" s="16">
        <f>[1]РЕПО!M10</f>
        <v>250337</v>
      </c>
      <c r="D20" s="16"/>
    </row>
    <row r="21" spans="1:4" ht="12.75" customHeight="1">
      <c r="A21" s="15" t="s">
        <v>20</v>
      </c>
      <c r="B21" s="13">
        <f>B20+1</f>
        <v>6</v>
      </c>
      <c r="C21" s="16"/>
      <c r="D21" s="16"/>
    </row>
    <row r="22" spans="1:4" ht="12.75" customHeight="1">
      <c r="A22" s="15" t="s">
        <v>21</v>
      </c>
      <c r="B22" s="13">
        <f t="shared" ref="B22:B42" si="0">B21+1</f>
        <v>7</v>
      </c>
      <c r="C22" s="16"/>
      <c r="D22" s="16"/>
    </row>
    <row r="23" spans="1:4" ht="21" customHeight="1">
      <c r="A23" s="20" t="s">
        <v>22</v>
      </c>
      <c r="B23" s="13">
        <f t="shared" si="0"/>
        <v>8</v>
      </c>
      <c r="C23" s="16">
        <v>3442454</v>
      </c>
      <c r="D23" s="16">
        <v>2794990</v>
      </c>
    </row>
    <row r="24" spans="1:4" ht="23.25" customHeight="1">
      <c r="A24" s="20" t="s">
        <v>23</v>
      </c>
      <c r="B24" s="13">
        <f t="shared" si="0"/>
        <v>9</v>
      </c>
      <c r="C24" s="16">
        <f>[1]резервы_Самат!H50</f>
        <v>4521766</v>
      </c>
      <c r="D24" s="16">
        <v>5114620</v>
      </c>
    </row>
    <row r="25" spans="1:4" ht="26.25" customHeight="1">
      <c r="A25" s="20" t="s">
        <v>24</v>
      </c>
      <c r="B25" s="13">
        <f t="shared" si="0"/>
        <v>10</v>
      </c>
      <c r="C25" s="16"/>
      <c r="D25" s="16"/>
    </row>
    <row r="26" spans="1:4" ht="26.25" customHeight="1">
      <c r="A26" s="20" t="s">
        <v>25</v>
      </c>
      <c r="B26" s="13">
        <f t="shared" si="0"/>
        <v>11</v>
      </c>
      <c r="C26" s="16"/>
      <c r="D26" s="16"/>
    </row>
    <row r="27" spans="1:4" ht="26.25" customHeight="1">
      <c r="A27" s="20" t="s">
        <v>26</v>
      </c>
      <c r="B27" s="13">
        <f t="shared" si="0"/>
        <v>12</v>
      </c>
      <c r="C27" s="16">
        <f>[1]резервы_Самат!K50</f>
        <v>1439336</v>
      </c>
      <c r="D27" s="16">
        <v>1259027</v>
      </c>
    </row>
    <row r="28" spans="1:4" ht="22.5" customHeight="1">
      <c r="A28" s="20" t="s">
        <v>27</v>
      </c>
      <c r="B28" s="13">
        <f t="shared" si="0"/>
        <v>13</v>
      </c>
      <c r="C28" s="16">
        <f>[1]резервы_Самат!O50</f>
        <v>0</v>
      </c>
      <c r="D28" s="16"/>
    </row>
    <row r="29" spans="1:4" ht="24" customHeight="1">
      <c r="A29" s="20" t="s">
        <v>28</v>
      </c>
      <c r="B29" s="13">
        <f t="shared" si="0"/>
        <v>14</v>
      </c>
      <c r="C29" s="21">
        <f>'[1]стр дебиторка'!C31+'[1]стр дебиторка'!C18+'[1]стр дебиторка'!C24-'[1]стр дебиторка'!G18-'[1]стр дебиторка'!G31</f>
        <v>197162</v>
      </c>
      <c r="D29" s="21">
        <v>444321</v>
      </c>
    </row>
    <row r="30" spans="1:4" ht="24" customHeight="1">
      <c r="A30" s="20" t="s">
        <v>29</v>
      </c>
      <c r="B30" s="13">
        <f t="shared" si="0"/>
        <v>15</v>
      </c>
      <c r="C30" s="21"/>
      <c r="D30" s="16"/>
    </row>
    <row r="31" spans="1:4" ht="12.75" customHeight="1">
      <c r="A31" s="22" t="s">
        <v>30</v>
      </c>
      <c r="B31" s="13">
        <f t="shared" si="0"/>
        <v>16</v>
      </c>
      <c r="C31" s="16">
        <f>[1]дебиторка!C10-[1]дебиторка!D10</f>
        <v>1206878</v>
      </c>
      <c r="D31" s="16">
        <v>1062577</v>
      </c>
    </row>
    <row r="32" spans="1:4" ht="12.75" customHeight="1">
      <c r="A32" s="22" t="s">
        <v>31</v>
      </c>
      <c r="B32" s="13">
        <f t="shared" si="0"/>
        <v>17</v>
      </c>
      <c r="C32" s="16"/>
      <c r="D32" s="16"/>
    </row>
    <row r="33" spans="1:4" ht="12.75" customHeight="1">
      <c r="A33" s="15" t="s">
        <v>32</v>
      </c>
      <c r="B33" s="13">
        <f t="shared" si="0"/>
        <v>18</v>
      </c>
      <c r="C33" s="16">
        <v>124732</v>
      </c>
      <c r="D33" s="16">
        <v>85490</v>
      </c>
    </row>
    <row r="34" spans="1:4" ht="12.75" customHeight="1">
      <c r="A34" s="15" t="s">
        <v>33</v>
      </c>
      <c r="B34" s="13">
        <f t="shared" si="0"/>
        <v>19</v>
      </c>
      <c r="C34" s="16">
        <v>87639</v>
      </c>
      <c r="D34" s="16">
        <v>93500</v>
      </c>
    </row>
    <row r="35" spans="1:4" ht="12.75" customHeight="1">
      <c r="A35" s="15" t="s">
        <v>34</v>
      </c>
      <c r="B35" s="13">
        <f t="shared" si="0"/>
        <v>20</v>
      </c>
      <c r="C35" s="16"/>
      <c r="D35" s="16"/>
    </row>
    <row r="36" spans="1:4" ht="12.75" customHeight="1">
      <c r="A36" s="15" t="s">
        <v>35</v>
      </c>
      <c r="B36" s="13">
        <f t="shared" si="0"/>
        <v>21</v>
      </c>
      <c r="C36" s="16"/>
      <c r="D36" s="16"/>
    </row>
    <row r="37" spans="1:4" ht="12.75" customHeight="1">
      <c r="A37" s="15" t="s">
        <v>36</v>
      </c>
      <c r="B37" s="13">
        <f t="shared" si="0"/>
        <v>22</v>
      </c>
      <c r="C37" s="16"/>
      <c r="D37" s="16"/>
    </row>
    <row r="38" spans="1:4" ht="12.75" customHeight="1">
      <c r="A38" s="15" t="s">
        <v>37</v>
      </c>
      <c r="B38" s="13">
        <f t="shared" si="0"/>
        <v>23</v>
      </c>
      <c r="C38" s="16">
        <f>[1]ОС!D16</f>
        <v>147736</v>
      </c>
      <c r="D38" s="16">
        <v>35053</v>
      </c>
    </row>
    <row r="39" spans="1:4" ht="12.75" customHeight="1">
      <c r="A39" s="15" t="s">
        <v>38</v>
      </c>
      <c r="B39" s="13">
        <f t="shared" si="0"/>
        <v>24</v>
      </c>
      <c r="C39" s="16"/>
      <c r="D39" s="16"/>
    </row>
    <row r="40" spans="1:4" ht="12.75" customHeight="1">
      <c r="A40" s="15" t="s">
        <v>39</v>
      </c>
      <c r="B40" s="13">
        <f t="shared" si="0"/>
        <v>25</v>
      </c>
      <c r="C40" s="16"/>
      <c r="D40" s="16"/>
    </row>
    <row r="41" spans="1:4" ht="12.75" customHeight="1">
      <c r="A41" s="15" t="s">
        <v>40</v>
      </c>
      <c r="B41" s="13">
        <f t="shared" si="0"/>
        <v>26</v>
      </c>
      <c r="C41" s="16">
        <v>27823</v>
      </c>
      <c r="D41" s="16">
        <v>22816</v>
      </c>
    </row>
    <row r="42" spans="1:4" ht="12" customHeight="1">
      <c r="A42" s="15" t="s">
        <v>41</v>
      </c>
      <c r="B42" s="13">
        <f t="shared" si="0"/>
        <v>27</v>
      </c>
      <c r="C42" s="23">
        <v>2784</v>
      </c>
      <c r="D42" s="16">
        <v>385</v>
      </c>
    </row>
    <row r="43" spans="1:4" ht="12" customHeight="1">
      <c r="A43" s="15"/>
      <c r="B43" s="24"/>
      <c r="C43" s="23"/>
      <c r="D43" s="23"/>
    </row>
    <row r="44" spans="1:4" ht="12" customHeight="1">
      <c r="A44" s="12" t="s">
        <v>42</v>
      </c>
      <c r="B44" s="25">
        <v>28</v>
      </c>
      <c r="C44" s="26">
        <f>SUM(C16:C43)</f>
        <v>15407597</v>
      </c>
      <c r="D44" s="26">
        <f>SUM(D16:D43)</f>
        <v>14207630</v>
      </c>
    </row>
    <row r="45" spans="1:4" ht="12" customHeight="1">
      <c r="A45" s="12"/>
      <c r="B45" s="25"/>
      <c r="C45" s="26"/>
      <c r="D45" s="26"/>
    </row>
    <row r="46" spans="1:4">
      <c r="A46" s="12" t="s">
        <v>43</v>
      </c>
      <c r="B46" s="24"/>
      <c r="C46" s="14"/>
      <c r="D46" s="14"/>
    </row>
    <row r="47" spans="1:4" ht="12.75" customHeight="1">
      <c r="A47" s="15" t="s">
        <v>44</v>
      </c>
      <c r="B47" s="13">
        <v>29</v>
      </c>
      <c r="C47" s="16">
        <f>[1]резервы_Самат!C50</f>
        <v>4168687</v>
      </c>
      <c r="D47" s="16">
        <v>3704808</v>
      </c>
    </row>
    <row r="48" spans="1:4" ht="14.25" customHeight="1">
      <c r="A48" s="22" t="s">
        <v>45</v>
      </c>
      <c r="B48" s="13">
        <f>B47+1</f>
        <v>30</v>
      </c>
      <c r="C48" s="16"/>
      <c r="D48" s="16"/>
    </row>
    <row r="49" spans="1:4" ht="14.25" customHeight="1">
      <c r="A49" s="15" t="s">
        <v>46</v>
      </c>
      <c r="B49" s="13">
        <f t="shared" ref="B49:B66" si="1">B48+1</f>
        <v>31</v>
      </c>
      <c r="C49" s="16"/>
      <c r="D49" s="16"/>
    </row>
    <row r="50" spans="1:4" ht="12.75" customHeight="1">
      <c r="A50" s="15" t="s">
        <v>47</v>
      </c>
      <c r="B50" s="13">
        <f t="shared" si="1"/>
        <v>32</v>
      </c>
      <c r="C50" s="16">
        <f>[1]резервы_Самат!G50</f>
        <v>5261584</v>
      </c>
      <c r="D50" s="16">
        <v>5499348</v>
      </c>
    </row>
    <row r="51" spans="1:4" ht="12.75" customHeight="1">
      <c r="A51" s="15" t="s">
        <v>48</v>
      </c>
      <c r="B51" s="13">
        <f t="shared" si="1"/>
        <v>33</v>
      </c>
      <c r="C51" s="16">
        <f>[1]резервы_Самат!J50</f>
        <v>1555257</v>
      </c>
      <c r="D51" s="16">
        <v>1748036</v>
      </c>
    </row>
    <row r="52" spans="1:4" ht="12.75" customHeight="1">
      <c r="A52" s="15" t="s">
        <v>49</v>
      </c>
      <c r="B52" s="13">
        <f t="shared" si="1"/>
        <v>34</v>
      </c>
      <c r="C52" s="16">
        <f>[1]резервы_Самат!N50</f>
        <v>0</v>
      </c>
      <c r="D52" s="16"/>
    </row>
    <row r="53" spans="1:4" ht="12.75" customHeight="1">
      <c r="A53" s="15" t="s">
        <v>50</v>
      </c>
      <c r="B53" s="13">
        <f t="shared" si="1"/>
        <v>35</v>
      </c>
      <c r="C53" s="16"/>
      <c r="D53" s="16"/>
    </row>
    <row r="54" spans="1:4" ht="12.75" customHeight="1">
      <c r="A54" s="15" t="s">
        <v>51</v>
      </c>
      <c r="B54" s="13">
        <f t="shared" si="1"/>
        <v>36</v>
      </c>
      <c r="C54" s="16">
        <v>1251293</v>
      </c>
      <c r="D54" s="16">
        <v>279621</v>
      </c>
    </row>
    <row r="55" spans="1:4" ht="12.75" customHeight="1">
      <c r="A55" s="15" t="s">
        <v>52</v>
      </c>
      <c r="B55" s="13">
        <f t="shared" si="1"/>
        <v>37</v>
      </c>
      <c r="C55" s="16">
        <v>23887</v>
      </c>
      <c r="D55" s="16">
        <v>54135</v>
      </c>
    </row>
    <row r="56" spans="1:4" ht="12.75" customHeight="1">
      <c r="A56" s="15" t="s">
        <v>53</v>
      </c>
      <c r="B56" s="13">
        <f t="shared" si="1"/>
        <v>38</v>
      </c>
      <c r="C56" s="16"/>
      <c r="D56" s="16"/>
    </row>
    <row r="57" spans="1:4" ht="12.75" customHeight="1">
      <c r="A57" s="15" t="s">
        <v>54</v>
      </c>
      <c r="B57" s="13">
        <f t="shared" si="1"/>
        <v>39</v>
      </c>
      <c r="C57" s="16">
        <v>9073</v>
      </c>
      <c r="D57" s="16">
        <v>39792</v>
      </c>
    </row>
    <row r="58" spans="1:4" ht="12.75" customHeight="1">
      <c r="A58" s="15" t="s">
        <v>55</v>
      </c>
      <c r="B58" s="13">
        <f t="shared" si="1"/>
        <v>40</v>
      </c>
      <c r="C58" s="16">
        <f>[1]кредитор!C11</f>
        <v>57477</v>
      </c>
      <c r="D58" s="16">
        <v>8924</v>
      </c>
    </row>
    <row r="59" spans="1:4" ht="12.75" customHeight="1">
      <c r="A59" s="15" t="s">
        <v>56</v>
      </c>
      <c r="B59" s="13">
        <f t="shared" si="1"/>
        <v>41</v>
      </c>
      <c r="C59" s="16">
        <v>18380</v>
      </c>
      <c r="D59" s="16">
        <v>13045</v>
      </c>
    </row>
    <row r="60" spans="1:4" ht="12.75" customHeight="1">
      <c r="A60" s="15" t="s">
        <v>57</v>
      </c>
      <c r="B60" s="13">
        <f t="shared" si="1"/>
        <v>42</v>
      </c>
      <c r="C60" s="16"/>
      <c r="D60" s="16"/>
    </row>
    <row r="61" spans="1:4" ht="12.75" customHeight="1">
      <c r="A61" s="15" t="s">
        <v>21</v>
      </c>
      <c r="B61" s="13">
        <f t="shared" si="1"/>
        <v>43</v>
      </c>
      <c r="C61" s="16"/>
      <c r="D61" s="16"/>
    </row>
    <row r="62" spans="1:4" ht="12.75" customHeight="1">
      <c r="A62" s="15" t="s">
        <v>58</v>
      </c>
      <c r="B62" s="13">
        <f t="shared" si="1"/>
        <v>44</v>
      </c>
      <c r="C62" s="16"/>
      <c r="D62" s="16"/>
    </row>
    <row r="63" spans="1:4" ht="12.75" customHeight="1">
      <c r="A63" s="15" t="s">
        <v>59</v>
      </c>
      <c r="B63" s="13">
        <f t="shared" si="1"/>
        <v>45</v>
      </c>
      <c r="C63" s="16">
        <v>30218</v>
      </c>
      <c r="D63" s="16">
        <v>17231</v>
      </c>
    </row>
    <row r="64" spans="1:4" ht="12.75" customHeight="1">
      <c r="A64" s="15" t="s">
        <v>60</v>
      </c>
      <c r="B64" s="13">
        <f t="shared" si="1"/>
        <v>46</v>
      </c>
      <c r="C64" s="16">
        <v>22952</v>
      </c>
      <c r="D64" s="16">
        <v>7213</v>
      </c>
    </row>
    <row r="65" spans="1:4" ht="12.75" customHeight="1">
      <c r="A65" s="15" t="s">
        <v>61</v>
      </c>
      <c r="B65" s="13">
        <f t="shared" si="1"/>
        <v>47</v>
      </c>
      <c r="C65" s="16">
        <v>341</v>
      </c>
      <c r="D65" s="16">
        <v>341</v>
      </c>
    </row>
    <row r="66" spans="1:4" ht="12.75" customHeight="1">
      <c r="A66" s="15" t="s">
        <v>62</v>
      </c>
      <c r="B66" s="13">
        <f t="shared" si="1"/>
        <v>48</v>
      </c>
      <c r="C66" s="16">
        <v>5567</v>
      </c>
      <c r="D66" s="16">
        <v>3486</v>
      </c>
    </row>
    <row r="67" spans="1:4" ht="12.75" customHeight="1">
      <c r="A67" s="15"/>
      <c r="B67" s="13"/>
      <c r="C67" s="16"/>
      <c r="D67" s="16"/>
    </row>
    <row r="68" spans="1:4" ht="14.25" customHeight="1">
      <c r="A68" s="12" t="s">
        <v>63</v>
      </c>
      <c r="B68" s="27">
        <v>49</v>
      </c>
      <c r="C68" s="14">
        <f>SUM(C47:C67)</f>
        <v>12404716</v>
      </c>
      <c r="D68" s="14">
        <f>SUM(D47:D67)</f>
        <v>11375980</v>
      </c>
    </row>
    <row r="69" spans="1:4" ht="10.5" customHeight="1">
      <c r="A69" s="28"/>
      <c r="B69" s="13"/>
      <c r="C69" s="16"/>
      <c r="D69" s="16"/>
    </row>
    <row r="70" spans="1:4">
      <c r="A70" s="12" t="s">
        <v>64</v>
      </c>
      <c r="B70" s="13"/>
      <c r="C70" s="14"/>
      <c r="D70" s="16"/>
    </row>
    <row r="71" spans="1:4" ht="12.75" customHeight="1">
      <c r="A71" s="15" t="s">
        <v>65</v>
      </c>
      <c r="B71" s="13">
        <v>50</v>
      </c>
      <c r="C71" s="29">
        <f>[1]УК!F25</f>
        <v>650000</v>
      </c>
      <c r="D71" s="16">
        <v>650000</v>
      </c>
    </row>
    <row r="72" spans="1:4" ht="12.75" customHeight="1">
      <c r="A72" s="15" t="s">
        <v>66</v>
      </c>
      <c r="B72" s="13">
        <f>B71+1</f>
        <v>51</v>
      </c>
      <c r="C72" s="29"/>
      <c r="D72" s="16"/>
    </row>
    <row r="73" spans="1:4" ht="12.75" customHeight="1">
      <c r="A73" s="15" t="s">
        <v>67</v>
      </c>
      <c r="B73" s="13">
        <f>B72+1</f>
        <v>52</v>
      </c>
      <c r="C73" s="29">
        <v>889887</v>
      </c>
      <c r="D73" s="16">
        <v>889887</v>
      </c>
    </row>
    <row r="74" spans="1:4" ht="12.75" customHeight="1">
      <c r="A74" s="15" t="s">
        <v>68</v>
      </c>
      <c r="B74" s="13">
        <f t="shared" ref="B74:B77" si="2">B73+1</f>
        <v>53</v>
      </c>
      <c r="C74" s="29"/>
      <c r="D74" s="16">
        <v>168136</v>
      </c>
    </row>
    <row r="75" spans="1:4" ht="12.75" customHeight="1">
      <c r="A75" s="15" t="s">
        <v>69</v>
      </c>
      <c r="B75" s="13">
        <f t="shared" si="2"/>
        <v>54</v>
      </c>
      <c r="C75" s="29"/>
      <c r="D75" s="16">
        <v>16282088</v>
      </c>
    </row>
    <row r="76" spans="1:4" ht="12.75" customHeight="1">
      <c r="A76" s="15" t="s">
        <v>70</v>
      </c>
      <c r="B76" s="13">
        <f>B75+1</f>
        <v>55</v>
      </c>
      <c r="C76" s="29">
        <v>-248934</v>
      </c>
      <c r="D76" s="16">
        <v>-231994</v>
      </c>
    </row>
    <row r="77" spans="1:4" ht="12.75" customHeight="1">
      <c r="A77" s="15" t="s">
        <v>71</v>
      </c>
      <c r="B77" s="13">
        <f t="shared" si="2"/>
        <v>56</v>
      </c>
      <c r="C77" s="29">
        <f>C78+C79</f>
        <v>1711928</v>
      </c>
      <c r="D77" s="29">
        <f>D78+D79</f>
        <v>-14926467</v>
      </c>
    </row>
    <row r="78" spans="1:4" ht="12.75" customHeight="1">
      <c r="A78" s="15" t="s">
        <v>72</v>
      </c>
      <c r="B78" s="13" t="s">
        <v>73</v>
      </c>
      <c r="C78" s="29">
        <f>D77+16282088+168136</f>
        <v>1523757</v>
      </c>
      <c r="D78" s="29">
        <v>-15099986</v>
      </c>
    </row>
    <row r="79" spans="1:4" ht="12.75" customHeight="1">
      <c r="A79" s="15" t="s">
        <v>74</v>
      </c>
      <c r="B79" s="13" t="s">
        <v>75</v>
      </c>
      <c r="C79" s="29">
        <f>ОПУ!C93</f>
        <v>188171</v>
      </c>
      <c r="D79" s="29">
        <v>173519</v>
      </c>
    </row>
    <row r="80" spans="1:4" ht="12.75" customHeight="1">
      <c r="A80" s="12" t="s">
        <v>76</v>
      </c>
      <c r="B80" s="13">
        <v>57</v>
      </c>
      <c r="C80" s="14">
        <f>C71-C72+C73+C74+C75+C76+C77</f>
        <v>3002881</v>
      </c>
      <c r="D80" s="14">
        <f>D71-D72+D73+D74+D75+D76+D77</f>
        <v>2831650</v>
      </c>
    </row>
    <row r="81" spans="1:4" ht="12.75" customHeight="1">
      <c r="A81" s="15"/>
      <c r="B81" s="13"/>
      <c r="C81" s="29"/>
      <c r="D81" s="29"/>
    </row>
    <row r="82" spans="1:4" ht="12.75" customHeight="1">
      <c r="A82" s="12" t="s">
        <v>77</v>
      </c>
      <c r="B82" s="13">
        <v>58</v>
      </c>
      <c r="C82" s="14">
        <f>C68+C80</f>
        <v>15407597</v>
      </c>
      <c r="D82" s="14">
        <f>D68+D80</f>
        <v>14207630</v>
      </c>
    </row>
    <row r="83" spans="1:4" ht="12" hidden="1" customHeight="1">
      <c r="A83" s="30"/>
      <c r="B83" s="9"/>
      <c r="C83" s="31">
        <f>C44-C82</f>
        <v>0</v>
      </c>
      <c r="D83" s="31">
        <f>D44-D82</f>
        <v>0</v>
      </c>
    </row>
    <row r="84" spans="1:4" ht="12.75" customHeight="1">
      <c r="A84" s="161" t="s">
        <v>289</v>
      </c>
      <c r="B84" s="162"/>
      <c r="C84" s="163">
        <f>(C44-C68-C41)/65000</f>
        <v>45.770123076923078</v>
      </c>
      <c r="D84" s="163">
        <f>(D44-D68-D41)/65000</f>
        <v>43.21283076923077</v>
      </c>
    </row>
    <row r="85" spans="1:4">
      <c r="A85" s="33"/>
      <c r="B85" s="32"/>
    </row>
    <row r="87" spans="1:4" ht="15" customHeight="1">
      <c r="A87" s="34" t="s">
        <v>78</v>
      </c>
      <c r="B87" s="34"/>
      <c r="C87" s="35"/>
      <c r="D87" s="36"/>
    </row>
    <row r="88" spans="1:4">
      <c r="D88" s="37"/>
    </row>
    <row r="89" spans="1:4">
      <c r="A89" s="38" t="s">
        <v>79</v>
      </c>
      <c r="C89" s="35"/>
      <c r="D89" s="36"/>
    </row>
    <row r="90" spans="1:4" ht="12.75" customHeight="1">
      <c r="A90" s="38"/>
      <c r="B90" s="39"/>
      <c r="C90" s="39"/>
      <c r="D90" s="39"/>
    </row>
    <row r="91" spans="1:4">
      <c r="A91" s="40"/>
      <c r="B91" s="41"/>
      <c r="C91" s="42"/>
      <c r="D91" s="41"/>
    </row>
    <row r="92" spans="1:4" ht="9" customHeight="1">
      <c r="B92" s="39"/>
      <c r="C92" s="39"/>
      <c r="D92" s="39"/>
    </row>
    <row r="93" spans="1:4">
      <c r="A93" s="40" t="s">
        <v>80</v>
      </c>
    </row>
  </sheetData>
  <mergeCells count="4">
    <mergeCell ref="A9:D9"/>
    <mergeCell ref="A10:D10"/>
    <mergeCell ref="A11:D11"/>
    <mergeCell ref="A87:B87"/>
  </mergeCells>
  <pageMargins left="0.78740157480314965" right="0.19685039370078741" top="0.39370078740157483" bottom="0.19685039370078741" header="0.51181102362204722" footer="0.51181102362204722"/>
  <pageSetup paperSize="9" scale="68" orientation="portrait" verticalDpi="300" r:id="rId1"/>
  <headerFooter alignWithMargins="0">
    <oddFooter>&amp;R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D261"/>
  <sheetViews>
    <sheetView topLeftCell="A10" workbookViewId="0">
      <pane xSplit="1" ySplit="5" topLeftCell="B84" activePane="bottomRight" state="frozen"/>
      <selection activeCell="C80" sqref="C80"/>
      <selection pane="topRight" activeCell="C80" sqref="C80"/>
      <selection pane="bottomLeft" activeCell="C80" sqref="C80"/>
      <selection pane="bottomRight" activeCell="A107" sqref="A107"/>
    </sheetView>
  </sheetViews>
  <sheetFormatPr defaultRowHeight="12.75"/>
  <cols>
    <col min="1" max="1" width="80.7109375" style="1" customWidth="1"/>
    <col min="2" max="2" width="11.42578125" style="1" customWidth="1"/>
    <col min="3" max="4" width="18.5703125" style="1" customWidth="1"/>
    <col min="5" max="16384" width="9.140625" style="1"/>
  </cols>
  <sheetData>
    <row r="2" spans="1:4">
      <c r="D2" s="1" t="s">
        <v>81</v>
      </c>
    </row>
    <row r="8" spans="1:4">
      <c r="D8" s="43" t="s">
        <v>82</v>
      </c>
    </row>
    <row r="9" spans="1:4">
      <c r="A9" s="44" t="s">
        <v>83</v>
      </c>
      <c r="B9" s="44"/>
      <c r="C9" s="44"/>
      <c r="D9" s="44"/>
    </row>
    <row r="10" spans="1:4">
      <c r="A10" s="45" t="str">
        <f>баланс!A10</f>
        <v>АО  Страховая Компания "Казахмыс"</v>
      </c>
      <c r="B10" s="45"/>
      <c r="C10" s="45"/>
      <c r="D10" s="45"/>
    </row>
    <row r="11" spans="1:4">
      <c r="A11" s="45" t="str">
        <f>баланс!A11</f>
        <v>по состоянию на "01" апреля 2015 года</v>
      </c>
      <c r="B11" s="45"/>
      <c r="C11" s="45"/>
      <c r="D11" s="45"/>
    </row>
    <row r="12" spans="1:4">
      <c r="C12" s="17"/>
      <c r="D12" s="46" t="s">
        <v>9</v>
      </c>
    </row>
    <row r="13" spans="1:4" ht="111" customHeight="1">
      <c r="A13" s="47" t="s">
        <v>10</v>
      </c>
      <c r="B13" s="48" t="s">
        <v>11</v>
      </c>
      <c r="C13" s="49" t="s">
        <v>84</v>
      </c>
      <c r="D13" s="49" t="s">
        <v>85</v>
      </c>
    </row>
    <row r="14" spans="1:4">
      <c r="A14" s="13">
        <v>1</v>
      </c>
      <c r="B14" s="13">
        <v>2</v>
      </c>
      <c r="C14" s="13">
        <v>4</v>
      </c>
      <c r="D14" s="13">
        <v>6</v>
      </c>
    </row>
    <row r="15" spans="1:4">
      <c r="A15" s="50" t="s">
        <v>86</v>
      </c>
      <c r="B15" s="13"/>
      <c r="C15" s="13"/>
      <c r="D15" s="28"/>
    </row>
    <row r="16" spans="1:4" s="54" customFormat="1" ht="13.5">
      <c r="A16" s="51" t="s">
        <v>87</v>
      </c>
      <c r="B16" s="52"/>
      <c r="C16" s="53">
        <f>C23+C24+C25</f>
        <v>587104</v>
      </c>
      <c r="D16" s="53">
        <f>D23+D24</f>
        <v>251618</v>
      </c>
    </row>
    <row r="17" spans="1:4">
      <c r="A17" s="28" t="s">
        <v>88</v>
      </c>
      <c r="B17" s="13">
        <v>1</v>
      </c>
      <c r="C17" s="55">
        <f>'[1]стр премии'!D53</f>
        <v>2249871</v>
      </c>
      <c r="D17" s="55">
        <v>2071802</v>
      </c>
    </row>
    <row r="18" spans="1:4">
      <c r="A18" s="28" t="s">
        <v>89</v>
      </c>
      <c r="B18" s="13">
        <v>2</v>
      </c>
      <c r="C18" s="55">
        <f>'[1]стр премии'!G53</f>
        <v>873</v>
      </c>
      <c r="D18" s="55">
        <v>157</v>
      </c>
    </row>
    <row r="19" spans="1:4">
      <c r="A19" s="56" t="s">
        <v>90</v>
      </c>
      <c r="B19" s="13">
        <v>3</v>
      </c>
      <c r="C19" s="55">
        <f>'[1]стр премии'!J53</f>
        <v>1848090</v>
      </c>
      <c r="D19" s="55">
        <v>1749950</v>
      </c>
    </row>
    <row r="20" spans="1:4">
      <c r="A20" s="56" t="s">
        <v>91</v>
      </c>
      <c r="B20" s="13">
        <v>4</v>
      </c>
      <c r="C20" s="57">
        <f>C17+C18-C19</f>
        <v>402654</v>
      </c>
      <c r="D20" s="57">
        <f t="shared" ref="D20" si="0">D17+D18-D19</f>
        <v>322009</v>
      </c>
    </row>
    <row r="21" spans="1:4">
      <c r="A21" s="56" t="s">
        <v>92</v>
      </c>
      <c r="B21" s="13">
        <v>5</v>
      </c>
      <c r="C21" s="55">
        <f>'[1]стр премии'!N53</f>
        <v>463879</v>
      </c>
      <c r="D21" s="55">
        <v>1056274</v>
      </c>
    </row>
    <row r="22" spans="1:4">
      <c r="A22" s="56" t="s">
        <v>93</v>
      </c>
      <c r="B22" s="13">
        <v>6</v>
      </c>
      <c r="C22" s="55">
        <f>'[1]стр премии'!O53</f>
        <v>647464</v>
      </c>
      <c r="D22" s="55">
        <v>945992</v>
      </c>
    </row>
    <row r="23" spans="1:4">
      <c r="A23" s="56" t="s">
        <v>94</v>
      </c>
      <c r="B23" s="13">
        <v>7</v>
      </c>
      <c r="C23" s="57">
        <f>C20-C21+C22</f>
        <v>586239</v>
      </c>
      <c r="D23" s="57">
        <f>D20-D21+D22</f>
        <v>211727</v>
      </c>
    </row>
    <row r="24" spans="1:4">
      <c r="A24" s="28" t="s">
        <v>95</v>
      </c>
      <c r="B24" s="13">
        <v>8</v>
      </c>
      <c r="C24" s="55">
        <f>[1]комис!C52</f>
        <v>670</v>
      </c>
      <c r="D24" s="55">
        <v>39891</v>
      </c>
    </row>
    <row r="25" spans="1:4">
      <c r="A25" s="28" t="s">
        <v>96</v>
      </c>
      <c r="B25" s="13">
        <v>9</v>
      </c>
      <c r="C25" s="55">
        <v>195</v>
      </c>
      <c r="D25" s="55"/>
    </row>
    <row r="26" spans="1:4" s="54" customFormat="1" ht="13.5">
      <c r="A26" s="51" t="s">
        <v>97</v>
      </c>
      <c r="B26" s="13"/>
      <c r="C26" s="53">
        <f>C27+C31+C37+C43+C44</f>
        <v>49450</v>
      </c>
      <c r="D26" s="53">
        <f t="shared" ref="D26" si="1">D27+D31+D37+D43+D44</f>
        <v>-22828</v>
      </c>
    </row>
    <row r="27" spans="1:4">
      <c r="A27" s="28" t="s">
        <v>98</v>
      </c>
      <c r="B27" s="13">
        <v>10</v>
      </c>
      <c r="C27" s="55">
        <f>SUM(C29:C30)</f>
        <v>42238</v>
      </c>
      <c r="D27" s="55">
        <f t="shared" ref="D27" si="2">SUM(D29:D30)</f>
        <v>47577</v>
      </c>
    </row>
    <row r="28" spans="1:4">
      <c r="A28" s="59" t="s">
        <v>99</v>
      </c>
      <c r="B28" s="60"/>
      <c r="C28" s="55"/>
      <c r="D28" s="55"/>
    </row>
    <row r="29" spans="1:4" ht="15" customHeight="1">
      <c r="A29" s="61" t="s">
        <v>100</v>
      </c>
      <c r="B29" s="60" t="s">
        <v>101</v>
      </c>
      <c r="C29" s="55">
        <f>16451+955</f>
        <v>17406</v>
      </c>
      <c r="D29" s="55">
        <v>12919</v>
      </c>
    </row>
    <row r="30" spans="1:4">
      <c r="A30" s="59" t="s">
        <v>102</v>
      </c>
      <c r="B30" s="60" t="s">
        <v>103</v>
      </c>
      <c r="C30" s="55">
        <v>24832</v>
      </c>
      <c r="D30" s="55">
        <v>34658</v>
      </c>
    </row>
    <row r="31" spans="1:4">
      <c r="A31" s="62" t="s">
        <v>104</v>
      </c>
      <c r="B31" s="60" t="s">
        <v>105</v>
      </c>
      <c r="C31" s="55">
        <f>SUM(C33:C36)</f>
        <v>2765</v>
      </c>
      <c r="D31" s="55">
        <f>SUM(D33:D36)</f>
        <v>-30</v>
      </c>
    </row>
    <row r="32" spans="1:4">
      <c r="A32" s="61" t="s">
        <v>106</v>
      </c>
      <c r="B32" s="60"/>
      <c r="C32" s="55"/>
      <c r="D32" s="55"/>
    </row>
    <row r="33" spans="1:4">
      <c r="A33" s="59" t="s">
        <v>107</v>
      </c>
      <c r="B33" s="60" t="s">
        <v>108</v>
      </c>
      <c r="C33" s="55"/>
      <c r="D33" s="55">
        <v>-30</v>
      </c>
    </row>
    <row r="34" spans="1:4">
      <c r="A34" s="59" t="s">
        <v>109</v>
      </c>
      <c r="B34" s="60" t="s">
        <v>110</v>
      </c>
      <c r="C34" s="55">
        <v>2765</v>
      </c>
      <c r="D34" s="55"/>
    </row>
    <row r="35" spans="1:4">
      <c r="A35" s="59" t="s">
        <v>111</v>
      </c>
      <c r="B35" s="60" t="s">
        <v>112</v>
      </c>
      <c r="C35" s="55"/>
      <c r="D35" s="55"/>
    </row>
    <row r="36" spans="1:4">
      <c r="A36" s="59" t="s">
        <v>113</v>
      </c>
      <c r="B36" s="60" t="s">
        <v>114</v>
      </c>
      <c r="C36" s="55"/>
      <c r="D36" s="55"/>
    </row>
    <row r="37" spans="1:4">
      <c r="A37" s="28" t="s">
        <v>115</v>
      </c>
      <c r="B37" s="60" t="s">
        <v>116</v>
      </c>
      <c r="C37" s="55">
        <f>SUM(C38:C42)</f>
        <v>6831</v>
      </c>
      <c r="D37" s="55">
        <f>SUM(D38:D42)</f>
        <v>-70227</v>
      </c>
    </row>
    <row r="38" spans="1:4">
      <c r="A38" s="63" t="s">
        <v>117</v>
      </c>
      <c r="B38" s="60"/>
      <c r="C38" s="55"/>
      <c r="D38" s="55"/>
    </row>
    <row r="39" spans="1:4" ht="25.5">
      <c r="A39" s="61" t="s">
        <v>118</v>
      </c>
      <c r="B39" s="60" t="s">
        <v>119</v>
      </c>
      <c r="C39" s="65"/>
      <c r="D39" s="64">
        <v>0</v>
      </c>
    </row>
    <row r="40" spans="1:4">
      <c r="A40" s="61" t="s">
        <v>120</v>
      </c>
      <c r="B40" s="60" t="s">
        <v>121</v>
      </c>
      <c r="C40" s="55">
        <f>17853-11022</f>
        <v>6831</v>
      </c>
      <c r="D40" s="55">
        <v>-70227</v>
      </c>
    </row>
    <row r="41" spans="1:4">
      <c r="A41" s="61" t="s">
        <v>122</v>
      </c>
      <c r="B41" s="60" t="s">
        <v>123</v>
      </c>
      <c r="C41" s="55"/>
      <c r="D41" s="55"/>
    </row>
    <row r="42" spans="1:4">
      <c r="A42" s="61" t="s">
        <v>124</v>
      </c>
      <c r="B42" s="60" t="s">
        <v>125</v>
      </c>
      <c r="C42" s="55"/>
      <c r="D42" s="55"/>
    </row>
    <row r="43" spans="1:4">
      <c r="A43" s="63" t="s">
        <v>126</v>
      </c>
      <c r="B43" s="60" t="s">
        <v>127</v>
      </c>
      <c r="C43" s="55"/>
      <c r="D43" s="55"/>
    </row>
    <row r="44" spans="1:4">
      <c r="A44" s="63" t="s">
        <v>128</v>
      </c>
      <c r="B44" s="60" t="s">
        <v>129</v>
      </c>
      <c r="C44" s="55">
        <f>'[1]проч доходы'!C10</f>
        <v>-2384</v>
      </c>
      <c r="D44" s="55">
        <v>-148</v>
      </c>
    </row>
    <row r="45" spans="1:4" ht="9.75" customHeight="1">
      <c r="A45" s="28"/>
      <c r="B45" s="60"/>
      <c r="C45" s="57"/>
      <c r="D45" s="55"/>
    </row>
    <row r="46" spans="1:4" s="54" customFormat="1" ht="13.5">
      <c r="A46" s="51" t="s">
        <v>130</v>
      </c>
      <c r="B46" s="66"/>
      <c r="C46" s="53">
        <f>C47+C48+C49</f>
        <v>-246</v>
      </c>
      <c r="D46" s="53">
        <f>D47+D48+D49</f>
        <v>26397</v>
      </c>
    </row>
    <row r="47" spans="1:4">
      <c r="A47" s="28" t="s">
        <v>131</v>
      </c>
      <c r="B47" s="60" t="s">
        <v>132</v>
      </c>
      <c r="C47" s="55">
        <f>76-172</f>
        <v>-96</v>
      </c>
      <c r="D47" s="55">
        <v>-438</v>
      </c>
    </row>
    <row r="48" spans="1:4">
      <c r="A48" s="28" t="s">
        <v>133</v>
      </c>
      <c r="B48" s="60" t="s">
        <v>134</v>
      </c>
      <c r="C48" s="55">
        <f>'[1]проч доходы'!C14</f>
        <v>-150</v>
      </c>
      <c r="D48" s="55">
        <v>26835</v>
      </c>
    </row>
    <row r="49" spans="1:4" ht="11.25" customHeight="1">
      <c r="A49" s="28" t="s">
        <v>135</v>
      </c>
      <c r="B49" s="60" t="s">
        <v>136</v>
      </c>
      <c r="C49" s="57"/>
      <c r="D49" s="57"/>
    </row>
    <row r="50" spans="1:4" ht="11.25" customHeight="1">
      <c r="A50" s="28"/>
      <c r="B50" s="60"/>
      <c r="C50" s="57"/>
      <c r="D50" s="57"/>
    </row>
    <row r="51" spans="1:4" s="70" customFormat="1">
      <c r="A51" s="67" t="s">
        <v>137</v>
      </c>
      <c r="B51" s="68" t="s">
        <v>138</v>
      </c>
      <c r="C51" s="69">
        <f>C16+C26+C46</f>
        <v>636308</v>
      </c>
      <c r="D51" s="69">
        <f>D16+D26+D46</f>
        <v>255187</v>
      </c>
    </row>
    <row r="52" spans="1:4" ht="11.25" customHeight="1">
      <c r="A52" s="28"/>
      <c r="B52" s="60"/>
      <c r="C52" s="57"/>
      <c r="D52" s="57"/>
    </row>
    <row r="53" spans="1:4" s="70" customFormat="1">
      <c r="A53" s="67" t="s">
        <v>139</v>
      </c>
      <c r="B53" s="68"/>
      <c r="C53" s="69"/>
      <c r="D53" s="69"/>
    </row>
    <row r="54" spans="1:4">
      <c r="A54" s="28" t="s">
        <v>140</v>
      </c>
      <c r="B54" s="60" t="s">
        <v>141</v>
      </c>
      <c r="C54" s="55">
        <f>[1]выплаты!C50-[1]выплаты!D50-[1]выплаты!E50</f>
        <v>509643</v>
      </c>
      <c r="D54" s="55">
        <v>206583</v>
      </c>
    </row>
    <row r="55" spans="1:4">
      <c r="A55" s="28" t="s">
        <v>142</v>
      </c>
      <c r="B55" s="60" t="s">
        <v>143</v>
      </c>
      <c r="C55" s="55">
        <f>[1]выплаты!D50+[1]выплаты!E50</f>
        <v>118826</v>
      </c>
      <c r="D55" s="55">
        <v>222379</v>
      </c>
    </row>
    <row r="56" spans="1:4">
      <c r="A56" s="28" t="s">
        <v>144</v>
      </c>
      <c r="B56" s="60" t="s">
        <v>145</v>
      </c>
      <c r="C56" s="55">
        <f>[1]выплаты!J50</f>
        <v>271533</v>
      </c>
      <c r="D56" s="55">
        <v>396316</v>
      </c>
    </row>
    <row r="57" spans="1:4">
      <c r="A57" s="28" t="s">
        <v>146</v>
      </c>
      <c r="B57" s="60" t="s">
        <v>147</v>
      </c>
      <c r="C57" s="55">
        <f>[1]выплаты!H50</f>
        <v>207716</v>
      </c>
      <c r="D57" s="55">
        <v>2531</v>
      </c>
    </row>
    <row r="58" spans="1:4">
      <c r="A58" s="28" t="s">
        <v>148</v>
      </c>
      <c r="B58" s="60" t="s">
        <v>149</v>
      </c>
      <c r="C58" s="57">
        <f>C54+C55-C56-C57</f>
        <v>149220</v>
      </c>
      <c r="D58" s="57">
        <f t="shared" ref="D58" si="3">D54+D55-D56-D57</f>
        <v>30115</v>
      </c>
    </row>
    <row r="59" spans="1:4">
      <c r="A59" s="63" t="s">
        <v>150</v>
      </c>
      <c r="B59" s="60" t="s">
        <v>151</v>
      </c>
      <c r="C59" s="55">
        <f>[1]выплаты!N50</f>
        <v>6137</v>
      </c>
      <c r="D59" s="55">
        <v>14181</v>
      </c>
    </row>
    <row r="60" spans="1:4" ht="17.25" customHeight="1">
      <c r="A60" s="62" t="s">
        <v>152</v>
      </c>
      <c r="B60" s="60" t="s">
        <v>153</v>
      </c>
      <c r="C60" s="55"/>
      <c r="D60" s="55"/>
    </row>
    <row r="61" spans="1:4" ht="25.5">
      <c r="A61" s="62" t="s">
        <v>154</v>
      </c>
      <c r="B61" s="60" t="s">
        <v>155</v>
      </c>
      <c r="C61" s="55"/>
      <c r="D61" s="55"/>
    </row>
    <row r="62" spans="1:4">
      <c r="A62" s="28" t="s">
        <v>156</v>
      </c>
      <c r="B62" s="60" t="s">
        <v>157</v>
      </c>
      <c r="C62" s="55"/>
      <c r="D62" s="55"/>
    </row>
    <row r="63" spans="1:4" ht="16.5" customHeight="1">
      <c r="A63" s="62" t="s">
        <v>158</v>
      </c>
      <c r="B63" s="60" t="s">
        <v>159</v>
      </c>
      <c r="C63" s="55"/>
      <c r="D63" s="55"/>
    </row>
    <row r="64" spans="1:4" ht="15.75" customHeight="1">
      <c r="A64" s="71" t="s">
        <v>160</v>
      </c>
      <c r="B64" s="60" t="s">
        <v>161</v>
      </c>
      <c r="C64" s="72">
        <f>'[1]изменение резерв_Самат'!D51</f>
        <v>-237764</v>
      </c>
      <c r="D64" s="55">
        <v>153319</v>
      </c>
    </row>
    <row r="65" spans="1:4" ht="20.25" customHeight="1">
      <c r="A65" s="71" t="s">
        <v>162</v>
      </c>
      <c r="B65" s="60" t="s">
        <v>163</v>
      </c>
      <c r="C65" s="72">
        <f>'[1]изменение резерв_Самат'!E51</f>
        <v>-592854</v>
      </c>
      <c r="D65" s="55"/>
    </row>
    <row r="66" spans="1:4" ht="21.75" customHeight="1">
      <c r="A66" s="71" t="s">
        <v>164</v>
      </c>
      <c r="B66" s="60" t="s">
        <v>165</v>
      </c>
      <c r="C66" s="72">
        <f>'[1]изменение резерв_Самат'!I51</f>
        <v>-192779</v>
      </c>
      <c r="D66" s="55">
        <v>-13329</v>
      </c>
    </row>
    <row r="67" spans="1:4" ht="22.5" customHeight="1">
      <c r="A67" s="71" t="s">
        <v>166</v>
      </c>
      <c r="B67" s="60" t="s">
        <v>167</v>
      </c>
      <c r="C67" s="72">
        <f>'[1]изменение резерв_Самат'!J51</f>
        <v>180309</v>
      </c>
      <c r="D67" s="55">
        <v>-81682</v>
      </c>
    </row>
    <row r="68" spans="1:4">
      <c r="A68" s="28" t="s">
        <v>168</v>
      </c>
      <c r="B68" s="60" t="s">
        <v>169</v>
      </c>
      <c r="C68" s="72">
        <f>'[1]изменение резерв_Самат'!N51</f>
        <v>0</v>
      </c>
      <c r="D68" s="55">
        <v>-58256</v>
      </c>
    </row>
    <row r="69" spans="1:4">
      <c r="A69" s="28" t="s">
        <v>170</v>
      </c>
      <c r="B69" s="60" t="s">
        <v>171</v>
      </c>
      <c r="C69" s="72">
        <f>'[1]изменение резерв_Самат'!O51</f>
        <v>0</v>
      </c>
      <c r="D69" s="55">
        <v>-57777</v>
      </c>
    </row>
    <row r="70" spans="1:4" ht="16.5" customHeight="1">
      <c r="A70" s="73" t="s">
        <v>172</v>
      </c>
      <c r="B70" s="60" t="s">
        <v>173</v>
      </c>
      <c r="C70" s="55">
        <f>[1]комис!F52</f>
        <v>46615</v>
      </c>
      <c r="D70" s="55">
        <v>4514</v>
      </c>
    </row>
    <row r="71" spans="1:4">
      <c r="A71" s="28" t="s">
        <v>174</v>
      </c>
      <c r="B71" s="60" t="s">
        <v>175</v>
      </c>
      <c r="C71" s="55">
        <f>C73</f>
        <v>623</v>
      </c>
      <c r="D71" s="55">
        <v>592</v>
      </c>
    </row>
    <row r="72" spans="1:4">
      <c r="A72" s="59" t="s">
        <v>106</v>
      </c>
      <c r="B72" s="60"/>
      <c r="C72" s="55"/>
      <c r="D72" s="55"/>
    </row>
    <row r="73" spans="1:4">
      <c r="A73" s="59" t="s">
        <v>176</v>
      </c>
      <c r="B73" s="60" t="s">
        <v>177</v>
      </c>
      <c r="C73" s="55">
        <v>623</v>
      </c>
      <c r="D73" s="55">
        <v>592</v>
      </c>
    </row>
    <row r="74" spans="1:4">
      <c r="A74" s="28" t="s">
        <v>178</v>
      </c>
      <c r="B74" s="60" t="s">
        <v>179</v>
      </c>
      <c r="C74" s="55">
        <v>7059</v>
      </c>
      <c r="D74" s="55">
        <v>6642</v>
      </c>
    </row>
    <row r="75" spans="1:4">
      <c r="A75" s="28" t="s">
        <v>180</v>
      </c>
      <c r="B75" s="60" t="s">
        <v>181</v>
      </c>
      <c r="C75" s="55">
        <v>957</v>
      </c>
      <c r="D75" s="55"/>
    </row>
    <row r="76" spans="1:4">
      <c r="A76" s="28" t="s">
        <v>182</v>
      </c>
      <c r="B76" s="60" t="s">
        <v>183</v>
      </c>
      <c r="C76" s="57">
        <f>C74-C75</f>
        <v>6102</v>
      </c>
      <c r="D76" s="57">
        <f t="shared" ref="D76" si="4">D74-D75</f>
        <v>6642</v>
      </c>
    </row>
    <row r="77" spans="1:4">
      <c r="A77" s="28" t="s">
        <v>184</v>
      </c>
      <c r="B77" s="60" t="s">
        <v>185</v>
      </c>
      <c r="C77" s="55">
        <f>[1]адм!C43</f>
        <v>220199</v>
      </c>
      <c r="D77" s="64">
        <v>148001</v>
      </c>
    </row>
    <row r="78" spans="1:4">
      <c r="A78" s="59" t="s">
        <v>106</v>
      </c>
      <c r="B78" s="13"/>
      <c r="C78" s="55"/>
      <c r="D78" s="55"/>
    </row>
    <row r="79" spans="1:4">
      <c r="A79" s="59" t="s">
        <v>186</v>
      </c>
      <c r="B79" s="13" t="s">
        <v>187</v>
      </c>
      <c r="C79" s="55">
        <f>[1]адм!C10</f>
        <v>126020</v>
      </c>
      <c r="D79" s="64">
        <v>93971</v>
      </c>
    </row>
    <row r="80" spans="1:4" ht="25.5">
      <c r="A80" s="61" t="s">
        <v>188</v>
      </c>
      <c r="B80" s="74" t="s">
        <v>189</v>
      </c>
      <c r="C80" s="64">
        <f>[1]адм!C33+[1]адм!C34+[1]адм!C35+[1]адм!C36+[1]адм!C37+[1]адм!C38+[1]адм!C39+[1]адм!C40+[1]адм!C41</f>
        <v>11979</v>
      </c>
      <c r="D80" s="64">
        <v>9184</v>
      </c>
    </row>
    <row r="81" spans="1:4">
      <c r="A81" s="61" t="s">
        <v>190</v>
      </c>
      <c r="B81" s="13" t="s">
        <v>191</v>
      </c>
      <c r="C81" s="55">
        <f>[1]адм!C21</f>
        <v>17973</v>
      </c>
      <c r="D81" s="64">
        <v>21989</v>
      </c>
    </row>
    <row r="82" spans="1:4">
      <c r="A82" s="28" t="s">
        <v>192</v>
      </c>
      <c r="B82" s="13">
        <v>41</v>
      </c>
      <c r="C82" s="55">
        <f>[1]адм!C20</f>
        <v>3139</v>
      </c>
      <c r="D82" s="64">
        <v>2802</v>
      </c>
    </row>
    <row r="83" spans="1:4">
      <c r="A83" s="28" t="s">
        <v>193</v>
      </c>
      <c r="B83" s="13">
        <v>42</v>
      </c>
      <c r="C83" s="55">
        <f>5443+2998+18</f>
        <v>8459</v>
      </c>
      <c r="D83" s="55">
        <v>181556</v>
      </c>
    </row>
    <row r="84" spans="1:4" s="70" customFormat="1">
      <c r="A84" s="67" t="s">
        <v>194</v>
      </c>
      <c r="B84" s="75">
        <v>43</v>
      </c>
      <c r="C84" s="69">
        <f>C58+C59+C60-C61+C62-C63+C64-C65+C66-C67+C68-C69+C70+C71+C76+C77+C83</f>
        <v>419357</v>
      </c>
      <c r="D84" s="69">
        <f>D58+D59+D60-D61+D62-D63+D64-D65+D66-D67+D68-D69+D70+D71+D76+D77+D83</f>
        <v>606794</v>
      </c>
    </row>
    <row r="85" spans="1:4" ht="11.25" customHeight="1">
      <c r="A85" s="28"/>
      <c r="B85" s="13"/>
      <c r="C85" s="57"/>
      <c r="D85" s="57"/>
    </row>
    <row r="86" spans="1:4" ht="15" customHeight="1">
      <c r="A86" s="62" t="s">
        <v>195</v>
      </c>
      <c r="B86" s="13">
        <v>44</v>
      </c>
      <c r="C86" s="57">
        <f>C51-C84</f>
        <v>216951</v>
      </c>
      <c r="D86" s="57">
        <f t="shared" ref="D86" si="5">D51-D84</f>
        <v>-351607</v>
      </c>
    </row>
    <row r="87" spans="1:4" ht="12" customHeight="1">
      <c r="A87" s="62" t="s">
        <v>196</v>
      </c>
      <c r="B87" s="13">
        <v>45</v>
      </c>
      <c r="C87" s="57"/>
      <c r="D87" s="57"/>
    </row>
    <row r="88" spans="1:4" ht="12" customHeight="1">
      <c r="A88" s="62" t="s">
        <v>197</v>
      </c>
      <c r="B88" s="13">
        <v>46</v>
      </c>
      <c r="C88" s="57">
        <f>C86+C87</f>
        <v>216951</v>
      </c>
      <c r="D88" s="57">
        <f>D86+D87</f>
        <v>-351607</v>
      </c>
    </row>
    <row r="89" spans="1:4">
      <c r="A89" s="28" t="s">
        <v>198</v>
      </c>
      <c r="B89" s="13">
        <v>47</v>
      </c>
      <c r="C89" s="57">
        <f>C90+C91</f>
        <v>28780</v>
      </c>
      <c r="D89" s="57">
        <f t="shared" ref="D89" si="6">D90+D91</f>
        <v>14078</v>
      </c>
    </row>
    <row r="90" spans="1:4">
      <c r="A90" s="28" t="s">
        <v>199</v>
      </c>
      <c r="B90" s="13" t="s">
        <v>200</v>
      </c>
      <c r="C90" s="55">
        <v>28780</v>
      </c>
      <c r="D90" s="55">
        <v>8882</v>
      </c>
    </row>
    <row r="91" spans="1:4">
      <c r="A91" s="28" t="s">
        <v>201</v>
      </c>
      <c r="B91" s="13" t="s">
        <v>202</v>
      </c>
      <c r="C91" s="55"/>
      <c r="D91" s="55">
        <v>5196</v>
      </c>
    </row>
    <row r="92" spans="1:4">
      <c r="A92" s="28"/>
      <c r="B92" s="13"/>
      <c r="C92" s="55"/>
      <c r="D92" s="76"/>
    </row>
    <row r="93" spans="1:4">
      <c r="A93" s="28" t="s">
        <v>203</v>
      </c>
      <c r="B93" s="13">
        <v>48</v>
      </c>
      <c r="C93" s="69">
        <f>C86-C89</f>
        <v>188171</v>
      </c>
      <c r="D93" s="69">
        <f>D86-D89</f>
        <v>-365685</v>
      </c>
    </row>
    <row r="94" spans="1:4">
      <c r="A94" s="30"/>
      <c r="B94" s="10"/>
      <c r="C94" s="17"/>
      <c r="D94" s="17"/>
    </row>
    <row r="95" spans="1:4">
      <c r="A95" s="77"/>
      <c r="B95" s="10"/>
    </row>
    <row r="96" spans="1:4">
      <c r="A96" s="77"/>
      <c r="B96" s="10"/>
      <c r="C96" s="17"/>
    </row>
    <row r="97" spans="1:4">
      <c r="A97" s="39" t="str">
        <f>баланс!A87</f>
        <v>Первый руководитель (на период его отсутствия – лицо, его замещающее) Чегебаев Самат Садырбаевич ______________</v>
      </c>
      <c r="B97" s="79"/>
      <c r="C97" s="35"/>
      <c r="D97" s="39"/>
    </row>
    <row r="98" spans="1:4">
      <c r="A98" s="39"/>
      <c r="B98" s="79"/>
      <c r="C98" s="58"/>
      <c r="D98" s="39"/>
    </row>
    <row r="99" spans="1:4">
      <c r="A99" s="30" t="str">
        <f>баланс!A89</f>
        <v>Главный бухгалтер  (на период его отсутствия – лицо, его замещающее) Касенова Айгуль Оразалиевна____________</v>
      </c>
      <c r="B99" s="79"/>
      <c r="C99" s="78"/>
      <c r="D99" s="39"/>
    </row>
    <row r="100" spans="1:4">
      <c r="A100" s="39"/>
      <c r="B100" s="79"/>
      <c r="C100" s="78"/>
      <c r="D100" s="39"/>
    </row>
    <row r="101" spans="1:4" ht="14.25" customHeight="1">
      <c r="A101" s="39"/>
      <c r="B101" s="79"/>
      <c r="C101" s="80"/>
      <c r="D101" s="39"/>
    </row>
    <row r="102" spans="1:4">
      <c r="A102" s="81">
        <f>баланс!A91</f>
        <v>0</v>
      </c>
      <c r="B102" s="79"/>
      <c r="C102" s="39"/>
      <c r="D102" s="39"/>
    </row>
    <row r="103" spans="1:4" ht="11.25" customHeight="1">
      <c r="A103" s="39"/>
      <c r="B103" s="35"/>
      <c r="C103" s="39"/>
      <c r="D103" s="39"/>
    </row>
    <row r="104" spans="1:4">
      <c r="A104" s="39" t="s">
        <v>80</v>
      </c>
      <c r="B104" s="35"/>
      <c r="C104" s="39"/>
      <c r="D104" s="39"/>
    </row>
    <row r="105" spans="1:4">
      <c r="A105" s="39"/>
      <c r="B105" s="35"/>
      <c r="C105" s="39"/>
      <c r="D105" s="39"/>
    </row>
    <row r="106" spans="1:4">
      <c r="A106" s="39"/>
      <c r="B106" s="35"/>
      <c r="C106" s="39"/>
      <c r="D106" s="39"/>
    </row>
    <row r="107" spans="1:4">
      <c r="B107" s="46"/>
    </row>
    <row r="108" spans="1:4">
      <c r="B108" s="46"/>
      <c r="C108" s="17"/>
    </row>
    <row r="109" spans="1:4">
      <c r="B109" s="46"/>
    </row>
    <row r="110" spans="1:4">
      <c r="B110" s="46"/>
    </row>
    <row r="111" spans="1:4">
      <c r="B111" s="46"/>
    </row>
    <row r="112" spans="1:4">
      <c r="B112" s="10"/>
    </row>
    <row r="113" spans="2:2">
      <c r="B113" s="10"/>
    </row>
    <row r="114" spans="2:2">
      <c r="B114" s="10"/>
    </row>
    <row r="115" spans="2:2">
      <c r="B115" s="10"/>
    </row>
    <row r="116" spans="2:2">
      <c r="B116" s="10"/>
    </row>
    <row r="117" spans="2:2">
      <c r="B117" s="10"/>
    </row>
    <row r="118" spans="2:2">
      <c r="B118" s="10"/>
    </row>
    <row r="119" spans="2:2">
      <c r="B119" s="10"/>
    </row>
    <row r="120" spans="2:2">
      <c r="B120" s="10"/>
    </row>
    <row r="121" spans="2:2">
      <c r="B121" s="10"/>
    </row>
    <row r="122" spans="2:2">
      <c r="B122" s="10"/>
    </row>
    <row r="123" spans="2:2">
      <c r="B123" s="10"/>
    </row>
    <row r="124" spans="2:2">
      <c r="B124" s="10"/>
    </row>
    <row r="125" spans="2:2">
      <c r="B125" s="10"/>
    </row>
    <row r="126" spans="2:2">
      <c r="B126" s="10"/>
    </row>
    <row r="127" spans="2:2">
      <c r="B127" s="10"/>
    </row>
    <row r="128" spans="2:2">
      <c r="B128" s="10"/>
    </row>
    <row r="129" spans="2:2">
      <c r="B129" s="10"/>
    </row>
    <row r="130" spans="2:2">
      <c r="B130" s="10"/>
    </row>
    <row r="131" spans="2:2">
      <c r="B131" s="10"/>
    </row>
    <row r="132" spans="2:2">
      <c r="B132" s="10"/>
    </row>
    <row r="133" spans="2:2">
      <c r="B133" s="10"/>
    </row>
    <row r="134" spans="2:2">
      <c r="B134" s="10"/>
    </row>
    <row r="135" spans="2:2">
      <c r="B135" s="10"/>
    </row>
    <row r="136" spans="2:2">
      <c r="B136" s="10"/>
    </row>
    <row r="137" spans="2:2">
      <c r="B137" s="10"/>
    </row>
    <row r="138" spans="2:2">
      <c r="B138" s="10"/>
    </row>
    <row r="139" spans="2:2">
      <c r="B139" s="10"/>
    </row>
    <row r="140" spans="2:2">
      <c r="B140" s="10"/>
    </row>
    <row r="141" spans="2:2">
      <c r="B141" s="10"/>
    </row>
    <row r="142" spans="2:2">
      <c r="B142" s="10"/>
    </row>
    <row r="143" spans="2:2">
      <c r="B143" s="10"/>
    </row>
    <row r="144" spans="2:2">
      <c r="B144" s="10"/>
    </row>
    <row r="145" spans="2:2">
      <c r="B145" s="10"/>
    </row>
    <row r="146" spans="2:2">
      <c r="B146" s="10"/>
    </row>
    <row r="147" spans="2:2">
      <c r="B147" s="10"/>
    </row>
    <row r="148" spans="2:2">
      <c r="B148" s="10"/>
    </row>
    <row r="149" spans="2:2">
      <c r="B149" s="10"/>
    </row>
    <row r="150" spans="2:2">
      <c r="B150" s="10"/>
    </row>
    <row r="151" spans="2:2">
      <c r="B151" s="10"/>
    </row>
    <row r="152" spans="2:2">
      <c r="B152" s="10"/>
    </row>
    <row r="153" spans="2:2">
      <c r="B153" s="10"/>
    </row>
    <row r="154" spans="2:2">
      <c r="B154" s="10"/>
    </row>
    <row r="155" spans="2:2">
      <c r="B155" s="10"/>
    </row>
    <row r="156" spans="2:2">
      <c r="B156" s="10"/>
    </row>
    <row r="157" spans="2:2">
      <c r="B157" s="10"/>
    </row>
    <row r="158" spans="2:2">
      <c r="B158" s="10"/>
    </row>
    <row r="159" spans="2:2">
      <c r="B159" s="10"/>
    </row>
    <row r="160" spans="2:2">
      <c r="B160" s="10"/>
    </row>
    <row r="161" spans="2:2">
      <c r="B161" s="10"/>
    </row>
    <row r="162" spans="2:2">
      <c r="B162" s="10"/>
    </row>
    <row r="163" spans="2:2">
      <c r="B163" s="10"/>
    </row>
    <row r="164" spans="2:2">
      <c r="B164" s="10"/>
    </row>
    <row r="165" spans="2:2">
      <c r="B165" s="10"/>
    </row>
    <row r="166" spans="2:2">
      <c r="B166" s="10"/>
    </row>
    <row r="167" spans="2:2">
      <c r="B167" s="10"/>
    </row>
    <row r="168" spans="2:2">
      <c r="B168" s="10"/>
    </row>
    <row r="169" spans="2:2">
      <c r="B169" s="10"/>
    </row>
    <row r="170" spans="2:2">
      <c r="B170" s="10"/>
    </row>
    <row r="171" spans="2:2">
      <c r="B171" s="10"/>
    </row>
    <row r="172" spans="2:2">
      <c r="B172" s="10"/>
    </row>
    <row r="173" spans="2:2">
      <c r="B173" s="10"/>
    </row>
    <row r="174" spans="2:2">
      <c r="B174" s="10"/>
    </row>
    <row r="175" spans="2:2">
      <c r="B175" s="10"/>
    </row>
    <row r="176" spans="2:2">
      <c r="B176" s="10"/>
    </row>
    <row r="177" spans="2:2">
      <c r="B177" s="10"/>
    </row>
    <row r="178" spans="2:2">
      <c r="B178" s="10"/>
    </row>
    <row r="179" spans="2:2">
      <c r="B179" s="10"/>
    </row>
    <row r="180" spans="2:2">
      <c r="B180" s="10"/>
    </row>
    <row r="181" spans="2:2">
      <c r="B181" s="10"/>
    </row>
    <row r="182" spans="2:2">
      <c r="B182" s="10"/>
    </row>
    <row r="183" spans="2:2">
      <c r="B183" s="10"/>
    </row>
    <row r="184" spans="2:2">
      <c r="B184" s="10"/>
    </row>
    <row r="185" spans="2:2">
      <c r="B185" s="10"/>
    </row>
    <row r="186" spans="2:2">
      <c r="B186" s="10"/>
    </row>
    <row r="187" spans="2:2">
      <c r="B187" s="10"/>
    </row>
    <row r="188" spans="2:2">
      <c r="B188" s="10"/>
    </row>
    <row r="189" spans="2:2">
      <c r="B189" s="10"/>
    </row>
    <row r="190" spans="2:2">
      <c r="B190" s="10"/>
    </row>
    <row r="191" spans="2:2">
      <c r="B191" s="10"/>
    </row>
    <row r="192" spans="2:2">
      <c r="B192" s="10"/>
    </row>
    <row r="193" spans="2:2">
      <c r="B193" s="10"/>
    </row>
    <row r="194" spans="2:2">
      <c r="B194" s="10"/>
    </row>
    <row r="195" spans="2:2">
      <c r="B195" s="10"/>
    </row>
    <row r="196" spans="2:2">
      <c r="B196" s="10"/>
    </row>
    <row r="197" spans="2:2">
      <c r="B197" s="10"/>
    </row>
    <row r="198" spans="2:2">
      <c r="B198" s="10"/>
    </row>
    <row r="199" spans="2:2">
      <c r="B199" s="10"/>
    </row>
    <row r="200" spans="2:2">
      <c r="B200" s="10"/>
    </row>
    <row r="201" spans="2:2">
      <c r="B201" s="10"/>
    </row>
    <row r="202" spans="2:2">
      <c r="B202" s="10"/>
    </row>
    <row r="203" spans="2:2">
      <c r="B203" s="10"/>
    </row>
    <row r="204" spans="2:2">
      <c r="B204" s="10"/>
    </row>
    <row r="205" spans="2:2">
      <c r="B205" s="10"/>
    </row>
    <row r="206" spans="2:2">
      <c r="B206" s="10"/>
    </row>
    <row r="207" spans="2:2">
      <c r="B207" s="10"/>
    </row>
    <row r="208" spans="2:2">
      <c r="B208" s="10"/>
    </row>
    <row r="209" spans="2:2">
      <c r="B209" s="10"/>
    </row>
    <row r="210" spans="2:2">
      <c r="B210" s="10"/>
    </row>
    <row r="211" spans="2:2">
      <c r="B211" s="10"/>
    </row>
    <row r="212" spans="2:2">
      <c r="B212" s="10"/>
    </row>
    <row r="213" spans="2:2">
      <c r="B213" s="10"/>
    </row>
    <row r="214" spans="2:2">
      <c r="B214" s="10"/>
    </row>
    <row r="215" spans="2:2">
      <c r="B215" s="10"/>
    </row>
    <row r="216" spans="2:2">
      <c r="B216" s="10"/>
    </row>
    <row r="217" spans="2:2">
      <c r="B217" s="10"/>
    </row>
    <row r="218" spans="2:2">
      <c r="B218" s="10"/>
    </row>
    <row r="219" spans="2:2">
      <c r="B219" s="10"/>
    </row>
    <row r="220" spans="2:2">
      <c r="B220" s="10"/>
    </row>
    <row r="221" spans="2:2">
      <c r="B221" s="10"/>
    </row>
    <row r="222" spans="2:2">
      <c r="B222" s="10"/>
    </row>
    <row r="223" spans="2:2">
      <c r="B223" s="10"/>
    </row>
    <row r="224" spans="2:2">
      <c r="B224" s="10"/>
    </row>
    <row r="225" spans="2:2">
      <c r="B225" s="10"/>
    </row>
    <row r="226" spans="2:2">
      <c r="B226" s="10"/>
    </row>
    <row r="227" spans="2:2">
      <c r="B227" s="10"/>
    </row>
    <row r="228" spans="2:2">
      <c r="B228" s="10"/>
    </row>
    <row r="229" spans="2:2">
      <c r="B229" s="10"/>
    </row>
    <row r="230" spans="2:2">
      <c r="B230" s="10"/>
    </row>
    <row r="231" spans="2:2">
      <c r="B231" s="10"/>
    </row>
    <row r="232" spans="2:2">
      <c r="B232" s="10"/>
    </row>
    <row r="233" spans="2:2">
      <c r="B233" s="10"/>
    </row>
    <row r="234" spans="2:2">
      <c r="B234" s="10"/>
    </row>
    <row r="235" spans="2:2">
      <c r="B235" s="10"/>
    </row>
    <row r="236" spans="2:2">
      <c r="B236" s="10"/>
    </row>
    <row r="237" spans="2:2">
      <c r="B237" s="10"/>
    </row>
    <row r="238" spans="2:2">
      <c r="B238" s="10"/>
    </row>
    <row r="239" spans="2:2">
      <c r="B239" s="10"/>
    </row>
    <row r="240" spans="2:2">
      <c r="B240" s="10"/>
    </row>
    <row r="241" spans="2:2">
      <c r="B241" s="10"/>
    </row>
    <row r="242" spans="2:2">
      <c r="B242" s="10"/>
    </row>
    <row r="243" spans="2:2">
      <c r="B243" s="10"/>
    </row>
    <row r="244" spans="2:2">
      <c r="B244" s="10"/>
    </row>
    <row r="245" spans="2:2">
      <c r="B245" s="10"/>
    </row>
    <row r="246" spans="2:2">
      <c r="B246" s="10"/>
    </row>
    <row r="247" spans="2:2">
      <c r="B247" s="10"/>
    </row>
    <row r="248" spans="2:2">
      <c r="B248" s="10"/>
    </row>
    <row r="249" spans="2:2">
      <c r="B249" s="10"/>
    </row>
    <row r="250" spans="2:2">
      <c r="B250" s="10"/>
    </row>
    <row r="251" spans="2:2">
      <c r="B251" s="10"/>
    </row>
    <row r="252" spans="2:2">
      <c r="B252" s="10"/>
    </row>
    <row r="253" spans="2:2">
      <c r="B253" s="10"/>
    </row>
    <row r="254" spans="2:2">
      <c r="B254" s="10"/>
    </row>
    <row r="255" spans="2:2">
      <c r="B255" s="10"/>
    </row>
    <row r="256" spans="2:2">
      <c r="B256" s="10"/>
    </row>
    <row r="257" spans="2:2">
      <c r="B257" s="10"/>
    </row>
    <row r="258" spans="2:2">
      <c r="B258" s="10"/>
    </row>
    <row r="259" spans="2:2">
      <c r="B259" s="10"/>
    </row>
    <row r="260" spans="2:2">
      <c r="B260" s="10"/>
    </row>
    <row r="261" spans="2:2">
      <c r="B261" s="10"/>
    </row>
  </sheetData>
  <mergeCells count="3">
    <mergeCell ref="A9:D9"/>
    <mergeCell ref="A10:D10"/>
    <mergeCell ref="A11:D11"/>
  </mergeCells>
  <pageMargins left="0.78740157480314965" right="0.19685039370078741" top="0.39370078740157483" bottom="0.19685039370078741" header="0.51181102362204722" footer="0.51181102362204722"/>
  <pageSetup paperSize="9" scale="55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76"/>
  <sheetViews>
    <sheetView tabSelected="1" topLeftCell="A40" zoomScale="82" workbookViewId="0">
      <selection activeCell="A74" sqref="A74"/>
    </sheetView>
  </sheetViews>
  <sheetFormatPr defaultRowHeight="12.75"/>
  <cols>
    <col min="1" max="1" width="83.28515625" style="39" customWidth="1"/>
    <col min="2" max="2" width="7.5703125" style="39" customWidth="1"/>
    <col min="3" max="3" width="17.85546875" style="39" customWidth="1"/>
    <col min="4" max="4" width="18.28515625" style="39" customWidth="1"/>
    <col min="5" max="12" width="0" style="39" hidden="1" customWidth="1"/>
    <col min="13" max="13" width="13.42578125" style="39" hidden="1" customWidth="1"/>
    <col min="14" max="14" width="19.28515625" style="39" hidden="1" customWidth="1"/>
    <col min="15" max="16384" width="9.140625" style="39"/>
  </cols>
  <sheetData>
    <row r="1" spans="1:4" s="82" customFormat="1">
      <c r="D1" s="83" t="s">
        <v>205</v>
      </c>
    </row>
    <row r="2" spans="1:4" s="82" customFormat="1">
      <c r="A2" s="84" t="s">
        <v>206</v>
      </c>
      <c r="B2" s="84"/>
      <c r="C2" s="84"/>
      <c r="D2" s="84"/>
    </row>
    <row r="3" spans="1:4">
      <c r="A3" s="45" t="str">
        <f>баланс!A10</f>
        <v>АО  Страховая Компания "Казахмыс"</v>
      </c>
      <c r="B3" s="45"/>
      <c r="C3" s="45"/>
      <c r="D3" s="45"/>
    </row>
    <row r="4" spans="1:4">
      <c r="A4" s="45" t="str">
        <f>баланс!A11</f>
        <v>по состоянию на "01" апреля 2015 года</v>
      </c>
      <c r="B4" s="45"/>
      <c r="C4" s="45"/>
      <c r="D4" s="45"/>
    </row>
    <row r="5" spans="1:4" s="82" customFormat="1">
      <c r="D5" s="82" t="s">
        <v>9</v>
      </c>
    </row>
    <row r="6" spans="1:4" s="82" customFormat="1" ht="71.25" customHeight="1">
      <c r="A6" s="85" t="s">
        <v>10</v>
      </c>
      <c r="B6" s="86" t="s">
        <v>207</v>
      </c>
      <c r="C6" s="85" t="s">
        <v>84</v>
      </c>
      <c r="D6" s="87" t="s">
        <v>85</v>
      </c>
    </row>
    <row r="7" spans="1:4" s="82" customFormat="1">
      <c r="A7" s="88">
        <v>1</v>
      </c>
      <c r="B7" s="88">
        <v>2</v>
      </c>
      <c r="C7" s="88">
        <v>3</v>
      </c>
      <c r="D7" s="88">
        <v>4</v>
      </c>
    </row>
    <row r="8" spans="1:4" s="91" customFormat="1">
      <c r="A8" s="89" t="s">
        <v>208</v>
      </c>
      <c r="B8" s="90"/>
      <c r="C8" s="23">
        <f>ОПУ!C86</f>
        <v>216951</v>
      </c>
      <c r="D8" s="23">
        <v>619263</v>
      </c>
    </row>
    <row r="9" spans="1:4">
      <c r="A9" s="92" t="s">
        <v>209</v>
      </c>
      <c r="B9" s="93"/>
      <c r="C9" s="55">
        <f>SUM(C10:C15)</f>
        <v>-7699</v>
      </c>
      <c r="D9" s="55">
        <v>-271470</v>
      </c>
    </row>
    <row r="10" spans="1:4">
      <c r="A10" s="94" t="s">
        <v>210</v>
      </c>
      <c r="B10" s="93">
        <v>1</v>
      </c>
      <c r="C10" s="55">
        <f>ОПУ!C82</f>
        <v>3139</v>
      </c>
      <c r="D10" s="55">
        <v>9335</v>
      </c>
    </row>
    <row r="11" spans="1:4">
      <c r="A11" s="94" t="s">
        <v>211</v>
      </c>
      <c r="B11" s="93">
        <v>2</v>
      </c>
      <c r="C11" s="55">
        <f>ОПУ!C76</f>
        <v>6102</v>
      </c>
      <c r="D11" s="55">
        <v>550654</v>
      </c>
    </row>
    <row r="12" spans="1:4">
      <c r="A12" s="94" t="s">
        <v>212</v>
      </c>
      <c r="B12" s="93">
        <v>3</v>
      </c>
      <c r="C12" s="55">
        <f>баланс!C76-баланс!D76</f>
        <v>-16940</v>
      </c>
      <c r="D12" s="55">
        <v>-278800</v>
      </c>
    </row>
    <row r="13" spans="1:4">
      <c r="A13" s="94" t="s">
        <v>213</v>
      </c>
      <c r="B13" s="93">
        <v>4</v>
      </c>
      <c r="C13" s="55"/>
      <c r="D13" s="55"/>
    </row>
    <row r="14" spans="1:4">
      <c r="A14" s="94" t="s">
        <v>214</v>
      </c>
      <c r="B14" s="93">
        <v>5</v>
      </c>
      <c r="C14" s="55"/>
      <c r="D14" s="55"/>
    </row>
    <row r="15" spans="1:4">
      <c r="A15" s="95" t="s">
        <v>215</v>
      </c>
      <c r="B15" s="93">
        <v>6</v>
      </c>
      <c r="C15" s="55"/>
      <c r="D15" s="55">
        <v>-552659</v>
      </c>
    </row>
    <row r="16" spans="1:4" s="99" customFormat="1">
      <c r="A16" s="96" t="s">
        <v>216</v>
      </c>
      <c r="B16" s="97"/>
      <c r="C16" s="98">
        <f>C8+C9</f>
        <v>209252</v>
      </c>
      <c r="D16" s="98">
        <v>347793</v>
      </c>
    </row>
    <row r="17" spans="1:4" s="40" customFormat="1">
      <c r="A17" s="100" t="s">
        <v>217</v>
      </c>
      <c r="B17" s="101"/>
      <c r="C17" s="55">
        <f>SUM(C18:C27)</f>
        <v>-558375</v>
      </c>
      <c r="D17" s="55">
        <v>838827</v>
      </c>
    </row>
    <row r="18" spans="1:4">
      <c r="A18" s="94" t="s">
        <v>218</v>
      </c>
      <c r="B18" s="102">
        <v>7</v>
      </c>
      <c r="C18" s="55">
        <f>баланс!D17-баланс!C17</f>
        <v>-157904</v>
      </c>
      <c r="D18" s="55">
        <v>491111</v>
      </c>
    </row>
    <row r="19" spans="1:4" ht="25.5">
      <c r="A19" s="94" t="s">
        <v>219</v>
      </c>
      <c r="B19" s="102">
        <v>8</v>
      </c>
      <c r="C19" s="55">
        <f>баланс!D19-баланс!C19+баланс!D18-баланс!C18</f>
        <v>23809</v>
      </c>
      <c r="D19" s="55">
        <v>-860887</v>
      </c>
    </row>
    <row r="20" spans="1:4">
      <c r="A20" s="94" t="s">
        <v>220</v>
      </c>
      <c r="B20" s="102">
        <v>9</v>
      </c>
      <c r="C20" s="55">
        <f>баланс!D20-баланс!C20</f>
        <v>-250337</v>
      </c>
      <c r="D20" s="55">
        <v>1000246</v>
      </c>
    </row>
    <row r="21" spans="1:4">
      <c r="A21" s="94" t="s">
        <v>221</v>
      </c>
      <c r="B21" s="102">
        <v>10</v>
      </c>
      <c r="C21" s="55">
        <f>баланс!D23-баланс!C23+баланс!D24-баланс!C24+баланс!D27-баланс!C27+баланс!D28-баланс!C28</f>
        <v>-234919</v>
      </c>
      <c r="D21" s="55">
        <v>-197087</v>
      </c>
    </row>
    <row r="22" spans="1:4" ht="25.5">
      <c r="A22" s="94" t="s">
        <v>222</v>
      </c>
      <c r="B22" s="102">
        <v>11</v>
      </c>
      <c r="C22" s="55">
        <f>баланс!D29-баланс!C29</f>
        <v>247159</v>
      </c>
      <c r="D22" s="55">
        <v>-472607</v>
      </c>
    </row>
    <row r="23" spans="1:4">
      <c r="A23" s="94"/>
      <c r="B23" s="102"/>
      <c r="C23" s="55"/>
      <c r="D23" s="55"/>
    </row>
    <row r="24" spans="1:4">
      <c r="A24" s="94" t="s">
        <v>223</v>
      </c>
      <c r="B24" s="102">
        <v>12</v>
      </c>
      <c r="C24" s="55">
        <f>баланс!D31-баланс!C31+баланс!D35-баланс!C35+баланс!D34-баланс!C34+баланс!D30-баланс!C30-C11</f>
        <v>-144542</v>
      </c>
      <c r="D24" s="55">
        <v>883624</v>
      </c>
    </row>
    <row r="25" spans="1:4">
      <c r="A25" s="94" t="s">
        <v>224</v>
      </c>
      <c r="B25" s="102">
        <v>13</v>
      </c>
      <c r="C25" s="55"/>
      <c r="D25" s="55"/>
    </row>
    <row r="26" spans="1:4">
      <c r="A26" s="94" t="s">
        <v>225</v>
      </c>
      <c r="B26" s="102">
        <v>14</v>
      </c>
      <c r="C26" s="55">
        <f>баланс!D33-баланс!C33</f>
        <v>-39242</v>
      </c>
      <c r="D26" s="55">
        <v>-5198</v>
      </c>
    </row>
    <row r="27" spans="1:4">
      <c r="A27" s="94" t="s">
        <v>226</v>
      </c>
      <c r="B27" s="102">
        <v>15</v>
      </c>
      <c r="C27" s="55">
        <f>баланс!D42-баланс!C42</f>
        <v>-2399</v>
      </c>
      <c r="D27" s="55">
        <v>-375</v>
      </c>
    </row>
    <row r="28" spans="1:4" s="40" customFormat="1">
      <c r="A28" s="103" t="s">
        <v>227</v>
      </c>
      <c r="B28" s="104"/>
      <c r="C28" s="105">
        <f>SUM(C29:C41)</f>
        <v>1028736</v>
      </c>
      <c r="D28" s="105">
        <v>-771390</v>
      </c>
    </row>
    <row r="29" spans="1:4">
      <c r="A29" s="94" t="s">
        <v>228</v>
      </c>
      <c r="B29" s="93">
        <v>16</v>
      </c>
      <c r="C29" s="55">
        <f>баланс!C47-баланс!D47</f>
        <v>463879</v>
      </c>
      <c r="D29" s="55">
        <v>-2176005</v>
      </c>
    </row>
    <row r="30" spans="1:4" ht="25.5">
      <c r="A30" s="94" t="s">
        <v>229</v>
      </c>
      <c r="B30" s="93">
        <v>17</v>
      </c>
      <c r="C30" s="55">
        <f>баланс!C48-баланс!D48</f>
        <v>0</v>
      </c>
      <c r="D30" s="55">
        <v>0</v>
      </c>
    </row>
    <row r="31" spans="1:4" ht="12.75" customHeight="1">
      <c r="A31" s="94" t="s">
        <v>230</v>
      </c>
      <c r="B31" s="93">
        <v>18</v>
      </c>
      <c r="C31" s="55">
        <f>баланс!C49-баланс!D49</f>
        <v>0</v>
      </c>
      <c r="D31" s="55">
        <v>0</v>
      </c>
    </row>
    <row r="32" spans="1:4">
      <c r="A32" s="94" t="s">
        <v>231</v>
      </c>
      <c r="B32" s="93">
        <v>19</v>
      </c>
      <c r="C32" s="55">
        <f>баланс!C50-баланс!D50</f>
        <v>-237764</v>
      </c>
      <c r="D32" s="55">
        <v>-280143</v>
      </c>
    </row>
    <row r="33" spans="1:4">
      <c r="A33" s="94" t="s">
        <v>232</v>
      </c>
      <c r="B33" s="93">
        <v>20</v>
      </c>
      <c r="C33" s="55">
        <f>баланс!C51-баланс!D51</f>
        <v>-192779</v>
      </c>
      <c r="D33" s="55">
        <v>-809265</v>
      </c>
    </row>
    <row r="34" spans="1:4">
      <c r="A34" s="94" t="s">
        <v>233</v>
      </c>
      <c r="B34" s="93">
        <v>21</v>
      </c>
      <c r="C34" s="55">
        <f>баланс!C52-баланс!D52</f>
        <v>0</v>
      </c>
      <c r="D34" s="55">
        <v>2380199</v>
      </c>
    </row>
    <row r="35" spans="1:4">
      <c r="A35" s="94" t="s">
        <v>234</v>
      </c>
      <c r="B35" s="93">
        <v>22</v>
      </c>
      <c r="C35" s="55">
        <f>баланс!C54-баланс!D54</f>
        <v>971672</v>
      </c>
      <c r="D35" s="55">
        <v>-16123</v>
      </c>
    </row>
    <row r="36" spans="1:4" ht="12.75" customHeight="1">
      <c r="A36" s="94" t="s">
        <v>235</v>
      </c>
      <c r="B36" s="93">
        <v>23</v>
      </c>
      <c r="C36" s="55">
        <f>баланс!C55-баланс!D55</f>
        <v>-30248</v>
      </c>
      <c r="D36" s="55">
        <v>48096</v>
      </c>
    </row>
    <row r="37" spans="1:4">
      <c r="A37" s="94" t="s">
        <v>236</v>
      </c>
      <c r="B37" s="93">
        <v>24</v>
      </c>
      <c r="C37" s="55">
        <f>баланс!C57-баланс!D57</f>
        <v>-30719</v>
      </c>
      <c r="D37" s="55">
        <v>-4971</v>
      </c>
    </row>
    <row r="38" spans="1:4">
      <c r="A38" s="94" t="s">
        <v>237</v>
      </c>
      <c r="B38" s="93">
        <v>25</v>
      </c>
      <c r="C38" s="55">
        <f>баланс!C58-баланс!D58</f>
        <v>48553</v>
      </c>
      <c r="D38" s="55">
        <v>-546</v>
      </c>
    </row>
    <row r="39" spans="1:4">
      <c r="A39" s="94" t="s">
        <v>238</v>
      </c>
      <c r="B39" s="93">
        <v>26</v>
      </c>
      <c r="C39" s="55">
        <f>баланс!C60-баланс!D60</f>
        <v>0</v>
      </c>
      <c r="D39" s="55">
        <v>0</v>
      </c>
    </row>
    <row r="40" spans="1:4">
      <c r="A40" s="94" t="s">
        <v>239</v>
      </c>
      <c r="B40" s="93">
        <v>27</v>
      </c>
      <c r="C40" s="55">
        <f>баланс!C63-баланс!D63</f>
        <v>12987</v>
      </c>
      <c r="D40" s="55">
        <v>-1567</v>
      </c>
    </row>
    <row r="41" spans="1:4">
      <c r="A41" s="94" t="s">
        <v>240</v>
      </c>
      <c r="B41" s="93">
        <v>28</v>
      </c>
      <c r="C41" s="55">
        <f>баланс!C64+баланс!C65+баланс!C66+баланс!C59-баланс!D64-баланс!D65-баланс!D66-баланс!D59</f>
        <v>23155</v>
      </c>
      <c r="D41" s="55">
        <v>88935</v>
      </c>
    </row>
    <row r="42" spans="1:4" s="99" customFormat="1">
      <c r="A42" s="89" t="s">
        <v>241</v>
      </c>
      <c r="B42" s="90"/>
      <c r="C42" s="106">
        <f>C17+C28</f>
        <v>470361</v>
      </c>
      <c r="D42" s="106">
        <v>67437</v>
      </c>
    </row>
    <row r="43" spans="1:4" s="109" customFormat="1">
      <c r="A43" s="94" t="s">
        <v>242</v>
      </c>
      <c r="B43" s="107">
        <v>29</v>
      </c>
      <c r="C43" s="108">
        <f>ОПУ!C89</f>
        <v>28780</v>
      </c>
      <c r="D43" s="108">
        <v>152070</v>
      </c>
    </row>
    <row r="44" spans="1:4" s="109" customFormat="1">
      <c r="A44" s="110"/>
      <c r="B44" s="107"/>
      <c r="C44" s="108"/>
      <c r="D44" s="108"/>
    </row>
    <row r="45" spans="1:4" s="114" customFormat="1" ht="27" customHeight="1">
      <c r="A45" s="111" t="s">
        <v>243</v>
      </c>
      <c r="B45" s="112"/>
      <c r="C45" s="113">
        <f>C42-C43</f>
        <v>441581</v>
      </c>
      <c r="D45" s="113">
        <v>-84633</v>
      </c>
    </row>
    <row r="46" spans="1:4">
      <c r="A46" s="92"/>
      <c r="B46" s="93"/>
      <c r="C46" s="55"/>
      <c r="D46" s="55"/>
    </row>
    <row r="47" spans="1:4">
      <c r="A47" s="115" t="s">
        <v>244</v>
      </c>
      <c r="B47" s="93"/>
      <c r="C47" s="55"/>
      <c r="D47" s="55"/>
    </row>
    <row r="48" spans="1:4">
      <c r="A48" s="92" t="s">
        <v>245</v>
      </c>
      <c r="B48" s="93">
        <v>30</v>
      </c>
      <c r="C48" s="55">
        <f>баланс!D36-баланс!C36</f>
        <v>0</v>
      </c>
      <c r="D48" s="55">
        <v>0</v>
      </c>
    </row>
    <row r="49" spans="1:11">
      <c r="A49" s="92" t="s">
        <v>246</v>
      </c>
      <c r="B49" s="93">
        <v>31</v>
      </c>
      <c r="C49" s="55">
        <f>баланс!D41+баланс!D38-баланс!C38-баланс!C41-ф3!C10</f>
        <v>-120829</v>
      </c>
      <c r="D49" s="55">
        <v>-30926</v>
      </c>
    </row>
    <row r="50" spans="1:11">
      <c r="A50" s="92" t="s">
        <v>247</v>
      </c>
      <c r="B50" s="93">
        <v>32</v>
      </c>
      <c r="C50" s="55"/>
      <c r="D50" s="55">
        <v>9342</v>
      </c>
    </row>
    <row r="51" spans="1:11">
      <c r="A51" s="92" t="s">
        <v>248</v>
      </c>
      <c r="B51" s="116">
        <v>33</v>
      </c>
      <c r="C51" s="55"/>
      <c r="D51" s="55"/>
    </row>
    <row r="52" spans="1:11">
      <c r="A52" s="92" t="s">
        <v>249</v>
      </c>
      <c r="B52" s="93">
        <v>34</v>
      </c>
      <c r="C52" s="55"/>
      <c r="D52" s="55"/>
    </row>
    <row r="53" spans="1:11" s="99" customFormat="1">
      <c r="A53" s="89" t="s">
        <v>250</v>
      </c>
      <c r="B53" s="90"/>
      <c r="C53" s="117">
        <f>SUM(C48:C52)</f>
        <v>-120829</v>
      </c>
      <c r="D53" s="117">
        <v>-21584</v>
      </c>
    </row>
    <row r="54" spans="1:11">
      <c r="A54" s="92"/>
      <c r="B54" s="93"/>
      <c r="C54" s="55"/>
      <c r="D54" s="55"/>
    </row>
    <row r="55" spans="1:11">
      <c r="A55" s="115" t="s">
        <v>251</v>
      </c>
      <c r="B55" s="93"/>
      <c r="C55" s="55"/>
      <c r="D55" s="55"/>
    </row>
    <row r="56" spans="1:11">
      <c r="A56" s="92" t="s">
        <v>252</v>
      </c>
      <c r="B56" s="93">
        <v>35</v>
      </c>
      <c r="C56" s="55">
        <f>баланс!C71-баланс!D71-баланс!C72+баланс!D72</f>
        <v>0</v>
      </c>
      <c r="D56" s="55">
        <v>0</v>
      </c>
    </row>
    <row r="57" spans="1:11" s="118" customFormat="1">
      <c r="A57" s="92" t="s">
        <v>253</v>
      </c>
      <c r="B57" s="93">
        <v>36</v>
      </c>
      <c r="C57" s="55"/>
      <c r="D57" s="55"/>
    </row>
    <row r="58" spans="1:11">
      <c r="A58" s="92" t="s">
        <v>50</v>
      </c>
      <c r="B58" s="93">
        <v>37</v>
      </c>
      <c r="C58" s="55"/>
      <c r="D58" s="119"/>
    </row>
    <row r="59" spans="1:11">
      <c r="A59" s="92" t="s">
        <v>254</v>
      </c>
      <c r="B59" s="93">
        <v>38</v>
      </c>
      <c r="C59" s="55"/>
      <c r="D59" s="55"/>
      <c r="E59" s="39" t="s">
        <v>255</v>
      </c>
    </row>
    <row r="60" spans="1:11">
      <c r="A60" s="92" t="s">
        <v>249</v>
      </c>
      <c r="B60" s="93">
        <v>39</v>
      </c>
      <c r="C60" s="55"/>
      <c r="D60" s="55"/>
    </row>
    <row r="61" spans="1:11" s="99" customFormat="1">
      <c r="A61" s="89" t="s">
        <v>256</v>
      </c>
      <c r="B61" s="90"/>
      <c r="C61" s="117">
        <f>C56+C57+C58+C59+C60</f>
        <v>0</v>
      </c>
      <c r="D61" s="117">
        <v>0</v>
      </c>
    </row>
    <row r="62" spans="1:11">
      <c r="A62" s="92"/>
      <c r="B62" s="93"/>
      <c r="C62" s="55"/>
      <c r="D62" s="55"/>
    </row>
    <row r="63" spans="1:11" s="123" customFormat="1" ht="13.5">
      <c r="A63" s="120" t="s">
        <v>257</v>
      </c>
      <c r="B63" s="121"/>
      <c r="C63" s="122">
        <f>C45+C53+C9+C61+C8</f>
        <v>530004</v>
      </c>
      <c r="D63" s="122">
        <v>241576</v>
      </c>
      <c r="K63" s="123">
        <v>241576</v>
      </c>
    </row>
    <row r="64" spans="1:11">
      <c r="A64" s="94"/>
      <c r="B64" s="93"/>
      <c r="C64" s="55"/>
      <c r="D64" s="55"/>
      <c r="K64" s="39">
        <v>694390</v>
      </c>
    </row>
    <row r="65" spans="1:14">
      <c r="A65" s="92" t="s">
        <v>258</v>
      </c>
      <c r="B65" s="93">
        <v>40</v>
      </c>
      <c r="C65" s="55">
        <f>баланс!D16</f>
        <v>618197</v>
      </c>
      <c r="D65" s="55">
        <v>425154</v>
      </c>
      <c r="K65" s="39">
        <f>K63-K64</f>
        <v>-452814</v>
      </c>
    </row>
    <row r="66" spans="1:14">
      <c r="A66" s="92" t="s">
        <v>259</v>
      </c>
      <c r="B66" s="93">
        <v>41</v>
      </c>
      <c r="C66" s="55">
        <f>C65+C63</f>
        <v>1148201</v>
      </c>
      <c r="D66" s="55">
        <v>666730</v>
      </c>
    </row>
    <row r="67" spans="1:14" s="82" customFormat="1" ht="12.75" hidden="1" customHeight="1">
      <c r="A67" s="124"/>
      <c r="C67" s="125">
        <f>C65-C66</f>
        <v>-530004</v>
      </c>
      <c r="D67" s="125">
        <f>D65-D66</f>
        <v>-241576</v>
      </c>
      <c r="K67" s="82">
        <v>425154</v>
      </c>
      <c r="M67" s="126">
        <v>89490</v>
      </c>
      <c r="N67" s="126">
        <v>736000</v>
      </c>
    </row>
    <row r="68" spans="1:14" s="82" customFormat="1">
      <c r="A68" s="127"/>
      <c r="K68" s="82">
        <v>666730</v>
      </c>
      <c r="M68" s="126">
        <v>10089574</v>
      </c>
      <c r="N68" s="126">
        <v>8855044</v>
      </c>
    </row>
    <row r="69" spans="1:14">
      <c r="A69" s="128"/>
      <c r="K69" s="39">
        <f>K67-K68</f>
        <v>-241576</v>
      </c>
      <c r="M69" s="126">
        <v>10564121</v>
      </c>
    </row>
    <row r="70" spans="1:14" ht="24.75" customHeight="1">
      <c r="A70" s="164" t="str">
        <f>баланс!A87</f>
        <v>Первый руководитель (на период его отсутствия – лицо, его замещающее) Чегебаев Самат Садырбаевич ______________</v>
      </c>
      <c r="B70" s="164"/>
      <c r="C70" s="164"/>
      <c r="D70" s="164"/>
      <c r="M70" s="129">
        <f>SUM(M67:M69)</f>
        <v>20743185</v>
      </c>
      <c r="N70" s="129">
        <f>SUM(N67:N69)</f>
        <v>9591044</v>
      </c>
    </row>
    <row r="71" spans="1:14">
      <c r="B71" s="35"/>
      <c r="N71" s="130">
        <f>M70+N70</f>
        <v>30334229</v>
      </c>
    </row>
    <row r="72" spans="1:14">
      <c r="A72" s="165" t="str">
        <f>баланс!A89</f>
        <v>Главный бухгалтер  (на период его отсутствия – лицо, его замещающее) Касенова Айгуль Оразалиевна____________</v>
      </c>
      <c r="B72" s="165"/>
      <c r="C72" s="165"/>
      <c r="D72" s="165"/>
    </row>
    <row r="73" spans="1:14">
      <c r="M73" s="131">
        <v>984806.91</v>
      </c>
    </row>
    <row r="74" spans="1:14">
      <c r="A74" s="132"/>
      <c r="M74" s="131">
        <v>1370494.85</v>
      </c>
    </row>
    <row r="75" spans="1:14">
      <c r="M75" s="129">
        <f>SUM(M73:M74)</f>
        <v>2355301.7600000002</v>
      </c>
    </row>
    <row r="76" spans="1:14">
      <c r="A76" s="39" t="s">
        <v>80</v>
      </c>
    </row>
  </sheetData>
  <mergeCells count="5">
    <mergeCell ref="A2:D2"/>
    <mergeCell ref="A3:D3"/>
    <mergeCell ref="A4:D4"/>
    <mergeCell ref="A70:D70"/>
    <mergeCell ref="A72:D72"/>
  </mergeCells>
  <pageMargins left="0.59055118110236227" right="0.39370078740157483" top="0.39370078740157483" bottom="0" header="0.51181102362204722" footer="0.51181102362204722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64"/>
  <sheetViews>
    <sheetView topLeftCell="A13" zoomScale="75" workbookViewId="0">
      <selection activeCell="A54" sqref="A54"/>
    </sheetView>
  </sheetViews>
  <sheetFormatPr defaultRowHeight="12.75"/>
  <cols>
    <col min="1" max="1" width="41.28515625" style="133" customWidth="1"/>
    <col min="2" max="2" width="11.140625" style="133" customWidth="1"/>
    <col min="3" max="3" width="11.7109375" style="133" customWidth="1"/>
    <col min="4" max="4" width="13.7109375" style="133" customWidth="1"/>
    <col min="5" max="5" width="12.85546875" style="133" customWidth="1"/>
    <col min="6" max="6" width="17.7109375" style="133" customWidth="1"/>
    <col min="7" max="7" width="14.5703125" style="133" customWidth="1"/>
    <col min="8" max="8" width="13.28515625" style="133" customWidth="1"/>
    <col min="9" max="16384" width="9.140625" style="133"/>
  </cols>
  <sheetData>
    <row r="1" spans="1:8">
      <c r="H1" s="134" t="s">
        <v>260</v>
      </c>
    </row>
    <row r="3" spans="1:8">
      <c r="A3" s="135" t="s">
        <v>261</v>
      </c>
      <c r="B3" s="135"/>
      <c r="C3" s="135"/>
      <c r="D3" s="135"/>
      <c r="E3" s="135"/>
      <c r="F3" s="135"/>
      <c r="G3" s="135"/>
      <c r="H3" s="135"/>
    </row>
    <row r="4" spans="1:8">
      <c r="A4" s="136" t="str">
        <f>баланс!A10</f>
        <v>АО  Страховая Компания "Казахмыс"</v>
      </c>
      <c r="B4" s="136"/>
      <c r="C4" s="136"/>
      <c r="D4" s="136"/>
      <c r="E4" s="136"/>
      <c r="F4" s="136"/>
      <c r="G4" s="136"/>
      <c r="H4" s="136"/>
    </row>
    <row r="5" spans="1:8">
      <c r="A5" s="136" t="str">
        <f>баланс!A11</f>
        <v>по состоянию на "01" апреля 2015 года</v>
      </c>
      <c r="B5" s="136"/>
      <c r="C5" s="136"/>
      <c r="D5" s="136"/>
      <c r="E5" s="136"/>
      <c r="F5" s="136"/>
      <c r="G5" s="136"/>
      <c r="H5" s="136"/>
    </row>
    <row r="6" spans="1:8">
      <c r="D6" s="137"/>
      <c r="E6" s="137"/>
      <c r="F6" s="137"/>
      <c r="G6" s="137"/>
      <c r="H6" s="138" t="s">
        <v>9</v>
      </c>
    </row>
    <row r="7" spans="1:8">
      <c r="A7" s="139"/>
      <c r="B7" s="140" t="s">
        <v>262</v>
      </c>
      <c r="C7" s="140"/>
      <c r="D7" s="140"/>
      <c r="E7" s="140"/>
      <c r="F7" s="140"/>
      <c r="G7" s="141" t="s">
        <v>263</v>
      </c>
      <c r="H7" s="141" t="s">
        <v>76</v>
      </c>
    </row>
    <row r="8" spans="1:8" ht="61.5" customHeight="1">
      <c r="A8" s="139"/>
      <c r="B8" s="142" t="s">
        <v>264</v>
      </c>
      <c r="C8" s="142" t="s">
        <v>67</v>
      </c>
      <c r="D8" s="142" t="s">
        <v>265</v>
      </c>
      <c r="E8" s="142" t="s">
        <v>266</v>
      </c>
      <c r="F8" s="142" t="s">
        <v>267</v>
      </c>
      <c r="G8" s="141"/>
      <c r="H8" s="141"/>
    </row>
    <row r="9" spans="1:8" s="137" customFormat="1" ht="14.25" customHeight="1">
      <c r="A9" s="143">
        <v>1</v>
      </c>
      <c r="B9" s="143">
        <v>2</v>
      </c>
      <c r="C9" s="143">
        <v>3</v>
      </c>
      <c r="D9" s="143">
        <v>4</v>
      </c>
      <c r="E9" s="143">
        <f>D9+1</f>
        <v>5</v>
      </c>
      <c r="F9" s="143">
        <f>E9+1</f>
        <v>6</v>
      </c>
      <c r="G9" s="143">
        <f>F9+1</f>
        <v>7</v>
      </c>
      <c r="H9" s="143">
        <f>G9+1</f>
        <v>8</v>
      </c>
    </row>
    <row r="10" spans="1:8" ht="21" customHeight="1">
      <c r="A10" s="144" t="s">
        <v>268</v>
      </c>
      <c r="B10" s="145">
        <v>650000</v>
      </c>
      <c r="C10" s="145">
        <v>889887</v>
      </c>
      <c r="D10" s="145">
        <v>-180226</v>
      </c>
      <c r="E10" s="145">
        <v>1251664</v>
      </c>
      <c r="F10" s="145">
        <f>B10+C10+D10+E10</f>
        <v>2611325</v>
      </c>
      <c r="G10" s="145">
        <v>0</v>
      </c>
      <c r="H10" s="145">
        <f>F10</f>
        <v>2611325</v>
      </c>
    </row>
    <row r="11" spans="1:8" ht="27" customHeight="1">
      <c r="A11" s="144" t="s">
        <v>269</v>
      </c>
      <c r="B11" s="146"/>
      <c r="C11" s="146"/>
      <c r="D11" s="146"/>
      <c r="E11" s="146"/>
      <c r="F11" s="145">
        <f t="shared" ref="F11:F45" si="0">B11+C11+D11+E11</f>
        <v>0</v>
      </c>
      <c r="G11" s="146"/>
      <c r="H11" s="145">
        <f t="shared" ref="H11:H46" si="1">F11</f>
        <v>0</v>
      </c>
    </row>
    <row r="12" spans="1:8" ht="22.5" customHeight="1">
      <c r="A12" s="144" t="s">
        <v>270</v>
      </c>
      <c r="B12" s="145">
        <f>B10+B11</f>
        <v>650000</v>
      </c>
      <c r="C12" s="145">
        <f>C10+C11</f>
        <v>889887</v>
      </c>
      <c r="D12" s="145">
        <f>D10+D11</f>
        <v>-180226</v>
      </c>
      <c r="E12" s="145">
        <f>E10+E11</f>
        <v>1251664</v>
      </c>
      <c r="F12" s="145">
        <f t="shared" si="0"/>
        <v>2611325</v>
      </c>
      <c r="G12" s="145">
        <f>G10+G11</f>
        <v>0</v>
      </c>
      <c r="H12" s="145">
        <f t="shared" si="1"/>
        <v>2611325</v>
      </c>
    </row>
    <row r="13" spans="1:8" ht="14.25" customHeight="1">
      <c r="A13" s="144" t="s">
        <v>271</v>
      </c>
      <c r="B13" s="145"/>
      <c r="C13" s="145"/>
      <c r="D13" s="145"/>
      <c r="E13" s="145"/>
      <c r="F13" s="145">
        <f t="shared" si="0"/>
        <v>0</v>
      </c>
      <c r="G13" s="145"/>
      <c r="H13" s="145">
        <f t="shared" si="1"/>
        <v>0</v>
      </c>
    </row>
    <row r="14" spans="1:8" ht="24">
      <c r="A14" s="144" t="s">
        <v>272</v>
      </c>
      <c r="B14" s="145"/>
      <c r="C14" s="145"/>
      <c r="D14" s="145">
        <v>46806</v>
      </c>
      <c r="E14" s="145"/>
      <c r="F14" s="145">
        <f t="shared" si="0"/>
        <v>46806</v>
      </c>
      <c r="G14" s="145"/>
      <c r="H14" s="145">
        <f t="shared" si="1"/>
        <v>46806</v>
      </c>
    </row>
    <row r="15" spans="1:8" ht="14.25" customHeight="1">
      <c r="A15" s="144" t="s">
        <v>273</v>
      </c>
      <c r="B15" s="145"/>
      <c r="C15" s="145"/>
      <c r="D15" s="145"/>
      <c r="E15" s="145"/>
      <c r="F15" s="145">
        <f t="shared" si="0"/>
        <v>0</v>
      </c>
      <c r="G15" s="145"/>
      <c r="H15" s="145">
        <f t="shared" si="1"/>
        <v>0</v>
      </c>
    </row>
    <row r="16" spans="1:8" ht="14.25" customHeight="1">
      <c r="A16" s="144" t="s">
        <v>274</v>
      </c>
      <c r="B16" s="145"/>
      <c r="C16" s="145"/>
      <c r="D16" s="145"/>
      <c r="E16" s="145"/>
      <c r="F16" s="145">
        <f t="shared" si="0"/>
        <v>0</v>
      </c>
      <c r="G16" s="145"/>
      <c r="H16" s="145">
        <f t="shared" si="1"/>
        <v>0</v>
      </c>
    </row>
    <row r="17" spans="1:8" ht="24">
      <c r="A17" s="144" t="s">
        <v>275</v>
      </c>
      <c r="B17" s="145"/>
      <c r="C17" s="145"/>
      <c r="D17" s="145"/>
      <c r="E17" s="145"/>
      <c r="F17" s="145">
        <f t="shared" si="0"/>
        <v>0</v>
      </c>
      <c r="G17" s="145"/>
      <c r="H17" s="145">
        <f t="shared" si="1"/>
        <v>0</v>
      </c>
    </row>
    <row r="18" spans="1:8">
      <c r="A18" s="144" t="s">
        <v>195</v>
      </c>
      <c r="B18" s="145"/>
      <c r="C18" s="145"/>
      <c r="D18" s="145"/>
      <c r="E18" s="145">
        <v>173519</v>
      </c>
      <c r="F18" s="145">
        <f t="shared" si="0"/>
        <v>173519</v>
      </c>
      <c r="G18" s="145"/>
      <c r="H18" s="145">
        <f t="shared" si="1"/>
        <v>173519</v>
      </c>
    </row>
    <row r="19" spans="1:8" ht="14.25" customHeight="1">
      <c r="A19" s="144" t="s">
        <v>276</v>
      </c>
      <c r="B19" s="145">
        <f>B18+B17+B16</f>
        <v>0</v>
      </c>
      <c r="C19" s="145">
        <f>C18+C17+C16</f>
        <v>0</v>
      </c>
      <c r="D19" s="145">
        <f>D18+D17+D16</f>
        <v>0</v>
      </c>
      <c r="E19" s="145">
        <f>E18+E17+E16</f>
        <v>173519</v>
      </c>
      <c r="F19" s="145">
        <f t="shared" si="0"/>
        <v>173519</v>
      </c>
      <c r="G19" s="145"/>
      <c r="H19" s="145">
        <f t="shared" si="1"/>
        <v>173519</v>
      </c>
    </row>
    <row r="20" spans="1:8" ht="15" customHeight="1">
      <c r="A20" s="144" t="s">
        <v>277</v>
      </c>
      <c r="B20" s="145"/>
      <c r="C20" s="145"/>
      <c r="D20" s="145"/>
      <c r="E20" s="145"/>
      <c r="F20" s="145">
        <f t="shared" si="0"/>
        <v>0</v>
      </c>
      <c r="G20" s="145"/>
      <c r="H20" s="145">
        <f t="shared" si="1"/>
        <v>0</v>
      </c>
    </row>
    <row r="21" spans="1:8" ht="15" customHeight="1">
      <c r="A21" s="144" t="s">
        <v>278</v>
      </c>
      <c r="B21" s="145"/>
      <c r="C21" s="145"/>
      <c r="D21" s="145"/>
      <c r="E21" s="145"/>
      <c r="F21" s="145">
        <f t="shared" si="0"/>
        <v>0</v>
      </c>
      <c r="G21" s="145"/>
      <c r="H21" s="145">
        <f t="shared" si="1"/>
        <v>0</v>
      </c>
    </row>
    <row r="22" spans="1:8" ht="15" customHeight="1">
      <c r="A22" s="144" t="s">
        <v>279</v>
      </c>
      <c r="B22" s="145"/>
      <c r="C22" s="145"/>
      <c r="D22" s="145"/>
      <c r="E22" s="145"/>
      <c r="F22" s="145">
        <f t="shared" si="0"/>
        <v>0</v>
      </c>
      <c r="G22" s="145"/>
      <c r="H22" s="145">
        <f t="shared" si="1"/>
        <v>0</v>
      </c>
    </row>
    <row r="23" spans="1:8" ht="15" customHeight="1">
      <c r="A23" s="144" t="s">
        <v>280</v>
      </c>
      <c r="B23" s="145"/>
      <c r="C23" s="145"/>
      <c r="D23" s="145">
        <v>16351650</v>
      </c>
      <c r="E23" s="145">
        <v>-16351650</v>
      </c>
      <c r="F23" s="145"/>
      <c r="G23" s="145"/>
      <c r="H23" s="145">
        <f t="shared" si="1"/>
        <v>0</v>
      </c>
    </row>
    <row r="24" spans="1:8" ht="15" customHeight="1">
      <c r="A24" s="144" t="s">
        <v>281</v>
      </c>
      <c r="B24" s="145"/>
      <c r="C24" s="145"/>
      <c r="D24" s="145"/>
      <c r="E24" s="145"/>
      <c r="F24" s="145">
        <f t="shared" si="0"/>
        <v>0</v>
      </c>
      <c r="G24" s="145"/>
      <c r="H24" s="145">
        <f t="shared" si="1"/>
        <v>0</v>
      </c>
    </row>
    <row r="25" spans="1:8" ht="15" customHeight="1">
      <c r="A25" s="144" t="s">
        <v>282</v>
      </c>
      <c r="B25" s="145"/>
      <c r="C25" s="145"/>
      <c r="D25" s="145"/>
      <c r="E25" s="145"/>
      <c r="F25" s="145">
        <f t="shared" si="0"/>
        <v>0</v>
      </c>
      <c r="G25" s="145"/>
      <c r="H25" s="145">
        <f t="shared" si="1"/>
        <v>0</v>
      </c>
    </row>
    <row r="26" spans="1:8" ht="15" customHeight="1">
      <c r="A26" s="144" t="s">
        <v>283</v>
      </c>
      <c r="B26" s="145"/>
      <c r="C26" s="145"/>
      <c r="D26" s="145"/>
      <c r="E26" s="145"/>
      <c r="F26" s="145">
        <f>-C26</f>
        <v>0</v>
      </c>
      <c r="G26" s="145"/>
      <c r="H26" s="145">
        <f t="shared" si="1"/>
        <v>0</v>
      </c>
    </row>
    <row r="27" spans="1:8" ht="15" customHeight="1">
      <c r="A27" s="144" t="s">
        <v>284</v>
      </c>
      <c r="B27" s="145"/>
      <c r="C27" s="145"/>
      <c r="D27" s="145">
        <v>16351650</v>
      </c>
      <c r="E27" s="145">
        <f>-D27</f>
        <v>-16351650</v>
      </c>
      <c r="F27" s="145"/>
      <c r="G27" s="145"/>
      <c r="H27" s="145">
        <f t="shared" si="1"/>
        <v>0</v>
      </c>
    </row>
    <row r="28" spans="1:8" ht="15" customHeight="1">
      <c r="A28" s="144" t="s">
        <v>285</v>
      </c>
      <c r="B28" s="145">
        <f>B12+B13+B14+B15+B16+B17+B18-B20+B21-B22+B23</f>
        <v>650000</v>
      </c>
      <c r="C28" s="145">
        <f>C12+C13+C14+C15+C16+C17+C18-C20+C21-C22+C23</f>
        <v>889887</v>
      </c>
      <c r="D28" s="145">
        <f>D12+D13+D14+D15+D16+D17+D18-D20+D21-D22+D23</f>
        <v>16218230</v>
      </c>
      <c r="E28" s="145">
        <f>E12+E13+E14+E15+E16+E17+E18-E20+E21-E22+E23</f>
        <v>-14926467</v>
      </c>
      <c r="F28" s="145">
        <f t="shared" si="0"/>
        <v>2831650</v>
      </c>
      <c r="G28" s="145">
        <f>G12+G13+G14+G15+G16+G17+G18-G20+G21-G22+G23</f>
        <v>0</v>
      </c>
      <c r="H28" s="145">
        <f t="shared" si="1"/>
        <v>2831650</v>
      </c>
    </row>
    <row r="29" spans="1:8" ht="15" customHeight="1">
      <c r="A29" s="144" t="s">
        <v>269</v>
      </c>
      <c r="B29" s="145"/>
      <c r="C29" s="145"/>
      <c r="D29" s="145"/>
      <c r="E29" s="145"/>
      <c r="F29" s="145">
        <f t="shared" si="0"/>
        <v>0</v>
      </c>
      <c r="G29" s="145"/>
      <c r="H29" s="145">
        <f t="shared" si="1"/>
        <v>0</v>
      </c>
    </row>
    <row r="30" spans="1:8" ht="15" customHeight="1">
      <c r="A30" s="144" t="s">
        <v>286</v>
      </c>
      <c r="B30" s="145">
        <f>B28+B29</f>
        <v>650000</v>
      </c>
      <c r="C30" s="145">
        <f>C28+C29</f>
        <v>889887</v>
      </c>
      <c r="D30" s="145">
        <f>D28+D29</f>
        <v>16218230</v>
      </c>
      <c r="E30" s="145">
        <f>E28+E29</f>
        <v>-14926467</v>
      </c>
      <c r="F30" s="145">
        <f t="shared" si="0"/>
        <v>2831650</v>
      </c>
      <c r="G30" s="145">
        <f>G28+G29</f>
        <v>0</v>
      </c>
      <c r="H30" s="145">
        <f t="shared" si="1"/>
        <v>2831650</v>
      </c>
    </row>
    <row r="31" spans="1:8">
      <c r="A31" s="147" t="s">
        <v>271</v>
      </c>
      <c r="B31" s="145"/>
      <c r="C31" s="145"/>
      <c r="D31" s="145"/>
      <c r="E31" s="145"/>
      <c r="F31" s="145">
        <f t="shared" si="0"/>
        <v>0</v>
      </c>
      <c r="G31" s="145"/>
      <c r="H31" s="145">
        <f t="shared" si="1"/>
        <v>0</v>
      </c>
    </row>
    <row r="32" spans="1:8" ht="24">
      <c r="A32" s="148" t="s">
        <v>272</v>
      </c>
      <c r="B32" s="145"/>
      <c r="C32" s="145"/>
      <c r="D32" s="145">
        <v>-16940</v>
      </c>
      <c r="E32" s="145">
        <v>0</v>
      </c>
      <c r="F32" s="145">
        <f t="shared" si="0"/>
        <v>-16940</v>
      </c>
      <c r="G32" s="145"/>
      <c r="H32" s="145">
        <f t="shared" si="1"/>
        <v>-16940</v>
      </c>
    </row>
    <row r="33" spans="1:8">
      <c r="A33" s="148" t="s">
        <v>273</v>
      </c>
      <c r="B33" s="145"/>
      <c r="C33" s="145"/>
      <c r="D33" s="145"/>
      <c r="E33" s="145"/>
      <c r="F33" s="145">
        <f t="shared" si="0"/>
        <v>0</v>
      </c>
      <c r="G33" s="145"/>
      <c r="H33" s="145">
        <f t="shared" si="1"/>
        <v>0</v>
      </c>
    </row>
    <row r="34" spans="1:8">
      <c r="A34" s="148" t="s">
        <v>274</v>
      </c>
      <c r="B34" s="145"/>
      <c r="C34" s="145"/>
      <c r="D34" s="145"/>
      <c r="E34" s="145"/>
      <c r="F34" s="145">
        <f t="shared" si="0"/>
        <v>0</v>
      </c>
      <c r="G34" s="145"/>
      <c r="H34" s="145">
        <f t="shared" si="1"/>
        <v>0</v>
      </c>
    </row>
    <row r="35" spans="1:8" ht="24">
      <c r="A35" s="148" t="s">
        <v>275</v>
      </c>
      <c r="B35" s="145"/>
      <c r="C35" s="145"/>
      <c r="D35" s="145"/>
      <c r="E35" s="145"/>
      <c r="F35" s="145">
        <f t="shared" si="0"/>
        <v>0</v>
      </c>
      <c r="G35" s="145"/>
      <c r="H35" s="145">
        <f t="shared" si="1"/>
        <v>0</v>
      </c>
    </row>
    <row r="36" spans="1:8">
      <c r="A36" s="148" t="s">
        <v>195</v>
      </c>
      <c r="B36" s="145"/>
      <c r="C36" s="145"/>
      <c r="D36" s="145"/>
      <c r="E36" s="145">
        <f>баланс!C79</f>
        <v>188171</v>
      </c>
      <c r="F36" s="145">
        <f t="shared" si="0"/>
        <v>188171</v>
      </c>
      <c r="G36" s="145"/>
      <c r="H36" s="145">
        <f t="shared" si="1"/>
        <v>188171</v>
      </c>
    </row>
    <row r="37" spans="1:8">
      <c r="A37" s="148" t="s">
        <v>276</v>
      </c>
      <c r="B37" s="145"/>
      <c r="C37" s="145"/>
      <c r="D37" s="145"/>
      <c r="E37" s="145">
        <f>E34+E35+E36</f>
        <v>188171</v>
      </c>
      <c r="F37" s="145">
        <f t="shared" si="0"/>
        <v>188171</v>
      </c>
      <c r="G37" s="145">
        <f>G34+G35+G36</f>
        <v>0</v>
      </c>
      <c r="H37" s="145">
        <f t="shared" si="1"/>
        <v>188171</v>
      </c>
    </row>
    <row r="38" spans="1:8">
      <c r="A38" s="144" t="s">
        <v>277</v>
      </c>
      <c r="B38" s="145"/>
      <c r="C38" s="145"/>
      <c r="D38" s="145"/>
      <c r="E38" s="145"/>
      <c r="F38" s="145">
        <f t="shared" si="0"/>
        <v>0</v>
      </c>
      <c r="G38" s="145"/>
      <c r="H38" s="145">
        <f t="shared" si="1"/>
        <v>0</v>
      </c>
    </row>
    <row r="39" spans="1:8">
      <c r="A39" s="144" t="s">
        <v>278</v>
      </c>
      <c r="B39" s="145">
        <f>баланс!C71-баланс!D71</f>
        <v>0</v>
      </c>
      <c r="C39" s="145"/>
      <c r="D39" s="145"/>
      <c r="E39" s="145"/>
      <c r="F39" s="145">
        <f t="shared" si="0"/>
        <v>0</v>
      </c>
      <c r="G39" s="145"/>
      <c r="H39" s="145">
        <f t="shared" si="1"/>
        <v>0</v>
      </c>
    </row>
    <row r="40" spans="1:8">
      <c r="A40" s="144" t="s">
        <v>279</v>
      </c>
      <c r="B40" s="145"/>
      <c r="C40" s="145"/>
      <c r="D40" s="145"/>
      <c r="E40" s="145"/>
      <c r="F40" s="145">
        <f t="shared" si="0"/>
        <v>0</v>
      </c>
      <c r="G40" s="145"/>
      <c r="H40" s="145">
        <f t="shared" si="1"/>
        <v>0</v>
      </c>
    </row>
    <row r="41" spans="1:8">
      <c r="A41" s="144" t="s">
        <v>280</v>
      </c>
      <c r="B41" s="145"/>
      <c r="C41" s="145"/>
      <c r="D41" s="145">
        <f>+D44+D45</f>
        <v>-16450224</v>
      </c>
      <c r="E41" s="145">
        <f>+E44+E45</f>
        <v>16450224</v>
      </c>
      <c r="F41" s="145">
        <f t="shared" si="0"/>
        <v>0</v>
      </c>
      <c r="G41" s="145"/>
      <c r="H41" s="145">
        <f t="shared" si="1"/>
        <v>0</v>
      </c>
    </row>
    <row r="42" spans="1:8" ht="15.75" customHeight="1">
      <c r="A42" s="144" t="s">
        <v>281</v>
      </c>
      <c r="B42" s="145"/>
      <c r="C42" s="145"/>
      <c r="D42" s="145"/>
      <c r="E42" s="145"/>
      <c r="F42" s="145">
        <f t="shared" si="0"/>
        <v>0</v>
      </c>
      <c r="G42" s="145"/>
      <c r="H42" s="145">
        <f t="shared" si="1"/>
        <v>0</v>
      </c>
    </row>
    <row r="43" spans="1:8" ht="21.75" customHeight="1">
      <c r="A43" s="149" t="s">
        <v>287</v>
      </c>
      <c r="B43" s="145">
        <f>B44+B45</f>
        <v>0</v>
      </c>
      <c r="C43" s="145">
        <f>C44+C45</f>
        <v>0</v>
      </c>
      <c r="D43" s="145"/>
      <c r="E43" s="145"/>
      <c r="F43" s="145">
        <f t="shared" si="0"/>
        <v>0</v>
      </c>
      <c r="G43" s="145"/>
      <c r="H43" s="145">
        <f t="shared" si="1"/>
        <v>0</v>
      </c>
    </row>
    <row r="44" spans="1:8">
      <c r="A44" s="150" t="s">
        <v>283</v>
      </c>
      <c r="B44" s="145"/>
      <c r="C44" s="145"/>
      <c r="D44" s="145"/>
      <c r="E44" s="145"/>
      <c r="F44" s="145">
        <f t="shared" si="0"/>
        <v>0</v>
      </c>
      <c r="G44" s="145"/>
      <c r="H44" s="145">
        <f t="shared" si="1"/>
        <v>0</v>
      </c>
    </row>
    <row r="45" spans="1:8">
      <c r="A45" s="150" t="s">
        <v>284</v>
      </c>
      <c r="B45" s="145"/>
      <c r="C45" s="145"/>
      <c r="D45" s="145">
        <v>-16450224</v>
      </c>
      <c r="E45" s="145">
        <f>-D45</f>
        <v>16450224</v>
      </c>
      <c r="F45" s="145">
        <f t="shared" si="0"/>
        <v>0</v>
      </c>
      <c r="G45" s="145"/>
      <c r="H45" s="145">
        <f t="shared" si="1"/>
        <v>0</v>
      </c>
    </row>
    <row r="46" spans="1:8" ht="18" customHeight="1">
      <c r="A46" s="144" t="s">
        <v>288</v>
      </c>
      <c r="B46" s="145">
        <f>B30+B31+B32+B33+B37-B38+B39+B40+B41</f>
        <v>650000</v>
      </c>
      <c r="C46" s="145">
        <f>C30+C31+C32+C33+C37-C38+C39+C40+C41+C36</f>
        <v>889887</v>
      </c>
      <c r="D46" s="145">
        <f>D30+D31+D32+D33+D37-D38+D39+D40+D41+D36</f>
        <v>-248934</v>
      </c>
      <c r="E46" s="145">
        <f>E30+E31+E32+E33+E37-E38+E39+E40+E41+E36-F36</f>
        <v>1711928</v>
      </c>
      <c r="F46" s="145">
        <f>F30+F31+F32+F33+F37-F38+F39+F40+F41</f>
        <v>3002881</v>
      </c>
      <c r="G46" s="145"/>
      <c r="H46" s="145">
        <f t="shared" si="1"/>
        <v>3002881</v>
      </c>
    </row>
    <row r="47" spans="1:8" ht="18.75" customHeight="1">
      <c r="A47" s="151"/>
      <c r="B47" s="152"/>
    </row>
    <row r="48" spans="1:8" ht="30" customHeight="1">
      <c r="A48" s="153" t="str">
        <f>баланс!A87</f>
        <v>Первый руководитель (на период его отсутствия – лицо, его замещающее) Чегебаев Самат Садырбаевич ______________</v>
      </c>
      <c r="B48" s="153"/>
      <c r="C48" s="153"/>
      <c r="D48" s="153"/>
      <c r="E48" s="153"/>
      <c r="F48" s="153"/>
      <c r="G48" s="153"/>
      <c r="H48" s="153"/>
    </row>
    <row r="49" spans="1:8" ht="13.5" customHeight="1">
      <c r="A49" s="156"/>
      <c r="D49" s="154"/>
      <c r="E49" s="155"/>
      <c r="F49" s="154"/>
      <c r="G49" s="154"/>
      <c r="H49" s="154"/>
    </row>
    <row r="50" spans="1:8" ht="31.5" customHeight="1">
      <c r="A50" s="157" t="str">
        <f>баланс!A89</f>
        <v>Главный бухгалтер  (на период его отсутствия – лицо, его замещающее) Касенова Айгуль Оразалиевна____________</v>
      </c>
      <c r="B50" s="157"/>
      <c r="C50" s="157"/>
      <c r="D50" s="157"/>
      <c r="E50" s="157"/>
      <c r="F50" s="157"/>
      <c r="G50" s="157"/>
      <c r="H50" s="157"/>
    </row>
    <row r="51" spans="1:8" ht="13.5" customHeight="1">
      <c r="A51" s="156"/>
      <c r="D51" s="154"/>
      <c r="E51" s="154"/>
      <c r="F51" s="154"/>
      <c r="G51" s="154"/>
      <c r="H51" s="154"/>
    </row>
    <row r="52" spans="1:8">
      <c r="A52" s="156" t="s">
        <v>204</v>
      </c>
      <c r="D52" s="154"/>
      <c r="E52" s="154"/>
      <c r="F52" s="154"/>
      <c r="G52" s="154"/>
      <c r="H52" s="154"/>
    </row>
    <row r="53" spans="1:8" ht="16.5" customHeight="1">
      <c r="A53" s="156"/>
      <c r="D53" s="154"/>
      <c r="E53" s="154"/>
      <c r="F53" s="154"/>
      <c r="G53" s="154"/>
      <c r="H53" s="154"/>
    </row>
    <row r="54" spans="1:8">
      <c r="A54" s="132"/>
      <c r="D54" s="154"/>
      <c r="E54" s="154"/>
      <c r="F54" s="154"/>
      <c r="G54" s="154"/>
      <c r="H54" s="154"/>
    </row>
    <row r="55" spans="1:8" ht="18" customHeight="1">
      <c r="A55" s="156"/>
      <c r="D55" s="154"/>
      <c r="E55" s="154"/>
      <c r="F55" s="154"/>
      <c r="G55" s="154"/>
      <c r="H55" s="154"/>
    </row>
    <row r="56" spans="1:8">
      <c r="A56" s="156" t="s">
        <v>80</v>
      </c>
      <c r="D56" s="154"/>
      <c r="E56" s="154"/>
      <c r="F56" s="154"/>
      <c r="G56" s="154"/>
      <c r="H56" s="154"/>
    </row>
    <row r="57" spans="1:8">
      <c r="A57" s="158"/>
      <c r="B57" s="156"/>
      <c r="C57" s="154"/>
      <c r="D57" s="154"/>
      <c r="E57" s="154"/>
      <c r="F57" s="154"/>
      <c r="G57" s="154"/>
      <c r="H57" s="154"/>
    </row>
    <row r="58" spans="1:8">
      <c r="A58" s="158"/>
      <c r="B58" s="156"/>
      <c r="C58" s="154"/>
      <c r="D58" s="154"/>
      <c r="E58" s="154"/>
      <c r="F58" s="154"/>
      <c r="G58" s="154"/>
      <c r="H58" s="154"/>
    </row>
    <row r="59" spans="1:8">
      <c r="A59" s="159"/>
      <c r="B59" s="154"/>
      <c r="C59" s="154"/>
      <c r="D59" s="154"/>
      <c r="E59" s="154"/>
      <c r="F59" s="154"/>
      <c r="G59" s="154"/>
      <c r="H59" s="154"/>
    </row>
    <row r="60" spans="1:8">
      <c r="A60" s="159"/>
      <c r="B60" s="154"/>
      <c r="C60" s="154"/>
      <c r="D60" s="154"/>
      <c r="E60" s="154"/>
      <c r="F60" s="154"/>
      <c r="G60" s="154"/>
      <c r="H60" s="154"/>
    </row>
    <row r="61" spans="1:8">
      <c r="A61" s="160"/>
    </row>
    <row r="62" spans="1:8">
      <c r="A62" s="160"/>
    </row>
    <row r="63" spans="1:8">
      <c r="A63" s="160"/>
    </row>
    <row r="64" spans="1:8">
      <c r="A64" s="160"/>
    </row>
  </sheetData>
  <mergeCells count="9">
    <mergeCell ref="A48:H48"/>
    <mergeCell ref="A50:H50"/>
    <mergeCell ref="A3:H3"/>
    <mergeCell ref="A4:H4"/>
    <mergeCell ref="A5:H5"/>
    <mergeCell ref="A7:A8"/>
    <mergeCell ref="B7:F7"/>
    <mergeCell ref="G7:G8"/>
    <mergeCell ref="H7:H8"/>
  </mergeCells>
  <pageMargins left="0.78740157480314965" right="0.19685039370078741" top="0.39370078740157483" bottom="0.39370078740157483" header="0.51181102362204722" footer="0.51181102362204722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баланс</vt:lpstr>
      <vt:lpstr>ОПУ</vt:lpstr>
      <vt:lpstr>ф3</vt:lpstr>
      <vt:lpstr>ф4</vt:lpstr>
      <vt:lpstr>баланс!Область_печати</vt:lpstr>
      <vt:lpstr>ОПУ!Область_печати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kasenova_a</dc:creator>
  <cp:lastModifiedBy>kasenova_a</cp:lastModifiedBy>
  <cp:lastPrinted>2015-04-15T06:10:51Z</cp:lastPrinted>
  <dcterms:created xsi:type="dcterms:W3CDTF">2015-04-15T06:02:23Z</dcterms:created>
  <dcterms:modified xsi:type="dcterms:W3CDTF">2015-04-15T06:49:16Z</dcterms:modified>
</cp:coreProperties>
</file>