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291" i="1" l="1"/>
  <c r="I289" i="1"/>
  <c r="H288" i="1"/>
  <c r="G288" i="1"/>
  <c r="I288" i="1" s="1"/>
  <c r="G287" i="1"/>
  <c r="I287" i="1" s="1"/>
  <c r="I286" i="1"/>
  <c r="I285" i="1"/>
  <c r="I284" i="1"/>
  <c r="I283" i="1"/>
  <c r="I282" i="1"/>
  <c r="I281" i="1"/>
  <c r="H280" i="1"/>
  <c r="F280" i="1"/>
  <c r="I280" i="1" s="1"/>
  <c r="H279" i="1"/>
  <c r="F279" i="1"/>
  <c r="I279" i="1" s="1"/>
  <c r="I278" i="1"/>
  <c r="H277" i="1"/>
  <c r="G277" i="1"/>
  <c r="F277" i="1"/>
  <c r="I277" i="1" s="1"/>
  <c r="I276" i="1"/>
  <c r="H275" i="1"/>
  <c r="G275" i="1"/>
  <c r="F275" i="1"/>
  <c r="E275" i="1"/>
  <c r="D275" i="1"/>
  <c r="C275" i="1"/>
  <c r="I275" i="1" s="1"/>
  <c r="I274" i="1"/>
  <c r="H273" i="1"/>
  <c r="F273" i="1"/>
  <c r="I273" i="1" s="1"/>
  <c r="J273" i="1" s="1"/>
  <c r="I272" i="1"/>
  <c r="I271" i="1"/>
  <c r="H270" i="1"/>
  <c r="H264" i="1" s="1"/>
  <c r="H262" i="1" s="1"/>
  <c r="J269" i="1"/>
  <c r="I269" i="1"/>
  <c r="I268" i="1"/>
  <c r="I267" i="1"/>
  <c r="I266" i="1"/>
  <c r="I265" i="1"/>
  <c r="F264" i="1"/>
  <c r="E264" i="1"/>
  <c r="D264" i="1"/>
  <c r="C264" i="1"/>
  <c r="H263" i="1"/>
  <c r="G263" i="1"/>
  <c r="I263" i="1" s="1"/>
  <c r="F262" i="1"/>
  <c r="I260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H246" i="1"/>
  <c r="H244" i="1" s="1"/>
  <c r="G246" i="1"/>
  <c r="F246" i="1"/>
  <c r="I246" i="1" s="1"/>
  <c r="I245" i="1"/>
  <c r="G244" i="1"/>
  <c r="F244" i="1"/>
  <c r="E244" i="1"/>
  <c r="D244" i="1"/>
  <c r="C244" i="1"/>
  <c r="I244" i="1" s="1"/>
  <c r="I243" i="1"/>
  <c r="I242" i="1"/>
  <c r="I241" i="1"/>
  <c r="I240" i="1"/>
  <c r="I239" i="1"/>
  <c r="I238" i="1"/>
  <c r="I237" i="1"/>
  <c r="I236" i="1"/>
  <c r="I235" i="1"/>
  <c r="I234" i="1"/>
  <c r="H233" i="1"/>
  <c r="G233" i="1"/>
  <c r="F233" i="1"/>
  <c r="E233" i="1"/>
  <c r="D233" i="1"/>
  <c r="C233" i="1"/>
  <c r="I233" i="1" s="1"/>
  <c r="I232" i="1"/>
  <c r="I231" i="1" s="1"/>
  <c r="H231" i="1"/>
  <c r="G231" i="1"/>
  <c r="F231" i="1"/>
  <c r="H230" i="1"/>
  <c r="H259" i="1" s="1"/>
  <c r="H261" i="1" s="1"/>
  <c r="H290" i="1" s="1"/>
  <c r="H291" i="1" s="1"/>
  <c r="G230" i="1"/>
  <c r="G259" i="1" s="1"/>
  <c r="G261" i="1" s="1"/>
  <c r="F230" i="1"/>
  <c r="F259" i="1" s="1"/>
  <c r="F261" i="1" s="1"/>
  <c r="F290" i="1" s="1"/>
  <c r="F291" i="1" s="1"/>
  <c r="E230" i="1"/>
  <c r="E259" i="1" s="1"/>
  <c r="E261" i="1" s="1"/>
  <c r="E290" i="1" s="1"/>
  <c r="D230" i="1"/>
  <c r="D259" i="1" s="1"/>
  <c r="D261" i="1" s="1"/>
  <c r="D290" i="1" s="1"/>
  <c r="D291" i="1" s="1"/>
  <c r="C230" i="1"/>
  <c r="C259" i="1" s="1"/>
  <c r="I229" i="1"/>
  <c r="I228" i="1"/>
  <c r="D220" i="1"/>
  <c r="C220" i="1"/>
  <c r="C218" i="1"/>
  <c r="D217" i="1"/>
  <c r="C217" i="1"/>
  <c r="D216" i="1"/>
  <c r="C216" i="1"/>
  <c r="D214" i="1"/>
  <c r="C214" i="1"/>
  <c r="D212" i="1"/>
  <c r="C212" i="1"/>
  <c r="D209" i="1"/>
  <c r="C209" i="1"/>
  <c r="D208" i="1"/>
  <c r="C208" i="1"/>
  <c r="D206" i="1"/>
  <c r="D219" i="1" s="1"/>
  <c r="C206" i="1"/>
  <c r="C219" i="1" s="1"/>
  <c r="D203" i="1"/>
  <c r="C203" i="1"/>
  <c r="C202" i="1"/>
  <c r="D200" i="1"/>
  <c r="C200" i="1"/>
  <c r="C195" i="1"/>
  <c r="D193" i="1"/>
  <c r="C193" i="1"/>
  <c r="D191" i="1"/>
  <c r="C191" i="1"/>
  <c r="D190" i="1"/>
  <c r="C190" i="1"/>
  <c r="D188" i="1"/>
  <c r="C188" i="1"/>
  <c r="D180" i="1"/>
  <c r="C180" i="1"/>
  <c r="D178" i="1"/>
  <c r="D204" i="1" s="1"/>
  <c r="C178" i="1"/>
  <c r="C204" i="1" s="1"/>
  <c r="D175" i="1"/>
  <c r="C175" i="1"/>
  <c r="D174" i="1"/>
  <c r="C174" i="1"/>
  <c r="D172" i="1"/>
  <c r="C172" i="1"/>
  <c r="D171" i="1"/>
  <c r="C171" i="1"/>
  <c r="D170" i="1"/>
  <c r="C170" i="1"/>
  <c r="D169" i="1"/>
  <c r="C169" i="1"/>
  <c r="D167" i="1"/>
  <c r="D173" i="1" s="1"/>
  <c r="C167" i="1"/>
  <c r="C173" i="1" s="1"/>
  <c r="D165" i="1"/>
  <c r="C165" i="1"/>
  <c r="D164" i="1"/>
  <c r="C164" i="1"/>
  <c r="D163" i="1"/>
  <c r="C163" i="1"/>
  <c r="D159" i="1"/>
  <c r="C159" i="1"/>
  <c r="D155" i="1"/>
  <c r="C155" i="1"/>
  <c r="D154" i="1"/>
  <c r="C154" i="1"/>
  <c r="D153" i="1"/>
  <c r="C153" i="1"/>
  <c r="D151" i="1"/>
  <c r="D166" i="1" s="1"/>
  <c r="C151" i="1"/>
  <c r="C166" i="1" s="1"/>
  <c r="D150" i="1"/>
  <c r="D176" i="1" s="1"/>
  <c r="D221" i="1" s="1"/>
  <c r="D223" i="1" s="1"/>
  <c r="C150" i="1"/>
  <c r="C176" i="1" s="1"/>
  <c r="C221" i="1" s="1"/>
  <c r="C223" i="1" s="1"/>
  <c r="D134" i="1"/>
  <c r="C134" i="1"/>
  <c r="D133" i="1"/>
  <c r="C133" i="1"/>
  <c r="D130" i="1"/>
  <c r="C130" i="1"/>
  <c r="D129" i="1"/>
  <c r="C129" i="1"/>
  <c r="D128" i="1"/>
  <c r="C128" i="1"/>
  <c r="D125" i="1"/>
  <c r="D121" i="1"/>
  <c r="C121" i="1"/>
  <c r="C118" i="1"/>
  <c r="G270" i="1" s="1"/>
  <c r="D113" i="1"/>
  <c r="C113" i="1"/>
  <c r="D112" i="1"/>
  <c r="C112" i="1"/>
  <c r="D111" i="1"/>
  <c r="C111" i="1"/>
  <c r="D109" i="1"/>
  <c r="C109" i="1"/>
  <c r="D107" i="1"/>
  <c r="C107" i="1"/>
  <c r="D105" i="1"/>
  <c r="C105" i="1"/>
  <c r="D104" i="1"/>
  <c r="C104" i="1"/>
  <c r="D103" i="1"/>
  <c r="C103" i="1"/>
  <c r="D102" i="1"/>
  <c r="C102" i="1"/>
  <c r="D101" i="1"/>
  <c r="C101" i="1"/>
  <c r="D99" i="1"/>
  <c r="C99" i="1"/>
  <c r="D98" i="1"/>
  <c r="C98" i="1"/>
  <c r="D97" i="1"/>
  <c r="C97" i="1"/>
  <c r="D96" i="1"/>
  <c r="C96" i="1"/>
  <c r="D94" i="1"/>
  <c r="C94" i="1"/>
  <c r="D93" i="1"/>
  <c r="D95" i="1" s="1"/>
  <c r="D100" i="1" s="1"/>
  <c r="D106" i="1" s="1"/>
  <c r="D108" i="1" s="1"/>
  <c r="D110" i="1" s="1"/>
  <c r="D126" i="1" s="1"/>
  <c r="C93" i="1"/>
  <c r="C95" i="1" s="1"/>
  <c r="C100" i="1" s="1"/>
  <c r="C106" i="1" s="1"/>
  <c r="C108" i="1" s="1"/>
  <c r="C110" i="1" s="1"/>
  <c r="C126" i="1" s="1"/>
  <c r="C82" i="1"/>
  <c r="C77" i="1"/>
  <c r="D76" i="1"/>
  <c r="D78" i="1" s="1"/>
  <c r="C75" i="1"/>
  <c r="C74" i="1"/>
  <c r="C72" i="1"/>
  <c r="C71" i="1"/>
  <c r="C76" i="1" s="1"/>
  <c r="C78" i="1" s="1"/>
  <c r="D68" i="1"/>
  <c r="C67" i="1"/>
  <c r="C66" i="1"/>
  <c r="C65" i="1"/>
  <c r="C63" i="1"/>
  <c r="C61" i="1"/>
  <c r="C68" i="1" s="1"/>
  <c r="C58" i="1"/>
  <c r="D57" i="1"/>
  <c r="D79" i="1" s="1"/>
  <c r="C56" i="1"/>
  <c r="C54" i="1"/>
  <c r="C53" i="1"/>
  <c r="C52" i="1"/>
  <c r="C51" i="1"/>
  <c r="C50" i="1"/>
  <c r="C49" i="1"/>
  <c r="C57" i="1" s="1"/>
  <c r="C79" i="1" s="1"/>
  <c r="D44" i="1"/>
  <c r="C43" i="1"/>
  <c r="C42" i="1"/>
  <c r="C41" i="1"/>
  <c r="C40" i="1"/>
  <c r="C38" i="1"/>
  <c r="C37" i="1"/>
  <c r="C36" i="1"/>
  <c r="C35" i="1"/>
  <c r="C34" i="1"/>
  <c r="C33" i="1"/>
  <c r="C44" i="1" s="1"/>
  <c r="C27" i="1"/>
  <c r="D26" i="1"/>
  <c r="D45" i="1" s="1"/>
  <c r="D80" i="1" s="1"/>
  <c r="C25" i="1"/>
  <c r="C24" i="1"/>
  <c r="C23" i="1"/>
  <c r="C22" i="1"/>
  <c r="C21" i="1"/>
  <c r="C20" i="1"/>
  <c r="C18" i="1"/>
  <c r="C16" i="1"/>
  <c r="C26" i="1" s="1"/>
  <c r="C45" i="1" s="1"/>
  <c r="C80" i="1" s="1"/>
  <c r="I259" i="1" l="1"/>
  <c r="C261" i="1"/>
  <c r="C290" i="1" s="1"/>
  <c r="G264" i="1"/>
  <c r="I270" i="1"/>
  <c r="J270" i="1" s="1"/>
  <c r="J263" i="1"/>
  <c r="I264" i="1"/>
  <c r="I230" i="1"/>
  <c r="G262" i="1"/>
  <c r="G290" i="1" s="1"/>
  <c r="G291" i="1" s="1"/>
  <c r="I262" i="1" l="1"/>
  <c r="I290" i="1"/>
  <c r="I261" i="1"/>
  <c r="J259" i="1"/>
  <c r="I291" i="1" l="1"/>
  <c r="J290" i="1"/>
</calcChain>
</file>

<file path=xl/comments1.xml><?xml version="1.0" encoding="utf-8"?>
<comments xmlns="http://schemas.openxmlformats.org/spreadsheetml/2006/main">
  <authors>
    <author>Автор</author>
  </authors>
  <commentList>
    <comment ref="C19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726 646 - изъятие инв в СП Тениз Сервис за минус полученных ОС</t>
        </r>
      </text>
    </comment>
    <comment ref="C19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РИОА и прочие</t>
        </r>
      </text>
    </comment>
    <comment ref="C20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размещение вкладов</t>
        </r>
      </text>
    </comment>
  </commentList>
</comments>
</file>

<file path=xl/sharedStrings.xml><?xml version="1.0" encoding="utf-8"?>
<sst xmlns="http://schemas.openxmlformats.org/spreadsheetml/2006/main" count="387" uniqueCount="296">
  <si>
    <r>
      <t xml:space="preserve">Наименование организации:  </t>
    </r>
    <r>
      <rPr>
        <b/>
        <sz val="14"/>
        <color theme="1"/>
        <rFont val="Times New Roman"/>
        <family val="1"/>
        <charset val="204"/>
      </rPr>
      <t>АО НК "КазМунайГаз"</t>
    </r>
  </si>
  <si>
    <t>Сведения о реорганизации:</t>
  </si>
  <si>
    <r>
      <t xml:space="preserve">Вид деятельности организации: </t>
    </r>
    <r>
      <rPr>
        <b/>
        <sz val="12"/>
        <color theme="1"/>
        <rFont val="Times New Roman"/>
        <family val="1"/>
        <charset val="204"/>
      </rPr>
      <t>Добыча, транспортировка, переработка нефти и газа</t>
    </r>
  </si>
  <si>
    <r>
      <t xml:space="preserve">Форма отчетности: </t>
    </r>
    <r>
      <rPr>
        <b/>
        <sz val="12"/>
        <color theme="1"/>
        <rFont val="Times New Roman"/>
        <family val="1"/>
        <charset val="204"/>
      </rPr>
      <t>консолидированная</t>
    </r>
  </si>
  <si>
    <r>
      <t xml:space="preserve">Субъект предпринимательства: </t>
    </r>
    <r>
      <rPr>
        <b/>
        <sz val="12"/>
        <color theme="1"/>
        <rFont val="Times New Roman"/>
        <family val="1"/>
        <charset val="204"/>
      </rPr>
      <t>крупного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</si>
  <si>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Юридический адрес (организации): </t>
    </r>
    <r>
      <rPr>
        <b/>
        <sz val="12"/>
        <color theme="1"/>
        <rFont val="Times New Roman"/>
        <family val="1"/>
        <charset val="204"/>
      </rPr>
      <t>г.Астана, пр.Кабанбай батыра, 19</t>
    </r>
  </si>
  <si>
    <t>КОНСОЛИДИРОВАННЫЙ БУХГАЛТЕРСКИЙ БАЛАНС</t>
  </si>
  <si>
    <t>тыс.тенге</t>
  </si>
  <si>
    <t>Активы</t>
  </si>
  <si>
    <t>Код строки</t>
  </si>
  <si>
    <t>На конец отчетного периода</t>
  </si>
  <si>
    <t>На начало отчетного периода</t>
  </si>
  <si>
    <t xml:space="preserve">I. Краткосрочные активы: </t>
  </si>
  <si>
    <t>  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</si>
  <si>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</si>
  <si>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</si>
  <si>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</si>
  <si>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</si>
  <si>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</si>
  <si>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</si>
  <si>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</si>
  <si>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</si>
  <si>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</si>
  <si>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</si>
  <si>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</si>
  <si>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</si>
  <si>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</si>
  <si>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</si>
  <si>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 xml:space="preserve">Текущий подоходный налог          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</si>
  <si>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</si>
  <si>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</si>
  <si>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</si>
  <si>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</si>
  <si>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</si>
  <si>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</si>
  <si>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</si>
  <si>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</si>
  <si>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</si>
  <si>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</si>
  <si>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</si>
  <si>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</si>
  <si>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</si>
  <si>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</si>
  <si>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</si>
  <si>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</si>
  <si>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</si>
  <si>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</si>
  <si>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</si>
  <si>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</si>
  <si>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</si>
  <si>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</si>
  <si>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</si>
  <si>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</si>
  <si>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</si>
  <si>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</si>
  <si>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</si>
  <si>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</si>
  <si>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</si>
  <si>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</si>
  <si>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</si>
  <si>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</si>
  <si>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</si>
  <si>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</si>
  <si>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</si>
  <si>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</si>
  <si>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</si>
  <si>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</si>
  <si>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</si>
  <si>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</si>
  <si>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</si>
  <si>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</si>
  <si>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</si>
  <si>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</si>
  <si>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</si>
  <si>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</si>
  <si>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</si>
  <si>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+строка 301+строка 400 + строка 500)</t>
  </si>
  <si>
    <t>Проверка</t>
  </si>
  <si>
    <t>Балансовая стоимость одной акции, тенге</t>
  </si>
  <si>
    <r>
      <t xml:space="preserve">Наименование организации: </t>
    </r>
    <r>
      <rPr>
        <b/>
        <sz val="14"/>
        <rFont val="Times New Roman"/>
        <family val="1"/>
        <charset val="204"/>
      </rPr>
      <t>АО НК "КазМунайГаз"</t>
    </r>
  </si>
  <si>
    <t>КОНСОЛИДИРОВАННЫЙ ОТЧЕТ О ПРИБЫЛЯХ И УБЫТКАХ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</si>
  <si>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</si>
  <si>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</si>
  <si>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</si>
  <si>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</si>
  <si>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 xml:space="preserve">Себестоимость реализованных товаров и услуг 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</si>
  <si>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</si>
  <si>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</si>
  <si>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</si>
  <si>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</si>
  <si>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</si>
  <si>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</si>
  <si>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</si>
  <si>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</si>
  <si>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</si>
  <si>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</si>
  <si>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</si>
  <si>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</si>
  <si>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</si>
  <si>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</si>
  <si>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</si>
  <si>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 xml:space="preserve">Прочие неоперационные расходы </t>
  </si>
  <si>
    <t>025</t>
  </si>
  <si>
    <t>Прибыль (убыток) до налогообложения (+/- строки с 020 по 025)</t>
  </si>
  <si>
    <t>Расходы по подоходному налогу</t>
  </si>
  <si>
    <r>
      <t>Прибыль (убыток) после налогообложения от продолжающейся деятельности</t>
    </r>
    <r>
      <rPr>
        <b/>
        <i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(строка 100 – строка 101)</t>
    </r>
  </si>
  <si>
    <r>
      <t>Прибыль (убыток) после налогообложения</t>
    </r>
    <r>
      <rPr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от прекращенной деятельности</t>
    </r>
    <r>
      <rPr>
        <i/>
        <sz val="12"/>
        <rFont val="Times New Roman"/>
        <family val="1"/>
        <charset val="204"/>
      </rPr>
      <t xml:space="preserve"> </t>
    </r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</si>
  <si>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</si>
  <si>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</si>
  <si>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</si>
  <si>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</si>
  <si>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</si>
  <si>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</si>
  <si>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r>
      <t>Переоценка финансовых активов</t>
    </r>
    <r>
      <rPr>
        <i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имеющихся в наличии для продажи</t>
    </r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</si>
  <si>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</si>
  <si>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</si>
  <si>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</si>
  <si>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</si>
  <si>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</si>
  <si>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</si>
  <si>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</si>
  <si>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</si>
  <si>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</si>
  <si>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</si>
  <si>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</si>
  <si>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</si>
  <si>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</si>
  <si>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</si>
  <si>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</si>
  <si>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</si>
  <si>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</si>
  <si>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 xml:space="preserve">КОНСОЛИДИРОВАННЫЙ ОТЧЕТ О ДВИЖЕНИИ ДЕНЕЖНЫХ СРЕДСТВ </t>
  </si>
  <si>
    <t>Код  строки</t>
  </si>
  <si>
    <t>   За предыдущий период</t>
  </si>
  <si>
    <t>030</t>
  </si>
  <si>
    <t>040</t>
  </si>
  <si>
    <t>041</t>
  </si>
  <si>
    <t>042</t>
  </si>
  <si>
    <t>Наименование компонентов</t>
  </si>
  <si>
    <t>Капитал материнской организации</t>
  </si>
  <si>
    <t>Доля неконтро-лирующих собственников</t>
  </si>
  <si>
    <t>Итого капитал</t>
  </si>
  <si>
    <t xml:space="preserve">Выкупленные собственные долевые инструменты </t>
  </si>
  <si>
    <t>Сальдо на 1 января предыдущего года</t>
  </si>
  <si>
    <t>Изменение в учетной политике</t>
  </si>
  <si>
    <t>Пересчитанное сальдо (строка 010+/- 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</si>
  <si>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</si>
  <si>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</si>
  <si>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</si>
  <si>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</si>
  <si>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</si>
  <si>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</si>
  <si>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</si>
  <si>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</si>
  <si>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</si>
  <si>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</si>
  <si>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</si>
  <si>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</si>
  <si>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</si>
  <si>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</si>
  <si>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</si>
  <si>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</si>
  <si>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</si>
  <si>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</si>
  <si>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</si>
  <si>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</si>
  <si>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</si>
  <si>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</si>
  <si>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</si>
  <si>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</si>
  <si>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</si>
  <si>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</si>
  <si>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</si>
  <si>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</t>
  </si>
  <si>
    <t>(косвенный метод)</t>
  </si>
  <si>
    <t>1. Движение денежных средств от операционной деятельности</t>
  </si>
  <si>
    <t>Прибыль (убыток) до налогообложения</t>
  </si>
  <si>
    <t>Обесценение гудвила</t>
  </si>
  <si>
    <t>Обесценение торговой и прочей дебиторской задолженности</t>
  </si>
  <si>
    <t>Списание стоимости активов (или выбывающей группы), предназначенных для продажи до справедливой стоимости за вычетом затрат на продажу</t>
  </si>
  <si>
    <t>Убыток (прибыль) от выбытия основных средств</t>
  </si>
  <si>
    <t>Убыток (прибыль) от инвестиционного имущества</t>
  </si>
  <si>
    <t>Убыток (прибыль) от досрочного погашения займов</t>
  </si>
  <si>
    <t>Убыток (прибыль) от прочих финансовых активов, отражаемых по справедливой стоимости с корректировкой через отчет о прибылях и убытках</t>
  </si>
  <si>
    <t>Расходы (доходы) по финансированию</t>
  </si>
  <si>
    <t>Расходы по вознаграждениям долевыми инструментами</t>
  </si>
  <si>
    <t>Доход (расход) по отложенным налогам</t>
  </si>
  <si>
    <t>Нереализованная положительная (отрицательная) курсовая разница</t>
  </si>
  <si>
    <t>Доля организации в прибыли ассоциированных организаций и совместной деятельности, учитываемых по методу долевого участия</t>
  </si>
  <si>
    <t>Прочие неденежные операционные корректировки общей совокупной прибыли (убытка)</t>
  </si>
  <si>
    <t>Итого корректировка общей совокупной прибыли (убытка), всего (+/- строки с 011 по 025)</t>
  </si>
  <si>
    <t>Изменения в запасах</t>
  </si>
  <si>
    <t>031</t>
  </si>
  <si>
    <t xml:space="preserve">Изменения резерва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</si>
  <si>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032</t>
  </si>
  <si>
    <t>Изменения в торговой и прочей дебиторской задолженности</t>
  </si>
  <si>
    <t>033</t>
  </si>
  <si>
    <t>Изменения в торговой и прочей кредиторской задолженности</t>
  </si>
  <si>
    <t>034</t>
  </si>
  <si>
    <t xml:space="preserve">Изменения в задолженности по налогам и другим обязательным платежам в бюджет </t>
  </si>
  <si>
    <t>035</t>
  </si>
  <si>
    <t>036</t>
  </si>
  <si>
    <t>Итого движение операционных активов и обязательств, всего (+/- строки с 031 по 036)</t>
  </si>
  <si>
    <t xml:space="preserve">Уплаченные вознаграждения </t>
  </si>
  <si>
    <t>Уплаченный подоходный налог</t>
  </si>
  <si>
    <t>Чистая сумма денежных средств от операционной деятельности (строка 010+/- строка 030 +/- строка 040+/- строка 041+/- строка 042)</t>
  </si>
  <si>
    <t>2.Движение денежных средств от инвестиционной деятельности</t>
  </si>
  <si>
    <t>3.Движение денежных средств от финансовой деятельности</t>
  </si>
  <si>
    <t>4.Влияние обменных курсов валют к тенге</t>
  </si>
  <si>
    <t>6.Денежные средства и их эквиваленты на начало отчетного периода</t>
  </si>
  <si>
    <t>7.Денежные средства и их эквиваленты на конец отчетного периода</t>
  </si>
  <si>
    <t>Амортизация и обесценение основных средств и нематериальных активов</t>
  </si>
  <si>
    <t>Изменения в прочих  краткосрочных обязательствах</t>
  </si>
  <si>
    <t>1. Поступление денежных средств, всего (сумма строк с 061 по 071)</t>
  </si>
  <si>
    <t>050</t>
  </si>
  <si>
    <t>060</t>
  </si>
  <si>
    <t>061</t>
  </si>
  <si>
    <t>реализация основных средств</t>
  </si>
  <si>
    <t>реализация нематериальных активов</t>
  </si>
  <si>
    <t>062</t>
  </si>
  <si>
    <t>реализация других долгосрочных активов</t>
  </si>
  <si>
    <t>063</t>
  </si>
  <si>
    <t>реализация долевых инструментов других организаций (кроме дочерних) и долей участия в совместном приедпринимательстве</t>
  </si>
  <si>
    <t>064</t>
  </si>
  <si>
    <t>реализация долговых инструментов других организаций</t>
  </si>
  <si>
    <t>065</t>
  </si>
  <si>
    <t>возмещение при потере контроля над дочерними организациями</t>
  </si>
  <si>
    <t>066</t>
  </si>
  <si>
    <t>реализация прочих финансовых активов</t>
  </si>
  <si>
    <t>067</t>
  </si>
  <si>
    <t>фьючерсные и форвардные контракты, поционы и свопы</t>
  </si>
  <si>
    <t>068</t>
  </si>
  <si>
    <t>полученные дивиденды</t>
  </si>
  <si>
    <t>069</t>
  </si>
  <si>
    <t>полученные вознаграждения</t>
  </si>
  <si>
    <t>070</t>
  </si>
  <si>
    <t>прочие поступления</t>
  </si>
  <si>
    <t>071</t>
  </si>
  <si>
    <t>2. Выбытие денежных средств, всего (сумма строк с 081 по 091)</t>
  </si>
  <si>
    <t>080</t>
  </si>
  <si>
    <t>приобретение основных средств</t>
  </si>
  <si>
    <t>081</t>
  </si>
  <si>
    <t>приобретение нематериальных активов</t>
  </si>
  <si>
    <t>082</t>
  </si>
  <si>
    <t>приобретение других долгосрочных активов</t>
  </si>
  <si>
    <t>083</t>
  </si>
  <si>
    <t>приобретение долевых инструментов других организаций (кроме дочерних) и долей участия в совместном предпринимательстве</t>
  </si>
  <si>
    <t>084</t>
  </si>
  <si>
    <t xml:space="preserve">приобретение долговых инструментов других организаций </t>
  </si>
  <si>
    <t>085</t>
  </si>
  <si>
    <t>приобретение контроля над дочерними организациями</t>
  </si>
  <si>
    <t>086</t>
  </si>
  <si>
    <t>приобретение прочих финансовых активов</t>
  </si>
  <si>
    <t>087</t>
  </si>
  <si>
    <t>предоставление займов</t>
  </si>
  <si>
    <t>088</t>
  </si>
  <si>
    <t>089</t>
  </si>
  <si>
    <t>инвестиции в ассоциированные и дочерние организации</t>
  </si>
  <si>
    <t>090</t>
  </si>
  <si>
    <t>прочие выплаты</t>
  </si>
  <si>
    <t>091</t>
  </si>
  <si>
    <t>1. Поступление денежных средств, всего (сумма строк с 111 по 114)</t>
  </si>
  <si>
    <t>3. Чистая сумма денежных средств от инвестиционной деятельности (строка 060- строка 080)</t>
  </si>
  <si>
    <t>100</t>
  </si>
  <si>
    <t>110</t>
  </si>
  <si>
    <t>эмиссия акций и других финансовых инструментов</t>
  </si>
  <si>
    <t>111</t>
  </si>
  <si>
    <t>получение займов</t>
  </si>
  <si>
    <t>112</t>
  </si>
  <si>
    <t>113</t>
  </si>
  <si>
    <t>114</t>
  </si>
  <si>
    <t>2. Выбытие денежных средств, всего (сумма строк с 121 по 125)</t>
  </si>
  <si>
    <t>погашение займов</t>
  </si>
  <si>
    <t>выплата вознаграждения</t>
  </si>
  <si>
    <t>121</t>
  </si>
  <si>
    <t>122</t>
  </si>
  <si>
    <t>выплата дивидендов</t>
  </si>
  <si>
    <t>123</t>
  </si>
  <si>
    <t>выплата собственникам по акциям организации</t>
  </si>
  <si>
    <t>124</t>
  </si>
  <si>
    <t>прочие выбытия</t>
  </si>
  <si>
    <t>125</t>
  </si>
  <si>
    <t>3. Чистая сумма денежных средств от финансовой деятельности (строка 110 - строка 120)</t>
  </si>
  <si>
    <t>130</t>
  </si>
  <si>
    <t>120</t>
  </si>
  <si>
    <t>140</t>
  </si>
  <si>
    <t>150</t>
  </si>
  <si>
    <t>5. Увеличение +/- уменьшение денежных средств (строка 050 +/- строка 100 +/- строка 130 +/- строка 140)</t>
  </si>
  <si>
    <t>160</t>
  </si>
  <si>
    <t>170</t>
  </si>
  <si>
    <t>Нераспределенная прибыль</t>
  </si>
  <si>
    <r>
      <t xml:space="preserve">Организационно-правовая форма: </t>
    </r>
    <r>
      <rPr>
        <b/>
        <sz val="12"/>
        <color theme="1"/>
        <rFont val="Times New Roman"/>
        <family val="1"/>
        <charset val="204"/>
      </rPr>
      <t>Частная</t>
    </r>
  </si>
  <si>
    <r>
      <t>Среднегодовая численность работников: 67.957</t>
    </r>
    <r>
      <rPr>
        <b/>
        <sz val="12"/>
        <rFont val="Times New Roman"/>
        <family val="1"/>
        <charset val="204"/>
      </rPr>
      <t xml:space="preserve"> чел.</t>
    </r>
  </si>
  <si>
    <t>по состоянию на 31 марта 2016 года</t>
  </si>
  <si>
    <t>за три месяца, закончившихся 31 марта 2016 года</t>
  </si>
  <si>
    <t>Сальдо на 31 марта отчетного года (строка 500 + строка 600 + строка 700)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</si>
</sst>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(* #,##0.00_);_(* \(#,##0.00\);_(* &quot;-&quot;??_);_(@_)"/>
    <numFmt numFmtId="165" formatCode="_-* #,##0_р_._-;\-* #,##0_р_._-;_-* &quot;-&quot;??_р_._-;_-@_-"/>
    <numFmt numFmtId="166" formatCode="_-* #,##0.0000_р_._-;\-* #,##0.0000_р_._-;_-* &quot;-&quot;??_р_._-;_-@_-"/>
    <numFmt numFmtId="167" formatCode="_(* #,##0_);_(* \(#,##0\);_(* &quot;-&quot;??_);_(@_)"/>
    <numFmt numFmtId="168" formatCode="_-* #,##0.00[$€-1]_-;\-* #,##0.00[$€-1]_-;_-* &quot;-&quot;??[$€-1]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3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43" fontId="10" fillId="0" borderId="1" xfId="7" applyFont="1" applyFill="1" applyBorder="1" applyAlignment="1">
      <alignment horizontal="center" vertical="center" wrapText="1"/>
    </xf>
    <xf numFmtId="167" fontId="10" fillId="0" borderId="1" xfId="7" applyNumberFormat="1" applyFont="1" applyFill="1" applyBorder="1" applyAlignment="1">
      <alignment horizontal="center" vertical="center" wrapText="1"/>
    </xf>
    <xf numFmtId="43" fontId="11" fillId="0" borderId="1" xfId="7" applyFont="1" applyFill="1" applyBorder="1" applyAlignment="1">
      <alignment horizontal="center" vertical="center" wrapText="1"/>
    </xf>
    <xf numFmtId="43" fontId="19" fillId="0" borderId="1" xfId="7" applyFont="1" applyFill="1" applyBorder="1" applyAlignment="1">
      <alignment horizontal="center" vertical="center" wrapText="1"/>
    </xf>
    <xf numFmtId="168" fontId="11" fillId="0" borderId="0" xfId="8" applyFont="1" applyFill="1"/>
    <xf numFmtId="168" fontId="7" fillId="0" borderId="0" xfId="8" applyFont="1" applyFill="1"/>
    <xf numFmtId="168" fontId="3" fillId="0" borderId="0" xfId="8" applyFill="1"/>
    <xf numFmtId="43" fontId="0" fillId="0" borderId="0" xfId="7" applyFont="1" applyFill="1"/>
    <xf numFmtId="168" fontId="20" fillId="0" borderId="0" xfId="8" applyFont="1" applyFill="1"/>
    <xf numFmtId="168" fontId="2" fillId="0" borderId="0" xfId="8" applyFont="1" applyFill="1"/>
    <xf numFmtId="43" fontId="6" fillId="0" borderId="0" xfId="7" applyFont="1" applyFill="1"/>
    <xf numFmtId="168" fontId="23" fillId="0" borderId="0" xfId="8" applyFont="1" applyFill="1"/>
    <xf numFmtId="168" fontId="7" fillId="0" borderId="0" xfId="8" applyFont="1"/>
    <xf numFmtId="168" fontId="3" fillId="0" borderId="0" xfId="8"/>
    <xf numFmtId="43" fontId="4" fillId="0" borderId="0" xfId="5"/>
    <xf numFmtId="168" fontId="9" fillId="0" borderId="0" xfId="8" applyFont="1" applyAlignment="1">
      <alignment horizontal="right"/>
    </xf>
    <xf numFmtId="168" fontId="10" fillId="0" borderId="1" xfId="8" applyFont="1" applyBorder="1" applyAlignment="1">
      <alignment horizontal="center" vertical="center" wrapText="1"/>
    </xf>
    <xf numFmtId="165" fontId="10" fillId="0" borderId="1" xfId="9" applyNumberFormat="1" applyFont="1" applyBorder="1" applyAlignment="1">
      <alignment horizontal="center" vertical="center" wrapText="1"/>
    </xf>
    <xf numFmtId="168" fontId="10" fillId="0" borderId="1" xfId="8" applyFont="1" applyBorder="1" applyAlignment="1">
      <alignment vertical="center" wrapText="1"/>
    </xf>
    <xf numFmtId="168" fontId="11" fillId="0" borderId="1" xfId="8" applyFont="1" applyBorder="1" applyAlignment="1">
      <alignment horizontal="center" vertical="center" wrapText="1"/>
    </xf>
    <xf numFmtId="165" fontId="11" fillId="0" borderId="1" xfId="9" applyNumberFormat="1" applyFont="1" applyBorder="1" applyAlignment="1">
      <alignment vertical="center" wrapText="1"/>
    </xf>
    <xf numFmtId="168" fontId="11" fillId="0" borderId="1" xfId="8" applyFont="1" applyBorder="1" applyAlignment="1">
      <alignment vertical="center" wrapText="1"/>
    </xf>
    <xf numFmtId="49" fontId="11" fillId="0" borderId="1" xfId="8" applyNumberFormat="1" applyFont="1" applyBorder="1" applyAlignment="1">
      <alignment horizontal="center" vertical="center" wrapText="1"/>
    </xf>
    <xf numFmtId="165" fontId="11" fillId="0" borderId="1" xfId="9" applyNumberFormat="1" applyFont="1" applyFill="1" applyBorder="1" applyAlignment="1">
      <alignment horizontal="right" wrapText="1"/>
    </xf>
    <xf numFmtId="165" fontId="11" fillId="0" borderId="1" xfId="9" applyNumberFormat="1" applyFont="1" applyBorder="1" applyAlignment="1">
      <alignment horizontal="right" wrapText="1"/>
    </xf>
    <xf numFmtId="43" fontId="0" fillId="0" borderId="0" xfId="7" applyFont="1"/>
    <xf numFmtId="43" fontId="23" fillId="0" borderId="0" xfId="7" applyFont="1"/>
    <xf numFmtId="165" fontId="10" fillId="0" borderId="1" xfId="9" applyNumberFormat="1" applyFont="1" applyFill="1" applyBorder="1" applyAlignment="1">
      <alignment horizontal="right" wrapText="1"/>
    </xf>
    <xf numFmtId="165" fontId="10" fillId="0" borderId="1" xfId="9" applyNumberFormat="1" applyFont="1" applyBorder="1" applyAlignment="1">
      <alignment horizontal="right" wrapText="1"/>
    </xf>
    <xf numFmtId="41" fontId="11" fillId="0" borderId="1" xfId="9" applyNumberFormat="1" applyFont="1" applyBorder="1" applyAlignment="1">
      <alignment horizontal="right" wrapText="1"/>
    </xf>
    <xf numFmtId="168" fontId="11" fillId="0" borderId="1" xfId="8" applyFont="1" applyBorder="1" applyAlignment="1">
      <alignment horizontal="justify" vertical="center" wrapText="1"/>
    </xf>
    <xf numFmtId="165" fontId="19" fillId="0" borderId="1" xfId="9" applyNumberFormat="1" applyFont="1" applyFill="1" applyBorder="1" applyAlignment="1">
      <alignment horizontal="right" wrapText="1"/>
    </xf>
    <xf numFmtId="168" fontId="11" fillId="0" borderId="1" xfId="8" applyFont="1" applyBorder="1" applyAlignment="1">
      <alignment vertical="center"/>
    </xf>
    <xf numFmtId="168" fontId="11" fillId="0" borderId="0" xfId="8" applyFont="1"/>
    <xf numFmtId="165" fontId="11" fillId="0" borderId="0" xfId="9" applyNumberFormat="1" applyFont="1"/>
    <xf numFmtId="165" fontId="10" fillId="0" borderId="1" xfId="9" applyNumberFormat="1" applyFont="1" applyFill="1" applyBorder="1" applyAlignment="1">
      <alignment horizontal="center" vertical="center" wrapText="1"/>
    </xf>
    <xf numFmtId="165" fontId="11" fillId="0" borderId="1" xfId="9" applyNumberFormat="1" applyFont="1" applyFill="1" applyBorder="1" applyAlignment="1">
      <alignment vertical="center" wrapText="1"/>
    </xf>
    <xf numFmtId="165" fontId="10" fillId="0" borderId="1" xfId="9" applyNumberFormat="1" applyFont="1" applyFill="1" applyBorder="1" applyAlignment="1">
      <alignment vertical="center" wrapText="1"/>
    </xf>
    <xf numFmtId="168" fontId="12" fillId="0" borderId="0" xfId="8" applyFont="1" applyAlignment="1">
      <alignment horizontal="right"/>
    </xf>
    <xf numFmtId="165" fontId="19" fillId="0" borderId="0" xfId="9" applyNumberFormat="1" applyFont="1" applyFill="1"/>
    <xf numFmtId="165" fontId="19" fillId="0" borderId="0" xfId="9" applyNumberFormat="1" applyFont="1"/>
    <xf numFmtId="168" fontId="11" fillId="0" borderId="1" xfId="8" applyFont="1" applyBorder="1"/>
    <xf numFmtId="165" fontId="11" fillId="0" borderId="1" xfId="9" applyNumberFormat="1" applyFont="1" applyFill="1" applyBorder="1"/>
    <xf numFmtId="165" fontId="11" fillId="0" borderId="1" xfId="9" applyNumberFormat="1" applyFont="1" applyBorder="1"/>
    <xf numFmtId="168" fontId="13" fillId="0" borderId="1" xfId="8" applyFont="1" applyBorder="1" applyAlignment="1">
      <alignment vertical="center"/>
    </xf>
    <xf numFmtId="168" fontId="14" fillId="0" borderId="1" xfId="8" applyFont="1" applyBorder="1"/>
    <xf numFmtId="166" fontId="10" fillId="0" borderId="1" xfId="9" applyNumberFormat="1" applyFont="1" applyFill="1" applyBorder="1" applyAlignment="1">
      <alignment horizontal="right" wrapText="1"/>
    </xf>
    <xf numFmtId="168" fontId="11" fillId="0" borderId="0" xfId="8" applyFont="1" applyAlignment="1">
      <alignment vertical="center"/>
    </xf>
    <xf numFmtId="168" fontId="11" fillId="0" borderId="0" xfId="8" applyFont="1" applyAlignment="1">
      <alignment horizontal="center" vertical="center"/>
    </xf>
    <xf numFmtId="165" fontId="11" fillId="2" borderId="1" xfId="9" applyNumberFormat="1" applyFont="1" applyFill="1" applyBorder="1" applyAlignment="1">
      <alignment horizontal="right" wrapText="1"/>
    </xf>
    <xf numFmtId="168" fontId="10" fillId="0" borderId="1" xfId="8" applyFont="1" applyBorder="1" applyAlignment="1">
      <alignment horizontal="justify" vertical="center" wrapText="1"/>
    </xf>
    <xf numFmtId="49" fontId="10" fillId="0" borderId="1" xfId="8" applyNumberFormat="1" applyFont="1" applyBorder="1" applyAlignment="1">
      <alignment horizontal="center" vertical="center" wrapText="1"/>
    </xf>
    <xf numFmtId="165" fontId="10" fillId="2" borderId="1" xfId="9" applyNumberFormat="1" applyFont="1" applyFill="1" applyBorder="1" applyAlignment="1">
      <alignment horizontal="right" wrapText="1"/>
    </xf>
    <xf numFmtId="43" fontId="27" fillId="0" borderId="0" xfId="7" applyFont="1"/>
    <xf numFmtId="43" fontId="27" fillId="0" borderId="0" xfId="5" applyFont="1"/>
    <xf numFmtId="168" fontId="27" fillId="0" borderId="0" xfId="8" applyFont="1"/>
    <xf numFmtId="165" fontId="11" fillId="0" borderId="1" xfId="9" applyNumberFormat="1" applyFont="1" applyBorder="1" applyAlignment="1">
      <alignment horizontal="center" vertical="center" wrapText="1"/>
    </xf>
    <xf numFmtId="165" fontId="19" fillId="0" borderId="1" xfId="9" applyNumberFormat="1" applyFont="1" applyBorder="1" applyAlignment="1">
      <alignment horizontal="center" vertical="center" wrapText="1"/>
    </xf>
    <xf numFmtId="165" fontId="11" fillId="0" borderId="1" xfId="9" applyNumberFormat="1" applyFont="1" applyFill="1" applyBorder="1" applyAlignment="1">
      <alignment horizontal="center" vertical="center" wrapText="1"/>
    </xf>
    <xf numFmtId="166" fontId="10" fillId="0" borderId="1" xfId="9" applyNumberFormat="1" applyFont="1" applyBorder="1" applyAlignment="1">
      <alignment horizontal="right" wrapText="1"/>
    </xf>
    <xf numFmtId="166" fontId="11" fillId="0" borderId="1" xfId="9" applyNumberFormat="1" applyFont="1" applyFill="1" applyBorder="1" applyAlignment="1">
      <alignment horizontal="right" wrapText="1"/>
    </xf>
    <xf numFmtId="49" fontId="11" fillId="0" borderId="0" xfId="8" applyNumberFormat="1" applyFont="1"/>
    <xf numFmtId="168" fontId="10" fillId="0" borderId="0" xfId="8" applyFont="1" applyAlignment="1">
      <alignment horizontal="center"/>
    </xf>
    <xf numFmtId="49" fontId="10" fillId="0" borderId="0" xfId="8" applyNumberFormat="1" applyFont="1" applyAlignment="1">
      <alignment horizontal="center"/>
    </xf>
    <xf numFmtId="165" fontId="10" fillId="0" borderId="0" xfId="9" applyNumberFormat="1" applyFont="1" applyAlignment="1">
      <alignment horizontal="right"/>
    </xf>
    <xf numFmtId="168" fontId="11" fillId="3" borderId="1" xfId="8" applyFont="1" applyFill="1" applyBorder="1" applyAlignment="1">
      <alignment vertical="center" wrapText="1"/>
    </xf>
    <xf numFmtId="49" fontId="11" fillId="3" borderId="1" xfId="8" applyNumberFormat="1" applyFont="1" applyFill="1" applyBorder="1" applyAlignment="1">
      <alignment horizontal="center" vertical="center" wrapText="1"/>
    </xf>
    <xf numFmtId="165" fontId="11" fillId="3" borderId="1" xfId="9" applyNumberFormat="1" applyFont="1" applyFill="1" applyBorder="1" applyAlignment="1">
      <alignment horizontal="center" vertical="center" wrapText="1"/>
    </xf>
    <xf numFmtId="43" fontId="6" fillId="0" borderId="0" xfId="5" applyFont="1"/>
    <xf numFmtId="165" fontId="11" fillId="2" borderId="1" xfId="9" applyNumberFormat="1" applyFont="1" applyFill="1" applyBorder="1" applyAlignment="1">
      <alignment horizontal="center" vertical="center" wrapText="1"/>
    </xf>
    <xf numFmtId="165" fontId="10" fillId="2" borderId="1" xfId="9" applyNumberFormat="1" applyFont="1" applyFill="1" applyBorder="1" applyAlignment="1">
      <alignment horizontal="center" vertical="center" wrapText="1"/>
    </xf>
    <xf numFmtId="168" fontId="10" fillId="3" borderId="1" xfId="8" applyFont="1" applyFill="1" applyBorder="1" applyAlignment="1">
      <alignment vertical="center" wrapText="1"/>
    </xf>
    <xf numFmtId="49" fontId="10" fillId="3" borderId="1" xfId="8" applyNumberFormat="1" applyFont="1" applyFill="1" applyBorder="1" applyAlignment="1">
      <alignment horizontal="center" vertical="center" wrapText="1"/>
    </xf>
    <xf numFmtId="165" fontId="10" fillId="3" borderId="1" xfId="9" applyNumberFormat="1" applyFont="1" applyFill="1" applyBorder="1" applyAlignment="1">
      <alignment horizontal="center" vertical="center" wrapText="1"/>
    </xf>
    <xf numFmtId="49" fontId="15" fillId="0" borderId="1" xfId="8" applyNumberFormat="1" applyFont="1" applyBorder="1" applyAlignment="1">
      <alignment horizontal="center" vertical="center" wrapText="1"/>
    </xf>
    <xf numFmtId="43" fontId="21" fillId="0" borderId="0" xfId="7" applyFont="1"/>
    <xf numFmtId="43" fontId="22" fillId="0" borderId="0" xfId="5" applyFont="1"/>
    <xf numFmtId="43" fontId="20" fillId="0" borderId="0" xfId="5" applyFont="1"/>
    <xf numFmtId="168" fontId="20" fillId="0" borderId="0" xfId="8" applyFont="1"/>
    <xf numFmtId="43" fontId="18" fillId="0" borderId="0" xfId="7" applyFont="1"/>
    <xf numFmtId="43" fontId="1" fillId="0" borderId="0" xfId="5" applyFont="1"/>
    <xf numFmtId="168" fontId="1" fillId="0" borderId="0" xfId="8" applyFont="1"/>
    <xf numFmtId="43" fontId="24" fillId="0" borderId="0" xfId="7" applyFont="1"/>
    <xf numFmtId="167" fontId="6" fillId="0" borderId="0" xfId="3" applyNumberFormat="1" applyFont="1"/>
    <xf numFmtId="43" fontId="10" fillId="0" borderId="1" xfId="7" applyFont="1" applyBorder="1" applyAlignment="1">
      <alignment horizontal="center" vertical="center" wrapText="1"/>
    </xf>
    <xf numFmtId="165" fontId="15" fillId="0" borderId="1" xfId="9" applyNumberFormat="1" applyFont="1" applyFill="1" applyBorder="1" applyAlignment="1">
      <alignment horizontal="center" vertical="center" wrapText="1"/>
    </xf>
    <xf numFmtId="165" fontId="19" fillId="0" borderId="1" xfId="9" applyNumberFormat="1" applyFont="1" applyFill="1" applyBorder="1" applyAlignment="1">
      <alignment horizontal="center" vertical="center" wrapText="1"/>
    </xf>
    <xf numFmtId="43" fontId="6" fillId="0" borderId="0" xfId="7" applyFont="1"/>
    <xf numFmtId="43" fontId="10" fillId="3" borderId="1" xfId="7" applyFont="1" applyFill="1" applyBorder="1" applyAlignment="1">
      <alignment horizontal="center" vertical="center" wrapText="1"/>
    </xf>
    <xf numFmtId="167" fontId="6" fillId="0" borderId="0" xfId="7" applyNumberFormat="1" applyFont="1"/>
    <xf numFmtId="168" fontId="6" fillId="0" borderId="0" xfId="8" applyFont="1"/>
    <xf numFmtId="168" fontId="8" fillId="0" borderId="0" xfId="8" applyFont="1" applyAlignment="1">
      <alignment horizontal="center"/>
    </xf>
    <xf numFmtId="168" fontId="10" fillId="0" borderId="0" xfId="8" applyFont="1" applyAlignment="1">
      <alignment horizontal="center" vertical="center"/>
    </xf>
    <xf numFmtId="168" fontId="16" fillId="0" borderId="0" xfId="8" applyFont="1" applyAlignment="1">
      <alignment horizontal="center" vertical="center"/>
    </xf>
    <xf numFmtId="168" fontId="10" fillId="0" borderId="1" xfId="8" applyFont="1" applyBorder="1" applyAlignment="1">
      <alignment horizontal="center" vertical="center" wrapText="1"/>
    </xf>
    <xf numFmtId="49" fontId="10" fillId="0" borderId="2" xfId="8" applyNumberFormat="1" applyFont="1" applyBorder="1" applyAlignment="1">
      <alignment horizontal="center" vertical="center" wrapText="1"/>
    </xf>
    <xf numFmtId="49" fontId="10" fillId="0" borderId="3" xfId="8" applyNumberFormat="1" applyFont="1" applyBorder="1" applyAlignment="1">
      <alignment horizontal="center" vertical="center" wrapText="1"/>
    </xf>
    <xf numFmtId="165" fontId="10" fillId="0" borderId="1" xfId="9" applyNumberFormat="1" applyFont="1" applyBorder="1" applyAlignment="1">
      <alignment horizontal="center" vertical="center" wrapText="1"/>
    </xf>
    <xf numFmtId="168" fontId="16" fillId="0" borderId="0" xfId="8" applyFont="1" applyAlignment="1">
      <alignment horizontal="center"/>
    </xf>
  </cellXfs>
  <cellStyles count="10">
    <cellStyle name="Обычный" xfId="0" builtinId="0"/>
    <cellStyle name="Обычный 2 7" xfId="4"/>
    <cellStyle name="Обычный 2 7 2" xfId="8"/>
    <cellStyle name="Финансовый" xfId="3" builtinId="3"/>
    <cellStyle name="Финансовый 10" xfId="1"/>
    <cellStyle name="Финансовый 10 2" xfId="2"/>
    <cellStyle name="Финансовый 10 2 2" xfId="6"/>
    <cellStyle name="Финансовый 10 2 2 4" xfId="9"/>
    <cellStyle name="Финансовый 17" xfId="5"/>
    <cellStyle name="Финансовый 2 8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uttykova/Desktop/&#1060;&#1054;/&#1060;&#1080;&#1085;%20&#1086;&#1090;&#1095;/2016%20&#1075;/31%2003%2016/TT-KMG-A-2016_v14_c%20&#1060;14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Param"/>
      <sheetName val="TT"/>
      <sheetName val="OC_ГА_ИН_РИОА_НМА"/>
      <sheetName val="СП"/>
      <sheetName val="АО"/>
      <sheetName val="audit_TT"/>
      <sheetName val="audit-OC_ГА_ИН_РИОА_НМА"/>
      <sheetName val="audit-СП"/>
      <sheetName val="audit-АО"/>
      <sheetName val="Ф143"/>
      <sheetName val="BS_PL_CFS"/>
      <sheetName val="Equity"/>
      <sheetName val="Main disc"/>
      <sheetName val="CF WP"/>
      <sheetName val="Резерв по пересчету"/>
      <sheetName val="Для сегм"/>
      <sheetName val="18"/>
      <sheetName val="Прекращенка для раскрытия"/>
      <sheetName val="Пересчет по прекращенке"/>
      <sheetName val="НДУ"/>
      <sheetName val="контроли"/>
      <sheetName val="ДДС прямой"/>
      <sheetName val="Conso SRD Matrix"/>
      <sheetName val="CF WP (2)"/>
      <sheetName val="Conso SRD Matrix_Q1 2015"/>
      <sheetName val="Условные"/>
    </sheetNames>
    <sheetDataSet>
      <sheetData sheetId="0"/>
      <sheetData sheetId="1"/>
      <sheetData sheetId="2"/>
      <sheetData sheetId="3"/>
      <sheetData sheetId="4"/>
      <sheetData sheetId="5"/>
      <sheetData sheetId="6">
        <row r="162">
          <cell r="BV162">
            <v>0</v>
          </cell>
        </row>
        <row r="172">
          <cell r="BV172">
            <v>0</v>
          </cell>
        </row>
        <row r="1590">
          <cell r="AQ1590">
            <v>90628770</v>
          </cell>
        </row>
      </sheetData>
      <sheetData sheetId="7"/>
      <sheetData sheetId="8">
        <row r="31">
          <cell r="Y31">
            <v>27392862.280000001</v>
          </cell>
        </row>
      </sheetData>
      <sheetData sheetId="9"/>
      <sheetData sheetId="10">
        <row r="35">
          <cell r="C35">
            <v>90628770</v>
          </cell>
        </row>
      </sheetData>
      <sheetData sheetId="11">
        <row r="15">
          <cell r="C15">
            <v>2754417911</v>
          </cell>
        </row>
        <row r="16">
          <cell r="C16">
            <v>210600233</v>
          </cell>
        </row>
        <row r="17">
          <cell r="C17">
            <v>29570835</v>
          </cell>
        </row>
        <row r="18">
          <cell r="C18">
            <v>115479030</v>
          </cell>
        </row>
        <row r="19">
          <cell r="C19">
            <v>51032293</v>
          </cell>
        </row>
        <row r="20">
          <cell r="C20">
            <v>3539197079</v>
          </cell>
        </row>
        <row r="21">
          <cell r="C21">
            <v>102519766</v>
          </cell>
        </row>
        <row r="22">
          <cell r="C22">
            <v>49336386</v>
          </cell>
        </row>
        <row r="23">
          <cell r="C23">
            <v>124156314</v>
          </cell>
        </row>
        <row r="24">
          <cell r="C24">
            <v>37468205</v>
          </cell>
        </row>
        <row r="25">
          <cell r="C25">
            <v>22846401</v>
          </cell>
        </row>
        <row r="26">
          <cell r="C26">
            <v>43478926</v>
          </cell>
        </row>
        <row r="27">
          <cell r="C27">
            <v>421427163</v>
          </cell>
        </row>
        <row r="28">
          <cell r="C28">
            <v>25186859</v>
          </cell>
        </row>
        <row r="32">
          <cell r="C32">
            <v>117597197</v>
          </cell>
        </row>
        <row r="33">
          <cell r="C33">
            <v>90007880</v>
          </cell>
        </row>
        <row r="34">
          <cell r="C34">
            <v>86832424</v>
          </cell>
        </row>
        <row r="35">
          <cell r="C35">
            <v>97388278</v>
          </cell>
        </row>
        <row r="36">
          <cell r="C36">
            <v>950518673</v>
          </cell>
        </row>
        <row r="37">
          <cell r="C37">
            <v>1110000</v>
          </cell>
        </row>
        <row r="38">
          <cell r="C38">
            <v>163112235</v>
          </cell>
        </row>
        <row r="39">
          <cell r="C39">
            <v>8929542</v>
          </cell>
        </row>
        <row r="41">
          <cell r="C41">
            <v>0</v>
          </cell>
        </row>
        <row r="42">
          <cell r="C42">
            <v>85229547</v>
          </cell>
        </row>
        <row r="43">
          <cell r="C43">
            <v>546490553</v>
          </cell>
        </row>
        <row r="45">
          <cell r="C45">
            <v>1171187458</v>
          </cell>
        </row>
        <row r="52">
          <cell r="C52">
            <v>696363445</v>
          </cell>
        </row>
        <row r="53">
          <cell r="C53">
            <v>243655405</v>
          </cell>
        </row>
        <row r="54">
          <cell r="C54">
            <v>1682176</v>
          </cell>
        </row>
        <row r="55">
          <cell r="C55">
            <v>1444364705</v>
          </cell>
        </row>
        <row r="56">
          <cell r="C56">
            <v>3005140042</v>
          </cell>
        </row>
        <row r="58">
          <cell r="C58">
            <v>765973242</v>
          </cell>
        </row>
        <row r="62">
          <cell r="C62">
            <v>2919223607</v>
          </cell>
        </row>
        <row r="64">
          <cell r="C64">
            <v>150809186</v>
          </cell>
        </row>
        <row r="65">
          <cell r="C65">
            <v>227336715</v>
          </cell>
        </row>
        <row r="66">
          <cell r="C66">
            <v>8038985</v>
          </cell>
        </row>
        <row r="67">
          <cell r="C67">
            <v>21234320</v>
          </cell>
        </row>
        <row r="71">
          <cell r="C71">
            <v>315926485</v>
          </cell>
        </row>
        <row r="72">
          <cell r="C72">
            <v>118601788</v>
          </cell>
        </row>
        <row r="73">
          <cell r="C73">
            <v>5852863</v>
          </cell>
        </row>
        <row r="74">
          <cell r="C74">
            <v>208111949</v>
          </cell>
        </row>
        <row r="75">
          <cell r="C75">
            <v>33096842</v>
          </cell>
        </row>
        <row r="76">
          <cell r="C76">
            <v>1121173</v>
          </cell>
        </row>
        <row r="77">
          <cell r="C77">
            <v>74141</v>
          </cell>
        </row>
        <row r="79">
          <cell r="C79">
            <v>112289972</v>
          </cell>
        </row>
        <row r="81">
          <cell r="C81">
            <v>566224147</v>
          </cell>
        </row>
        <row r="85">
          <cell r="C85">
            <v>10.341702814427405</v>
          </cell>
        </row>
        <row r="107">
          <cell r="C107">
            <v>264646042</v>
          </cell>
          <cell r="D107">
            <v>227817279</v>
          </cell>
        </row>
        <row r="108">
          <cell r="C108">
            <v>-300990124</v>
          </cell>
          <cell r="D108">
            <v>-257325255</v>
          </cell>
        </row>
        <row r="112">
          <cell r="C112">
            <v>-27471397</v>
          </cell>
          <cell r="D112">
            <v>-34049791</v>
          </cell>
        </row>
        <row r="113">
          <cell r="C113">
            <v>-47219831</v>
          </cell>
          <cell r="D113">
            <v>-55251852</v>
          </cell>
        </row>
        <row r="114">
          <cell r="C114">
            <v>-1371665</v>
          </cell>
          <cell r="D114">
            <v>-237682</v>
          </cell>
        </row>
        <row r="115">
          <cell r="C115">
            <v>0</v>
          </cell>
          <cell r="D115">
            <v>0</v>
          </cell>
        </row>
        <row r="116">
          <cell r="C116">
            <v>-399587</v>
          </cell>
          <cell r="D116">
            <v>-308682</v>
          </cell>
        </row>
        <row r="117">
          <cell r="C117">
            <v>2843835</v>
          </cell>
          <cell r="D117">
            <v>4097230</v>
          </cell>
        </row>
        <row r="118">
          <cell r="C118">
            <v>-2514680</v>
          </cell>
          <cell r="D118">
            <v>-2050374</v>
          </cell>
        </row>
        <row r="121">
          <cell r="C121">
            <v>3019974</v>
          </cell>
          <cell r="D121">
            <v>15970794</v>
          </cell>
        </row>
        <row r="122">
          <cell r="C122">
            <v>23991792</v>
          </cell>
          <cell r="D122">
            <v>20551679</v>
          </cell>
        </row>
        <row r="123">
          <cell r="C123">
            <v>-55917120</v>
          </cell>
          <cell r="D123">
            <v>-43955796</v>
          </cell>
        </row>
        <row r="125">
          <cell r="C125">
            <v>0</v>
          </cell>
          <cell r="D125">
            <v>0</v>
          </cell>
        </row>
        <row r="126">
          <cell r="C126">
            <v>0</v>
          </cell>
          <cell r="D126">
            <v>0</v>
          </cell>
        </row>
        <row r="127">
          <cell r="C127">
            <v>0</v>
          </cell>
          <cell r="D127">
            <v>0</v>
          </cell>
        </row>
        <row r="128">
          <cell r="C128">
            <v>50044215</v>
          </cell>
          <cell r="D128">
            <v>47883166</v>
          </cell>
        </row>
        <row r="132">
          <cell r="C132">
            <v>-35906332</v>
          </cell>
          <cell r="D132">
            <v>-29895608</v>
          </cell>
        </row>
        <row r="137">
          <cell r="C137">
            <v>158605578</v>
          </cell>
          <cell r="D137">
            <v>113835296</v>
          </cell>
        </row>
        <row r="141">
          <cell r="C141">
            <v>24231774</v>
          </cell>
          <cell r="D141">
            <v>6446555</v>
          </cell>
        </row>
        <row r="142">
          <cell r="C142">
            <v>7128926</v>
          </cell>
          <cell r="D142">
            <v>633849</v>
          </cell>
        </row>
        <row r="147">
          <cell r="C147">
            <v>43232217</v>
          </cell>
          <cell r="D147">
            <v>15147345</v>
          </cell>
        </row>
        <row r="151">
          <cell r="C151">
            <v>14313</v>
          </cell>
        </row>
        <row r="154">
          <cell r="D154">
            <v>0</v>
          </cell>
        </row>
        <row r="159">
          <cell r="C159">
            <v>63285085</v>
          </cell>
          <cell r="D159">
            <v>21072321</v>
          </cell>
        </row>
        <row r="160">
          <cell r="C160">
            <v>11322145</v>
          </cell>
          <cell r="D160">
            <v>1155428</v>
          </cell>
        </row>
        <row r="165">
          <cell r="C165">
            <v>-0.21780768925984195</v>
          </cell>
          <cell r="D165">
            <v>-0.20199944247681195</v>
          </cell>
        </row>
        <row r="166">
          <cell r="C166">
            <v>0.27148844802933148</v>
          </cell>
          <cell r="D166">
            <v>0.21539683938964466</v>
          </cell>
        </row>
        <row r="185">
          <cell r="C185">
            <v>66950054</v>
          </cell>
          <cell r="D185">
            <v>36766093</v>
          </cell>
        </row>
        <row r="187">
          <cell r="C187">
            <v>44484620</v>
          </cell>
          <cell r="D187">
            <v>35157909</v>
          </cell>
        </row>
        <row r="188">
          <cell r="C188">
            <v>0</v>
          </cell>
          <cell r="D188">
            <v>8962425</v>
          </cell>
        </row>
        <row r="189">
          <cell r="C189">
            <v>-50044215</v>
          </cell>
          <cell r="D189">
            <v>-47883166</v>
          </cell>
        </row>
        <row r="190">
          <cell r="C190">
            <v>55917120</v>
          </cell>
          <cell r="D190">
            <v>43955796</v>
          </cell>
        </row>
        <row r="191">
          <cell r="C191">
            <v>3301389</v>
          </cell>
          <cell r="D191">
            <v>2455527</v>
          </cell>
        </row>
        <row r="192">
          <cell r="C192">
            <v>-23991792</v>
          </cell>
          <cell r="D192">
            <v>-20551679</v>
          </cell>
        </row>
        <row r="193">
          <cell r="C193">
            <v>-784432</v>
          </cell>
          <cell r="D193">
            <v>-180909</v>
          </cell>
        </row>
        <row r="194">
          <cell r="C194">
            <v>118695</v>
          </cell>
          <cell r="D194">
            <v>4229757</v>
          </cell>
        </row>
        <row r="195">
          <cell r="C195">
            <v>-721320</v>
          </cell>
          <cell r="D195">
            <v>-1891323</v>
          </cell>
        </row>
        <row r="196">
          <cell r="C196">
            <v>399587</v>
          </cell>
          <cell r="D196">
            <v>308682</v>
          </cell>
        </row>
        <row r="197">
          <cell r="C197">
            <v>1371665</v>
          </cell>
          <cell r="D197">
            <v>237682</v>
          </cell>
        </row>
        <row r="198">
          <cell r="C198">
            <v>5941145</v>
          </cell>
          <cell r="D198">
            <v>0</v>
          </cell>
        </row>
        <row r="202">
          <cell r="C202">
            <v>0</v>
          </cell>
          <cell r="D202">
            <v>0</v>
          </cell>
        </row>
        <row r="203">
          <cell r="C203">
            <v>0</v>
          </cell>
          <cell r="D203">
            <v>400820</v>
          </cell>
        </row>
        <row r="207">
          <cell r="C207">
            <v>6832029</v>
          </cell>
          <cell r="D207">
            <v>10161141</v>
          </cell>
        </row>
        <row r="208">
          <cell r="C208">
            <v>867850</v>
          </cell>
          <cell r="D208">
            <v>325858</v>
          </cell>
        </row>
        <row r="209">
          <cell r="C209">
            <v>200094</v>
          </cell>
          <cell r="D209">
            <v>-77179</v>
          </cell>
        </row>
        <row r="210">
          <cell r="C210">
            <v>71888</v>
          </cell>
          <cell r="D210">
            <v>-66390</v>
          </cell>
        </row>
        <row r="211">
          <cell r="C211">
            <v>736587</v>
          </cell>
          <cell r="D211">
            <v>-3099367</v>
          </cell>
        </row>
        <row r="212">
          <cell r="C212">
            <v>42787</v>
          </cell>
        </row>
        <row r="213">
          <cell r="C213">
            <v>-7108410</v>
          </cell>
          <cell r="D213">
            <v>-18898624</v>
          </cell>
        </row>
        <row r="216">
          <cell r="C216">
            <v>8291868</v>
          </cell>
          <cell r="D216">
            <v>15655180</v>
          </cell>
        </row>
        <row r="217">
          <cell r="C217">
            <v>-8207689</v>
          </cell>
          <cell r="D217">
            <v>8422412</v>
          </cell>
        </row>
        <row r="218">
          <cell r="C218">
            <v>-13888715</v>
          </cell>
          <cell r="D218">
            <v>-154273</v>
          </cell>
        </row>
        <row r="219">
          <cell r="C219">
            <v>-863647</v>
          </cell>
          <cell r="D219">
            <v>12252880</v>
          </cell>
        </row>
        <row r="220">
          <cell r="C220">
            <v>-9305786</v>
          </cell>
          <cell r="D220">
            <v>-19480525</v>
          </cell>
        </row>
        <row r="221">
          <cell r="C221">
            <v>34953190</v>
          </cell>
          <cell r="D221">
            <v>25509785</v>
          </cell>
        </row>
        <row r="222">
          <cell r="C222">
            <v>-167269</v>
          </cell>
          <cell r="D222">
            <v>-20444472</v>
          </cell>
        </row>
        <row r="225">
          <cell r="C225">
            <v>230843</v>
          </cell>
          <cell r="D225">
            <v>2490317</v>
          </cell>
        </row>
        <row r="226">
          <cell r="C226">
            <v>-45796216</v>
          </cell>
          <cell r="D226">
            <v>-40556594</v>
          </cell>
        </row>
        <row r="227">
          <cell r="C227">
            <v>13465589</v>
          </cell>
          <cell r="D227">
            <v>14547395</v>
          </cell>
        </row>
        <row r="228">
          <cell r="C228">
            <v>-28789525</v>
          </cell>
          <cell r="D228">
            <v>-29610573</v>
          </cell>
        </row>
        <row r="233">
          <cell r="C233">
            <v>-83697981</v>
          </cell>
          <cell r="D233">
            <v>-110864682</v>
          </cell>
        </row>
        <row r="234">
          <cell r="C234">
            <v>147363</v>
          </cell>
          <cell r="D234">
            <v>179993</v>
          </cell>
        </row>
        <row r="236">
          <cell r="D236">
            <v>313396</v>
          </cell>
        </row>
        <row r="237">
          <cell r="C237">
            <v>6710458</v>
          </cell>
          <cell r="D237">
            <v>4626250</v>
          </cell>
        </row>
        <row r="245">
          <cell r="D245">
            <v>0</v>
          </cell>
        </row>
        <row r="249">
          <cell r="C249">
            <v>144197147</v>
          </cell>
          <cell r="D249">
            <v>130593478</v>
          </cell>
        </row>
        <row r="250">
          <cell r="C250">
            <v>-268738884</v>
          </cell>
          <cell r="D250">
            <v>-494269234</v>
          </cell>
        </row>
        <row r="251">
          <cell r="C251">
            <v>-31104442</v>
          </cell>
          <cell r="D251">
            <v>0</v>
          </cell>
        </row>
        <row r="252">
          <cell r="C252">
            <v>-15238</v>
          </cell>
          <cell r="D252">
            <v>0</v>
          </cell>
        </row>
        <row r="253">
          <cell r="C253">
            <v>-750592</v>
          </cell>
        </row>
        <row r="255">
          <cell r="C255">
            <v>0</v>
          </cell>
          <cell r="D255">
            <v>0</v>
          </cell>
        </row>
        <row r="257">
          <cell r="C257">
            <v>18097534</v>
          </cell>
          <cell r="D257">
            <v>15467476</v>
          </cell>
        </row>
      </sheetData>
      <sheetData sheetId="12">
        <row r="42">
          <cell r="F42">
            <v>24231774</v>
          </cell>
          <cell r="H42">
            <v>7128926</v>
          </cell>
        </row>
        <row r="43">
          <cell r="E43">
            <v>39038998</v>
          </cell>
          <cell r="H43">
            <v>4193219</v>
          </cell>
        </row>
        <row r="49">
          <cell r="F49">
            <v>-1678403</v>
          </cell>
        </row>
        <row r="50">
          <cell r="D50">
            <v>27047</v>
          </cell>
          <cell r="H50">
            <v>15740</v>
          </cell>
        </row>
        <row r="52">
          <cell r="F52">
            <v>-5970396</v>
          </cell>
        </row>
        <row r="53">
          <cell r="D53">
            <v>-1455444</v>
          </cell>
          <cell r="H53">
            <v>1455444</v>
          </cell>
        </row>
      </sheetData>
      <sheetData sheetId="13"/>
      <sheetData sheetId="14">
        <row r="67">
          <cell r="B67">
            <v>-138369417</v>
          </cell>
        </row>
        <row r="68">
          <cell r="B68">
            <v>140989775</v>
          </cell>
        </row>
        <row r="74">
          <cell r="B74">
            <v>-37973740</v>
          </cell>
        </row>
        <row r="126">
          <cell r="B126">
            <v>79810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14"/>
  <sheetViews>
    <sheetView tabSelected="1" topLeftCell="A256" zoomScale="80" zoomScaleNormal="80" workbookViewId="0">
      <selection activeCell="A290" sqref="A290"/>
    </sheetView>
  </sheetViews>
  <sheetFormatPr defaultColWidth="8.85546875" defaultRowHeight="15" x14ac:dyDescent="0.25"/>
  <cols>
    <col min="1" max="1" width="69.7109375" style="7" customWidth="1"/>
    <col min="2" max="2" width="13.7109375" style="7" customWidth="1"/>
    <col min="3" max="5" width="18.7109375" style="7" customWidth="1"/>
    <col min="6" max="6" width="27.28515625" style="8" customWidth="1"/>
    <col min="7" max="7" width="22.85546875" style="8" customWidth="1"/>
    <col min="8" max="9" width="23.42578125" style="7" customWidth="1"/>
    <col min="10" max="10" width="18.28515625" style="11" customWidth="1"/>
    <col min="11" max="11" width="8.85546875" style="7"/>
    <col min="12" max="12" width="21.7109375" style="7" customWidth="1"/>
    <col min="13" max="16384" width="8.85546875" style="7"/>
  </cols>
  <sheetData>
    <row r="1" spans="1:10" ht="18.75" x14ac:dyDescent="0.3">
      <c r="A1" s="13" t="s">
        <v>0</v>
      </c>
      <c r="B1" s="13"/>
      <c r="C1" s="13"/>
      <c r="D1" s="13"/>
      <c r="E1" s="14"/>
      <c r="F1" s="14"/>
      <c r="G1" s="14"/>
      <c r="H1" s="14"/>
      <c r="I1" s="14"/>
      <c r="J1" s="14"/>
    </row>
    <row r="2" spans="1:10" ht="15.75" x14ac:dyDescent="0.25">
      <c r="A2" s="13" t="s">
        <v>1</v>
      </c>
      <c r="B2" s="13"/>
      <c r="C2" s="13"/>
      <c r="D2" s="13"/>
      <c r="E2" s="14"/>
      <c r="F2" s="14"/>
      <c r="G2" s="14"/>
      <c r="H2" s="14"/>
      <c r="I2" s="14"/>
      <c r="J2" s="14"/>
    </row>
    <row r="3" spans="1:10" ht="15.75" x14ac:dyDescent="0.25">
      <c r="A3" s="13" t="s">
        <v>2</v>
      </c>
      <c r="B3" s="13"/>
      <c r="C3" s="13"/>
      <c r="D3" s="13"/>
      <c r="E3" s="14"/>
      <c r="F3" s="14"/>
      <c r="G3" s="14"/>
      <c r="H3" s="14"/>
      <c r="I3" s="14"/>
      <c r="J3" s="14"/>
    </row>
    <row r="4" spans="1:10" ht="15.75" x14ac:dyDescent="0.25">
      <c r="A4" s="13" t="s">
        <v>291</v>
      </c>
      <c r="B4" s="13"/>
      <c r="C4" s="13"/>
      <c r="D4" s="13"/>
      <c r="E4" s="14"/>
      <c r="F4" s="14"/>
      <c r="G4" s="14"/>
      <c r="H4" s="14"/>
      <c r="I4" s="14"/>
      <c r="J4" s="14"/>
    </row>
    <row r="5" spans="1:10" ht="15.75" x14ac:dyDescent="0.25">
      <c r="A5" s="13" t="s">
        <v>3</v>
      </c>
      <c r="B5" s="13"/>
      <c r="C5" s="13"/>
      <c r="D5" s="13"/>
      <c r="E5" s="14"/>
      <c r="F5" s="14"/>
      <c r="G5" s="14"/>
      <c r="H5" s="14"/>
      <c r="I5" s="14"/>
      <c r="J5" s="14"/>
    </row>
    <row r="6" spans="1:10" ht="15.75" x14ac:dyDescent="0.25">
      <c r="A6" s="5" t="s">
        <v>292</v>
      </c>
      <c r="B6" s="6"/>
      <c r="C6" s="6"/>
      <c r="D6" s="6"/>
      <c r="F6" s="7"/>
      <c r="G6" s="7"/>
      <c r="J6" s="7"/>
    </row>
    <row r="7" spans="1:10" ht="15.75" x14ac:dyDescent="0.25">
      <c r="A7" s="13" t="s">
        <v>4</v>
      </c>
      <c r="B7" s="13"/>
      <c r="C7" s="13"/>
      <c r="D7" s="13"/>
      <c r="E7" s="14"/>
      <c r="F7" s="14"/>
      <c r="G7" s="14"/>
      <c r="H7" s="14"/>
      <c r="I7" s="14"/>
      <c r="J7" s="14"/>
    </row>
    <row r="8" spans="1:10" ht="15.75" x14ac:dyDescent="0.25">
      <c r="A8" s="13" t="s">
        <v>5</v>
      </c>
      <c r="B8" s="13"/>
      <c r="C8" s="13"/>
      <c r="D8" s="13"/>
      <c r="E8" s="14"/>
      <c r="F8" s="14"/>
      <c r="G8" s="14"/>
      <c r="H8" s="14"/>
      <c r="I8" s="14"/>
      <c r="J8" s="14"/>
    </row>
    <row r="9" spans="1:10" ht="15.75" x14ac:dyDescent="0.25">
      <c r="A9" s="13"/>
      <c r="B9" s="13"/>
      <c r="C9" s="13"/>
      <c r="D9" s="13"/>
      <c r="E9" s="14"/>
      <c r="F9" s="14"/>
      <c r="G9" s="14"/>
      <c r="H9" s="14"/>
      <c r="I9" s="14"/>
      <c r="J9" s="14"/>
    </row>
    <row r="10" spans="1:10" ht="18.75" x14ac:dyDescent="0.3">
      <c r="A10" s="92" t="s">
        <v>6</v>
      </c>
      <c r="B10" s="92"/>
      <c r="C10" s="92"/>
      <c r="D10" s="92"/>
      <c r="E10" s="14"/>
      <c r="F10" s="14"/>
      <c r="G10" s="15"/>
      <c r="H10" s="14"/>
      <c r="I10" s="14"/>
      <c r="J10" s="14"/>
    </row>
    <row r="11" spans="1:10" ht="18.75" x14ac:dyDescent="0.3">
      <c r="A11" s="92" t="s">
        <v>293</v>
      </c>
      <c r="B11" s="92"/>
      <c r="C11" s="92"/>
      <c r="D11" s="92"/>
      <c r="E11" s="14"/>
      <c r="F11" s="14"/>
      <c r="G11" s="15"/>
      <c r="H11" s="14"/>
      <c r="I11" s="14"/>
      <c r="J11" s="14"/>
    </row>
    <row r="12" spans="1:10" ht="15.75" x14ac:dyDescent="0.25">
      <c r="A12" s="13"/>
      <c r="B12" s="13"/>
      <c r="C12" s="13"/>
      <c r="D12" s="13"/>
      <c r="E12" s="14"/>
      <c r="F12" s="14"/>
      <c r="G12" s="15"/>
      <c r="H12" s="14"/>
      <c r="I12" s="14"/>
      <c r="J12" s="14"/>
    </row>
    <row r="13" spans="1:10" ht="15.75" x14ac:dyDescent="0.25">
      <c r="A13" s="13"/>
      <c r="B13" s="13"/>
      <c r="C13" s="13"/>
      <c r="D13" s="16" t="s">
        <v>7</v>
      </c>
      <c r="E13" s="14"/>
      <c r="F13" s="14"/>
      <c r="G13" s="15"/>
      <c r="H13" s="14"/>
      <c r="I13" s="14"/>
      <c r="J13" s="14"/>
    </row>
    <row r="14" spans="1:10" ht="47.25" x14ac:dyDescent="0.25">
      <c r="A14" s="17" t="s">
        <v>8</v>
      </c>
      <c r="B14" s="17" t="s">
        <v>9</v>
      </c>
      <c r="C14" s="18" t="s">
        <v>10</v>
      </c>
      <c r="D14" s="18" t="s">
        <v>11</v>
      </c>
      <c r="E14" s="14"/>
      <c r="F14" s="14"/>
      <c r="G14" s="15"/>
      <c r="H14" s="14"/>
      <c r="I14" s="14"/>
      <c r="J14" s="14"/>
    </row>
    <row r="15" spans="1:10" ht="15.75" x14ac:dyDescent="0.25">
      <c r="A15" s="19" t="s">
        <v>12</v>
      </c>
      <c r="B15" s="20"/>
      <c r="C15" s="21" t="s">
        <v>13</v>
      </c>
      <c r="D15" s="21"/>
      <c r="E15" s="14"/>
      <c r="F15" s="14"/>
      <c r="G15" s="15"/>
      <c r="H15" s="14"/>
      <c r="I15" s="14"/>
      <c r="J15" s="14"/>
    </row>
    <row r="16" spans="1:10" ht="15.75" x14ac:dyDescent="0.25">
      <c r="A16" s="22" t="s">
        <v>14</v>
      </c>
      <c r="B16" s="23" t="s">
        <v>15</v>
      </c>
      <c r="C16" s="24">
        <f>[1]BS_PL_CFS!C43</f>
        <v>546490553</v>
      </c>
      <c r="D16" s="25">
        <v>768576619</v>
      </c>
      <c r="E16" s="26"/>
      <c r="F16" s="15"/>
      <c r="G16" s="15"/>
      <c r="H16" s="14"/>
      <c r="I16" s="14"/>
      <c r="J16" s="14"/>
    </row>
    <row r="17" spans="1:10" ht="15.75" x14ac:dyDescent="0.25">
      <c r="A17" s="22" t="s">
        <v>16</v>
      </c>
      <c r="B17" s="23" t="s">
        <v>17</v>
      </c>
      <c r="C17" s="24"/>
      <c r="D17" s="25"/>
      <c r="E17" s="26"/>
      <c r="F17" s="15"/>
      <c r="G17" s="15"/>
      <c r="H17" s="14"/>
      <c r="I17" s="14"/>
      <c r="J17" s="14"/>
    </row>
    <row r="18" spans="1:10" ht="15.75" x14ac:dyDescent="0.25">
      <c r="A18" s="22" t="s">
        <v>18</v>
      </c>
      <c r="B18" s="23" t="s">
        <v>19</v>
      </c>
      <c r="C18" s="24">
        <f>[1]BS_PL_CFS!C41</f>
        <v>0</v>
      </c>
      <c r="D18" s="25">
        <v>0</v>
      </c>
      <c r="E18" s="26"/>
      <c r="F18" s="15"/>
      <c r="G18" s="15"/>
      <c r="H18" s="14"/>
      <c r="I18" s="14"/>
      <c r="J18" s="14"/>
    </row>
    <row r="19" spans="1:10" ht="31.5" x14ac:dyDescent="0.25">
      <c r="A19" s="22" t="s">
        <v>20</v>
      </c>
      <c r="B19" s="23" t="s">
        <v>21</v>
      </c>
      <c r="C19" s="24"/>
      <c r="D19" s="25"/>
      <c r="E19" s="26"/>
      <c r="F19" s="15"/>
      <c r="G19" s="15"/>
      <c r="H19" s="14"/>
      <c r="I19" s="14"/>
      <c r="J19" s="14"/>
    </row>
    <row r="20" spans="1:10" ht="15.75" x14ac:dyDescent="0.25">
      <c r="A20" s="22" t="s">
        <v>22</v>
      </c>
      <c r="B20" s="23" t="s">
        <v>23</v>
      </c>
      <c r="C20" s="24">
        <f>[1]BS_PL_CFS!C37</f>
        <v>1110000</v>
      </c>
      <c r="D20" s="25">
        <v>4440000</v>
      </c>
      <c r="E20" s="27"/>
      <c r="F20" s="15"/>
      <c r="G20" s="15"/>
      <c r="H20" s="14"/>
      <c r="I20" s="14"/>
      <c r="J20" s="14"/>
    </row>
    <row r="21" spans="1:10" ht="15.75" x14ac:dyDescent="0.25">
      <c r="A21" s="22" t="s">
        <v>24</v>
      </c>
      <c r="B21" s="23" t="s">
        <v>25</v>
      </c>
      <c r="C21" s="24">
        <f>[1]BS_PL_CFS!C36+[1]BS_PL_CFS!C38+[1]BS_PL_CFS!C39</f>
        <v>1122560450</v>
      </c>
      <c r="D21" s="25">
        <v>1069777079</v>
      </c>
      <c r="E21" s="26"/>
      <c r="F21" s="15"/>
      <c r="G21" s="15"/>
      <c r="H21" s="14"/>
      <c r="I21" s="14"/>
      <c r="J21" s="14"/>
    </row>
    <row r="22" spans="1:10" ht="15.75" x14ac:dyDescent="0.25">
      <c r="A22" s="22" t="s">
        <v>26</v>
      </c>
      <c r="B22" s="23" t="s">
        <v>27</v>
      </c>
      <c r="C22" s="24">
        <f>[1]BS_PL_CFS!C35</f>
        <v>97388278</v>
      </c>
      <c r="D22" s="25">
        <v>95261169</v>
      </c>
      <c r="E22" s="26"/>
      <c r="F22" s="15"/>
      <c r="G22" s="15"/>
      <c r="H22" s="14"/>
      <c r="I22" s="14"/>
      <c r="J22" s="14"/>
    </row>
    <row r="23" spans="1:10" ht="15.75" x14ac:dyDescent="0.25">
      <c r="A23" s="22" t="s">
        <v>28</v>
      </c>
      <c r="B23" s="23" t="s">
        <v>29</v>
      </c>
      <c r="C23" s="24">
        <f>[1]BS_PL_CFS!C34</f>
        <v>86832424</v>
      </c>
      <c r="D23" s="25">
        <v>60482541</v>
      </c>
      <c r="E23" s="26"/>
      <c r="F23" s="15"/>
      <c r="G23" s="15"/>
      <c r="H23" s="14"/>
      <c r="I23" s="14"/>
      <c r="J23" s="14"/>
    </row>
    <row r="24" spans="1:10" ht="15.75" x14ac:dyDescent="0.25">
      <c r="A24" s="22" t="s">
        <v>30</v>
      </c>
      <c r="B24" s="23" t="s">
        <v>31</v>
      </c>
      <c r="C24" s="24">
        <f>[1]BS_PL_CFS!C32</f>
        <v>117597197</v>
      </c>
      <c r="D24" s="25">
        <v>125506949</v>
      </c>
      <c r="E24" s="26"/>
      <c r="F24" s="15"/>
      <c r="G24" s="15"/>
      <c r="H24" s="14"/>
      <c r="I24" s="14"/>
      <c r="J24" s="14"/>
    </row>
    <row r="25" spans="1:10" ht="15.75" x14ac:dyDescent="0.25">
      <c r="A25" s="22" t="s">
        <v>32</v>
      </c>
      <c r="B25" s="23" t="s">
        <v>33</v>
      </c>
      <c r="C25" s="24">
        <f>[1]BS_PL_CFS!C42+[1]BS_PL_CFS!C33</f>
        <v>175237427</v>
      </c>
      <c r="D25" s="25">
        <v>181654929</v>
      </c>
      <c r="E25" s="26"/>
      <c r="F25" s="15"/>
      <c r="G25" s="15"/>
      <c r="H25" s="14"/>
      <c r="I25" s="14"/>
      <c r="J25" s="14"/>
    </row>
    <row r="26" spans="1:10" ht="15.75" x14ac:dyDescent="0.25">
      <c r="A26" s="19" t="s">
        <v>34</v>
      </c>
      <c r="B26" s="23">
        <v>100</v>
      </c>
      <c r="C26" s="28">
        <f>SUM(C16:C25)</f>
        <v>2147216329</v>
      </c>
      <c r="D26" s="29">
        <f>SUM(D16:D25)</f>
        <v>2305699286</v>
      </c>
      <c r="E26" s="26"/>
      <c r="F26" s="15"/>
      <c r="G26" s="15"/>
      <c r="H26" s="14"/>
      <c r="I26" s="14"/>
      <c r="J26" s="14"/>
    </row>
    <row r="27" spans="1:10" ht="15.75" x14ac:dyDescent="0.25">
      <c r="A27" s="22" t="s">
        <v>35</v>
      </c>
      <c r="B27" s="23">
        <v>101</v>
      </c>
      <c r="C27" s="24">
        <f>[1]BS_PL_CFS!C45</f>
        <v>1171187458</v>
      </c>
      <c r="D27" s="25">
        <v>1081908562</v>
      </c>
      <c r="E27" s="26"/>
      <c r="F27" s="15"/>
      <c r="G27" s="15"/>
      <c r="H27" s="14"/>
      <c r="I27" s="14"/>
      <c r="J27" s="14"/>
    </row>
    <row r="28" spans="1:10" ht="31.5" customHeight="1" x14ac:dyDescent="0.25">
      <c r="A28" s="22"/>
      <c r="B28" s="23"/>
      <c r="C28" s="24"/>
      <c r="D28" s="25"/>
      <c r="E28" s="26"/>
      <c r="F28" s="15"/>
      <c r="G28" s="15"/>
      <c r="H28" s="14"/>
      <c r="I28" s="14"/>
      <c r="J28" s="14"/>
    </row>
    <row r="29" spans="1:10" ht="15.75" x14ac:dyDescent="0.25">
      <c r="A29" s="19" t="s">
        <v>36</v>
      </c>
      <c r="B29" s="23"/>
      <c r="C29" s="24"/>
      <c r="D29" s="25"/>
      <c r="E29" s="26"/>
      <c r="F29" s="15"/>
      <c r="G29" s="15"/>
      <c r="H29" s="14"/>
      <c r="I29" s="14"/>
      <c r="J29" s="14"/>
    </row>
    <row r="30" spans="1:10" ht="15.75" x14ac:dyDescent="0.25">
      <c r="A30" s="22" t="s">
        <v>16</v>
      </c>
      <c r="B30" s="23">
        <v>110</v>
      </c>
      <c r="C30" s="24"/>
      <c r="D30" s="25"/>
      <c r="E30" s="26"/>
      <c r="F30" s="15"/>
      <c r="G30" s="15"/>
      <c r="H30" s="14"/>
      <c r="I30" s="14"/>
      <c r="J30" s="14"/>
    </row>
    <row r="31" spans="1:10" ht="15.75" x14ac:dyDescent="0.25">
      <c r="A31" s="22" t="s">
        <v>18</v>
      </c>
      <c r="B31" s="23">
        <v>111</v>
      </c>
      <c r="C31" s="24"/>
      <c r="D31" s="25"/>
      <c r="E31" s="26"/>
      <c r="F31" s="15"/>
      <c r="G31" s="15"/>
      <c r="H31" s="14"/>
      <c r="I31" s="14"/>
      <c r="J31" s="14"/>
    </row>
    <row r="32" spans="1:10" ht="31.5" x14ac:dyDescent="0.25">
      <c r="A32" s="22" t="s">
        <v>20</v>
      </c>
      <c r="B32" s="23">
        <v>112</v>
      </c>
      <c r="C32" s="24"/>
      <c r="D32" s="25"/>
      <c r="E32" s="26"/>
      <c r="F32" s="15"/>
      <c r="G32" s="15"/>
      <c r="H32" s="14"/>
      <c r="I32" s="14"/>
      <c r="J32" s="14"/>
    </row>
    <row r="33" spans="1:10" ht="15.75" x14ac:dyDescent="0.25">
      <c r="A33" s="22" t="s">
        <v>22</v>
      </c>
      <c r="B33" s="23">
        <v>113</v>
      </c>
      <c r="C33" s="24">
        <f>[1]BS_PL_CFS!C24</f>
        <v>37468205</v>
      </c>
      <c r="D33" s="30">
        <v>37400972</v>
      </c>
      <c r="E33" s="26"/>
      <c r="F33" s="15"/>
      <c r="G33" s="15"/>
      <c r="H33" s="14"/>
      <c r="I33" s="14"/>
      <c r="J33" s="14"/>
    </row>
    <row r="34" spans="1:10" ht="15.75" x14ac:dyDescent="0.25">
      <c r="A34" s="22" t="s">
        <v>37</v>
      </c>
      <c r="B34" s="23">
        <v>114</v>
      </c>
      <c r="C34" s="24">
        <f>[1]BS_PL_CFS!C19+[1]BS_PL_CFS!C25+[1]BS_PL_CFS!C26+[1]BS_PL_CFS!C27-[1]Ф143!C35</f>
        <v>448156013</v>
      </c>
      <c r="D34" s="25">
        <v>457628385</v>
      </c>
      <c r="E34" s="26"/>
      <c r="F34" s="15"/>
      <c r="G34" s="15"/>
      <c r="H34" s="14"/>
      <c r="I34" s="14"/>
      <c r="J34" s="14"/>
    </row>
    <row r="35" spans="1:10" ht="15.75" x14ac:dyDescent="0.25">
      <c r="A35" s="31" t="s">
        <v>38</v>
      </c>
      <c r="B35" s="23">
        <v>115</v>
      </c>
      <c r="C35" s="24">
        <f>[1]audit_TT!AQ1590</f>
        <v>90628770</v>
      </c>
      <c r="D35" s="25">
        <v>88512853</v>
      </c>
      <c r="E35" s="26"/>
      <c r="F35" s="15"/>
      <c r="G35" s="15"/>
      <c r="H35" s="14"/>
      <c r="I35" s="14"/>
      <c r="J35" s="14"/>
    </row>
    <row r="36" spans="1:10" ht="15.75" x14ac:dyDescent="0.25">
      <c r="A36" s="22" t="s">
        <v>39</v>
      </c>
      <c r="B36" s="23">
        <v>116</v>
      </c>
      <c r="C36" s="24">
        <f>[1]BS_PL_CFS!C20</f>
        <v>3539197079</v>
      </c>
      <c r="D36" s="25">
        <v>3422939745</v>
      </c>
      <c r="E36" s="26"/>
      <c r="F36" s="15"/>
      <c r="G36" s="15"/>
      <c r="H36" s="14"/>
      <c r="I36" s="14"/>
      <c r="J36" s="14"/>
    </row>
    <row r="37" spans="1:10" ht="15.75" x14ac:dyDescent="0.25">
      <c r="A37" s="22" t="s">
        <v>40</v>
      </c>
      <c r="B37" s="23">
        <v>117</v>
      </c>
      <c r="C37" s="24">
        <f>[1]BS_PL_CFS!C17</f>
        <v>29570835</v>
      </c>
      <c r="D37" s="30">
        <v>29260917</v>
      </c>
      <c r="E37" s="26"/>
      <c r="F37" s="15"/>
      <c r="G37" s="15"/>
      <c r="H37" s="14"/>
      <c r="I37" s="14"/>
      <c r="J37" s="14"/>
    </row>
    <row r="38" spans="1:10" ht="15.75" x14ac:dyDescent="0.25">
      <c r="A38" s="22" t="s">
        <v>41</v>
      </c>
      <c r="B38" s="23">
        <v>118</v>
      </c>
      <c r="C38" s="24">
        <f>[1]BS_PL_CFS!C15</f>
        <v>2754417911</v>
      </c>
      <c r="D38" s="25">
        <v>2651338456</v>
      </c>
      <c r="E38" s="26"/>
      <c r="F38" s="15"/>
      <c r="G38" s="15"/>
      <c r="H38" s="14"/>
      <c r="I38" s="14"/>
      <c r="J38" s="14"/>
    </row>
    <row r="39" spans="1:10" ht="15.75" x14ac:dyDescent="0.25">
      <c r="A39" s="22" t="s">
        <v>42</v>
      </c>
      <c r="B39" s="23">
        <v>119</v>
      </c>
      <c r="C39" s="32"/>
      <c r="D39" s="25"/>
      <c r="E39" s="26"/>
      <c r="F39" s="15"/>
      <c r="G39" s="15"/>
      <c r="H39" s="14"/>
      <c r="I39" s="14"/>
      <c r="J39" s="14"/>
    </row>
    <row r="40" spans="1:10" ht="15.75" x14ac:dyDescent="0.25">
      <c r="A40" s="22" t="s">
        <v>43</v>
      </c>
      <c r="B40" s="23">
        <v>120</v>
      </c>
      <c r="C40" s="24">
        <f>[1]BS_PL_CFS!C16</f>
        <v>210600233</v>
      </c>
      <c r="D40" s="25">
        <v>208526063</v>
      </c>
      <c r="E40" s="26"/>
      <c r="F40" s="15"/>
      <c r="G40" s="15"/>
      <c r="H40" s="14"/>
      <c r="I40" s="14"/>
      <c r="J40" s="14"/>
    </row>
    <row r="41" spans="1:10" ht="15.75" x14ac:dyDescent="0.25">
      <c r="A41" s="22" t="s">
        <v>44</v>
      </c>
      <c r="B41" s="23">
        <v>121</v>
      </c>
      <c r="C41" s="24">
        <f>[1]BS_PL_CFS!C18</f>
        <v>115479030</v>
      </c>
      <c r="D41" s="25">
        <v>116514982</v>
      </c>
      <c r="E41" s="26"/>
      <c r="F41" s="15"/>
      <c r="G41" s="15"/>
      <c r="H41" s="14"/>
      <c r="I41" s="14"/>
      <c r="J41" s="14"/>
    </row>
    <row r="42" spans="1:10" ht="15.75" x14ac:dyDescent="0.25">
      <c r="A42" s="22" t="s">
        <v>45</v>
      </c>
      <c r="B42" s="23">
        <v>122</v>
      </c>
      <c r="C42" s="24">
        <f>[1]BS_PL_CFS!C21</f>
        <v>102519766</v>
      </c>
      <c r="D42" s="25">
        <v>107481291</v>
      </c>
      <c r="E42" s="26"/>
      <c r="F42" s="15"/>
      <c r="G42" s="15"/>
      <c r="H42" s="14"/>
      <c r="I42" s="14"/>
      <c r="J42" s="14"/>
    </row>
    <row r="43" spans="1:10" ht="15.75" x14ac:dyDescent="0.25">
      <c r="A43" s="22" t="s">
        <v>46</v>
      </c>
      <c r="B43" s="23">
        <v>123</v>
      </c>
      <c r="C43" s="24">
        <f>[1]BS_PL_CFS!C28+[1]BS_PL_CFS!C22+[1]BS_PL_CFS!C23</f>
        <v>198679559</v>
      </c>
      <c r="D43" s="25">
        <v>202446146</v>
      </c>
      <c r="E43" s="26"/>
      <c r="F43" s="15"/>
      <c r="G43" s="15"/>
      <c r="H43" s="14"/>
      <c r="I43" s="14"/>
      <c r="J43" s="14"/>
    </row>
    <row r="44" spans="1:10" ht="15.75" x14ac:dyDescent="0.25">
      <c r="A44" s="19" t="s">
        <v>47</v>
      </c>
      <c r="B44" s="23">
        <v>200</v>
      </c>
      <c r="C44" s="28">
        <f>SUM(C30:C43)</f>
        <v>7526717401</v>
      </c>
      <c r="D44" s="29">
        <f>SUM(D30:D43)</f>
        <v>7322049810</v>
      </c>
      <c r="E44" s="26"/>
      <c r="F44" s="15"/>
      <c r="G44" s="15"/>
      <c r="H44" s="14"/>
      <c r="I44" s="14"/>
      <c r="J44" s="14"/>
    </row>
    <row r="45" spans="1:10" ht="15.75" x14ac:dyDescent="0.25">
      <c r="A45" s="19" t="s">
        <v>48</v>
      </c>
      <c r="B45" s="33"/>
      <c r="C45" s="28">
        <f>C26+C27+C44</f>
        <v>10845121188</v>
      </c>
      <c r="D45" s="29">
        <f>D26+D27+D44</f>
        <v>10709657658</v>
      </c>
      <c r="E45" s="26"/>
      <c r="F45" s="15"/>
      <c r="G45" s="15"/>
      <c r="H45" s="14"/>
      <c r="I45" s="14"/>
      <c r="J45" s="14"/>
    </row>
    <row r="46" spans="1:10" ht="15.75" x14ac:dyDescent="0.25">
      <c r="A46" s="34"/>
      <c r="B46" s="34"/>
      <c r="C46" s="35"/>
      <c r="D46" s="35"/>
      <c r="E46" s="26"/>
      <c r="F46" s="15"/>
      <c r="G46" s="15"/>
      <c r="H46" s="14"/>
      <c r="I46" s="14"/>
      <c r="J46" s="14"/>
    </row>
    <row r="47" spans="1:10" ht="47.25" x14ac:dyDescent="0.25">
      <c r="A47" s="17" t="s">
        <v>49</v>
      </c>
      <c r="B47" s="17" t="s">
        <v>9</v>
      </c>
      <c r="C47" s="36" t="s">
        <v>10</v>
      </c>
      <c r="D47" s="36" t="s">
        <v>11</v>
      </c>
      <c r="E47" s="26"/>
      <c r="F47" s="15"/>
      <c r="G47" s="15"/>
      <c r="H47" s="14"/>
      <c r="I47" s="14"/>
      <c r="J47" s="14"/>
    </row>
    <row r="48" spans="1:10" ht="15.75" x14ac:dyDescent="0.25">
      <c r="A48" s="19" t="s">
        <v>50</v>
      </c>
      <c r="B48" s="22"/>
      <c r="C48" s="37" t="s">
        <v>13</v>
      </c>
      <c r="D48" s="37" t="s">
        <v>13</v>
      </c>
      <c r="E48" s="26"/>
      <c r="F48" s="15"/>
      <c r="G48" s="15"/>
      <c r="H48" s="14"/>
      <c r="I48" s="14"/>
      <c r="J48" s="14"/>
    </row>
    <row r="49" spans="1:10" ht="15.75" x14ac:dyDescent="0.25">
      <c r="A49" s="22" t="s">
        <v>51</v>
      </c>
      <c r="B49" s="23">
        <v>210</v>
      </c>
      <c r="C49" s="24">
        <f>[1]BS_PL_CFS!C71</f>
        <v>315926485</v>
      </c>
      <c r="D49" s="24">
        <v>296545652</v>
      </c>
      <c r="E49" s="26"/>
      <c r="F49" s="15"/>
      <c r="G49" s="15"/>
      <c r="H49" s="14"/>
      <c r="I49" s="14"/>
      <c r="J49" s="14"/>
    </row>
    <row r="50" spans="1:10" ht="15.75" x14ac:dyDescent="0.25">
      <c r="A50" s="22" t="s">
        <v>18</v>
      </c>
      <c r="B50" s="23">
        <v>211</v>
      </c>
      <c r="C50" s="24">
        <f>[1]BS_PL_CFS!C77</f>
        <v>74141</v>
      </c>
      <c r="D50" s="24">
        <v>174880</v>
      </c>
      <c r="E50" s="26"/>
      <c r="F50" s="15"/>
      <c r="G50" s="15"/>
      <c r="H50" s="14"/>
      <c r="I50" s="14"/>
      <c r="J50" s="14"/>
    </row>
    <row r="51" spans="1:10" ht="15.75" x14ac:dyDescent="0.25">
      <c r="A51" s="22" t="s">
        <v>52</v>
      </c>
      <c r="B51" s="23">
        <v>212</v>
      </c>
      <c r="C51" s="24">
        <f>[1]BS_PL_CFS!C76</f>
        <v>1121173</v>
      </c>
      <c r="D51" s="24">
        <v>1121173</v>
      </c>
      <c r="E51" s="26"/>
      <c r="F51" s="15"/>
      <c r="G51" s="15"/>
      <c r="H51" s="14"/>
      <c r="I51" s="14"/>
      <c r="J51" s="14"/>
    </row>
    <row r="52" spans="1:10" ht="15.75" x14ac:dyDescent="0.25">
      <c r="A52" s="22" t="s">
        <v>53</v>
      </c>
      <c r="B52" s="23">
        <v>213</v>
      </c>
      <c r="C52" s="24">
        <f>[1]BS_PL_CFS!C74</f>
        <v>208111949</v>
      </c>
      <c r="D52" s="24">
        <v>174016256</v>
      </c>
      <c r="E52" s="26"/>
      <c r="F52" s="15"/>
      <c r="G52" s="15"/>
      <c r="H52" s="14"/>
      <c r="I52" s="14"/>
      <c r="J52" s="14"/>
    </row>
    <row r="53" spans="1:10" ht="15.75" x14ac:dyDescent="0.25">
      <c r="A53" s="22" t="s">
        <v>54</v>
      </c>
      <c r="B53" s="23">
        <v>214</v>
      </c>
      <c r="C53" s="24">
        <f>[1]BS_PL_CFS!C72</f>
        <v>118601788</v>
      </c>
      <c r="D53" s="24">
        <v>116508954</v>
      </c>
      <c r="E53" s="26"/>
      <c r="F53" s="15"/>
      <c r="G53" s="15"/>
      <c r="H53" s="14"/>
      <c r="I53" s="14"/>
      <c r="J53" s="14"/>
    </row>
    <row r="54" spans="1:10" ht="15.75" x14ac:dyDescent="0.25">
      <c r="A54" s="22" t="s">
        <v>55</v>
      </c>
      <c r="B54" s="23">
        <v>215</v>
      </c>
      <c r="C54" s="24">
        <f>[1]BS_PL_CFS!C73</f>
        <v>5852863</v>
      </c>
      <c r="D54" s="24">
        <v>4114767</v>
      </c>
      <c r="E54" s="26"/>
      <c r="F54" s="15"/>
      <c r="G54" s="15"/>
      <c r="H54" s="14"/>
      <c r="I54" s="14"/>
      <c r="J54" s="14"/>
    </row>
    <row r="55" spans="1:10" ht="15.75" x14ac:dyDescent="0.25">
      <c r="A55" s="22" t="s">
        <v>56</v>
      </c>
      <c r="B55" s="23">
        <v>216</v>
      </c>
      <c r="C55" s="24"/>
      <c r="D55" s="24"/>
      <c r="E55" s="26"/>
      <c r="F55" s="15"/>
      <c r="G55" s="15"/>
      <c r="H55" s="14"/>
      <c r="I55" s="14"/>
      <c r="J55" s="14"/>
    </row>
    <row r="56" spans="1:10" ht="15.75" x14ac:dyDescent="0.25">
      <c r="A56" s="22" t="s">
        <v>57</v>
      </c>
      <c r="B56" s="23">
        <v>217</v>
      </c>
      <c r="C56" s="24">
        <f>[1]BS_PL_CFS!C75+[1]BS_PL_CFS!C79</f>
        <v>145386814</v>
      </c>
      <c r="D56" s="24">
        <v>184428988</v>
      </c>
      <c r="E56" s="26"/>
      <c r="F56" s="15"/>
      <c r="G56" s="15"/>
      <c r="H56" s="14"/>
      <c r="I56" s="14"/>
      <c r="J56" s="14"/>
    </row>
    <row r="57" spans="1:10" ht="15.75" x14ac:dyDescent="0.25">
      <c r="A57" s="19" t="s">
        <v>58</v>
      </c>
      <c r="B57" s="23">
        <v>300</v>
      </c>
      <c r="C57" s="28">
        <f>SUM(C49:C56)</f>
        <v>795075213</v>
      </c>
      <c r="D57" s="28">
        <f>SUM(D49:D56)</f>
        <v>776910670</v>
      </c>
      <c r="E57" s="26"/>
      <c r="F57" s="15"/>
      <c r="G57" s="15"/>
      <c r="H57" s="14"/>
      <c r="I57" s="14"/>
      <c r="J57" s="14"/>
    </row>
    <row r="58" spans="1:10" ht="15.75" x14ac:dyDescent="0.25">
      <c r="A58" s="22" t="s">
        <v>59</v>
      </c>
      <c r="B58" s="23">
        <v>301</v>
      </c>
      <c r="C58" s="37">
        <f>[1]BS_PL_CFS!C81</f>
        <v>566224147</v>
      </c>
      <c r="D58" s="37">
        <v>512223823</v>
      </c>
      <c r="E58" s="26"/>
      <c r="F58" s="15"/>
      <c r="G58" s="15"/>
      <c r="H58" s="14"/>
      <c r="I58" s="14"/>
      <c r="J58" s="14"/>
    </row>
    <row r="59" spans="1:10" ht="15.75" x14ac:dyDescent="0.25">
      <c r="A59" s="22"/>
      <c r="B59" s="23"/>
      <c r="C59" s="37"/>
      <c r="D59" s="37"/>
      <c r="E59" s="26"/>
      <c r="F59" s="15"/>
      <c r="G59" s="15"/>
      <c r="H59" s="14"/>
      <c r="I59" s="14"/>
      <c r="J59" s="14"/>
    </row>
    <row r="60" spans="1:10" ht="15.75" x14ac:dyDescent="0.25">
      <c r="A60" s="19" t="s">
        <v>60</v>
      </c>
      <c r="B60" s="23"/>
      <c r="C60" s="37"/>
      <c r="D60" s="37"/>
      <c r="E60" s="26"/>
      <c r="F60" s="15"/>
      <c r="G60" s="15"/>
      <c r="H60" s="14"/>
      <c r="I60" s="14"/>
      <c r="J60" s="14"/>
    </row>
    <row r="61" spans="1:10" ht="15.75" x14ac:dyDescent="0.25">
      <c r="A61" s="22" t="s">
        <v>51</v>
      </c>
      <c r="B61" s="23">
        <v>310</v>
      </c>
      <c r="C61" s="24">
        <f>[1]BS_PL_CFS!C62</f>
        <v>2919223607</v>
      </c>
      <c r="D61" s="24">
        <v>2932323037</v>
      </c>
      <c r="E61" s="26"/>
      <c r="F61" s="15"/>
      <c r="G61" s="15"/>
      <c r="H61" s="14"/>
      <c r="I61" s="14"/>
      <c r="J61" s="14"/>
    </row>
    <row r="62" spans="1:10" ht="15.75" x14ac:dyDescent="0.25">
      <c r="A62" s="22" t="s">
        <v>18</v>
      </c>
      <c r="B62" s="23">
        <v>311</v>
      </c>
      <c r="C62" s="24"/>
      <c r="D62" s="24"/>
      <c r="E62" s="26"/>
      <c r="F62" s="15"/>
      <c r="G62" s="15"/>
      <c r="H62" s="14"/>
      <c r="I62" s="14"/>
      <c r="J62" s="14"/>
    </row>
    <row r="63" spans="1:10" ht="15.75" x14ac:dyDescent="0.25">
      <c r="A63" s="22" t="s">
        <v>61</v>
      </c>
      <c r="B63" s="23">
        <v>312</v>
      </c>
      <c r="C63" s="24">
        <f>[1]BS_PL_CFS!C66</f>
        <v>8038985</v>
      </c>
      <c r="D63" s="24">
        <v>8038985</v>
      </c>
      <c r="E63" s="26"/>
      <c r="F63" s="15"/>
      <c r="G63" s="15"/>
      <c r="H63" s="14"/>
      <c r="I63" s="14"/>
      <c r="J63" s="14"/>
    </row>
    <row r="64" spans="1:10" ht="15.75" x14ac:dyDescent="0.25">
      <c r="A64" s="22" t="s">
        <v>62</v>
      </c>
      <c r="B64" s="23">
        <v>313</v>
      </c>
      <c r="C64" s="24"/>
      <c r="D64" s="24"/>
      <c r="E64" s="26"/>
      <c r="F64" s="15"/>
      <c r="G64" s="15"/>
      <c r="H64" s="14"/>
      <c r="I64" s="14"/>
      <c r="J64" s="14"/>
    </row>
    <row r="65" spans="1:10" ht="15.75" x14ac:dyDescent="0.25">
      <c r="A65" s="22" t="s">
        <v>63</v>
      </c>
      <c r="B65" s="23">
        <v>314</v>
      </c>
      <c r="C65" s="24">
        <f>[1]BS_PL_CFS!C64</f>
        <v>150809186</v>
      </c>
      <c r="D65" s="24">
        <v>150427821</v>
      </c>
      <c r="E65" s="26"/>
      <c r="F65" s="15"/>
      <c r="G65" s="15"/>
      <c r="H65" s="14"/>
      <c r="I65" s="14"/>
      <c r="J65" s="14"/>
    </row>
    <row r="66" spans="1:10" ht="15.75" x14ac:dyDescent="0.25">
      <c r="A66" s="22" t="s">
        <v>64</v>
      </c>
      <c r="B66" s="23">
        <v>315</v>
      </c>
      <c r="C66" s="24">
        <f>[1]BS_PL_CFS!C65</f>
        <v>227336715</v>
      </c>
      <c r="D66" s="24">
        <v>218369213</v>
      </c>
      <c r="E66" s="26"/>
      <c r="F66" s="15"/>
      <c r="G66" s="15"/>
      <c r="H66" s="14"/>
      <c r="I66" s="14"/>
      <c r="J66" s="14"/>
    </row>
    <row r="67" spans="1:10" ht="15.75" x14ac:dyDescent="0.25">
      <c r="A67" s="22" t="s">
        <v>65</v>
      </c>
      <c r="B67" s="23">
        <v>316</v>
      </c>
      <c r="C67" s="24">
        <f>[1]BS_PL_CFS!C67</f>
        <v>21234320</v>
      </c>
      <c r="D67" s="24">
        <v>21186312</v>
      </c>
      <c r="E67" s="26"/>
      <c r="F67" s="15"/>
      <c r="G67" s="15"/>
      <c r="H67" s="14"/>
      <c r="I67" s="14"/>
      <c r="J67" s="14"/>
    </row>
    <row r="68" spans="1:10" ht="15.75" x14ac:dyDescent="0.25">
      <c r="A68" s="19" t="s">
        <v>66</v>
      </c>
      <c r="B68" s="23">
        <v>400</v>
      </c>
      <c r="C68" s="28">
        <f>SUM(C61:C67)</f>
        <v>3326642813</v>
      </c>
      <c r="D68" s="28">
        <f>SUM(D61:D67)</f>
        <v>3330345368</v>
      </c>
      <c r="E68" s="26"/>
      <c r="F68" s="15"/>
      <c r="G68" s="15"/>
      <c r="H68" s="14"/>
      <c r="I68" s="14"/>
      <c r="J68" s="14"/>
    </row>
    <row r="69" spans="1:10" ht="15.75" x14ac:dyDescent="0.25">
      <c r="A69" s="19"/>
      <c r="B69" s="23"/>
      <c r="C69" s="38"/>
      <c r="D69" s="38"/>
      <c r="E69" s="26"/>
      <c r="F69" s="15"/>
      <c r="G69" s="15"/>
      <c r="H69" s="14"/>
      <c r="I69" s="14"/>
      <c r="J69" s="14"/>
    </row>
    <row r="70" spans="1:10" ht="15.75" x14ac:dyDescent="0.25">
      <c r="A70" s="19" t="s">
        <v>67</v>
      </c>
      <c r="B70" s="23"/>
      <c r="C70" s="37"/>
      <c r="D70" s="37"/>
      <c r="E70" s="26"/>
      <c r="F70" s="15"/>
      <c r="G70" s="15"/>
      <c r="H70" s="14"/>
      <c r="I70" s="14"/>
      <c r="J70" s="14"/>
    </row>
    <row r="71" spans="1:10" ht="15.75" x14ac:dyDescent="0.25">
      <c r="A71" s="22" t="s">
        <v>68</v>
      </c>
      <c r="B71" s="23">
        <v>410</v>
      </c>
      <c r="C71" s="24">
        <f>[1]BS_PL_CFS!C52</f>
        <v>696363445</v>
      </c>
      <c r="D71" s="24">
        <v>696363445</v>
      </c>
      <c r="E71" s="26"/>
      <c r="F71" s="15"/>
      <c r="G71" s="15"/>
      <c r="H71" s="14"/>
      <c r="I71" s="14"/>
      <c r="J71" s="14"/>
    </row>
    <row r="72" spans="1:10" ht="15.75" x14ac:dyDescent="0.25">
      <c r="A72" s="22" t="s">
        <v>69</v>
      </c>
      <c r="B72" s="23">
        <v>411</v>
      </c>
      <c r="C72" s="24">
        <f>[1]BS_PL_CFS!C53</f>
        <v>243655405</v>
      </c>
      <c r="D72" s="24">
        <v>243655405</v>
      </c>
      <c r="E72" s="26"/>
      <c r="F72" s="15"/>
      <c r="G72" s="15"/>
      <c r="H72" s="14"/>
      <c r="I72" s="14"/>
      <c r="J72" s="14"/>
    </row>
    <row r="73" spans="1:10" ht="15.75" x14ac:dyDescent="0.25">
      <c r="A73" s="22" t="s">
        <v>70</v>
      </c>
      <c r="B73" s="23">
        <v>412</v>
      </c>
      <c r="C73" s="24"/>
      <c r="D73" s="24"/>
      <c r="E73" s="26"/>
      <c r="F73" s="15"/>
      <c r="G73" s="15"/>
      <c r="H73" s="14"/>
      <c r="I73" s="14"/>
      <c r="J73" s="14"/>
    </row>
    <row r="74" spans="1:10" ht="15.75" x14ac:dyDescent="0.25">
      <c r="A74" s="22" t="s">
        <v>71</v>
      </c>
      <c r="B74" s="23">
        <v>413</v>
      </c>
      <c r="C74" s="24">
        <f>[1]BS_PL_CFS!C54+[1]BS_PL_CFS!C55</f>
        <v>1446046881</v>
      </c>
      <c r="D74" s="24">
        <v>1408436280</v>
      </c>
      <c r="E74" s="26"/>
      <c r="F74" s="15"/>
      <c r="G74" s="15"/>
      <c r="H74" s="14"/>
      <c r="I74" s="14"/>
      <c r="J74" s="14"/>
    </row>
    <row r="75" spans="1:10" ht="15.75" x14ac:dyDescent="0.25">
      <c r="A75" s="22" t="s">
        <v>72</v>
      </c>
      <c r="B75" s="23">
        <v>414</v>
      </c>
      <c r="C75" s="24">
        <f>[1]BS_PL_CFS!C56</f>
        <v>3005140042</v>
      </c>
      <c r="D75" s="24">
        <v>2988542754</v>
      </c>
      <c r="E75" s="26"/>
      <c r="F75" s="15"/>
      <c r="G75" s="15"/>
      <c r="H75" s="14"/>
      <c r="I75" s="14"/>
      <c r="J75" s="14"/>
    </row>
    <row r="76" spans="1:10" ht="31.5" x14ac:dyDescent="0.25">
      <c r="A76" s="19" t="s">
        <v>73</v>
      </c>
      <c r="B76" s="23">
        <v>420</v>
      </c>
      <c r="C76" s="28">
        <f>SUM(C71:C75)</f>
        <v>5391205773</v>
      </c>
      <c r="D76" s="28">
        <f>SUM(D71:D75)</f>
        <v>5336997884</v>
      </c>
      <c r="E76" s="26"/>
      <c r="F76" s="15"/>
      <c r="G76" s="15"/>
      <c r="H76" s="14"/>
      <c r="I76" s="14"/>
      <c r="J76" s="14"/>
    </row>
    <row r="77" spans="1:10" ht="15.75" x14ac:dyDescent="0.25">
      <c r="A77" s="22" t="s">
        <v>74</v>
      </c>
      <c r="B77" s="23">
        <v>421</v>
      </c>
      <c r="C77" s="24">
        <f>[1]BS_PL_CFS!C58</f>
        <v>765973242</v>
      </c>
      <c r="D77" s="25">
        <v>753179913</v>
      </c>
      <c r="E77" s="26"/>
      <c r="F77" s="15"/>
      <c r="G77" s="15"/>
      <c r="H77" s="14"/>
      <c r="I77" s="14"/>
      <c r="J77" s="14"/>
    </row>
    <row r="78" spans="1:10" ht="15.75" x14ac:dyDescent="0.25">
      <c r="A78" s="19" t="s">
        <v>75</v>
      </c>
      <c r="B78" s="23">
        <v>500</v>
      </c>
      <c r="C78" s="28">
        <f>C76+C77</f>
        <v>6157179015</v>
      </c>
      <c r="D78" s="29">
        <f>D76+D77</f>
        <v>6090177797</v>
      </c>
      <c r="E78" s="26"/>
      <c r="F78" s="15"/>
      <c r="G78" s="15"/>
      <c r="H78" s="14"/>
      <c r="I78" s="14"/>
      <c r="J78" s="14"/>
    </row>
    <row r="79" spans="1:10" ht="15.75" x14ac:dyDescent="0.25">
      <c r="A79" s="22" t="s">
        <v>76</v>
      </c>
      <c r="B79" s="22"/>
      <c r="C79" s="28">
        <f>C57+C68+C78+C58</f>
        <v>10845121188</v>
      </c>
      <c r="D79" s="29">
        <f>D57+D68+D78+D58</f>
        <v>10709657658</v>
      </c>
      <c r="E79" s="26"/>
      <c r="F79" s="15"/>
      <c r="G79" s="15"/>
      <c r="H79" s="14"/>
      <c r="I79" s="14"/>
      <c r="J79" s="14"/>
    </row>
    <row r="80" spans="1:10" ht="15.75" x14ac:dyDescent="0.25">
      <c r="A80" s="34"/>
      <c r="B80" s="39" t="s">
        <v>77</v>
      </c>
      <c r="C80" s="40">
        <f>C45-C79</f>
        <v>0</v>
      </c>
      <c r="D80" s="41">
        <f>D45-D79</f>
        <v>0</v>
      </c>
      <c r="E80" s="26"/>
      <c r="F80" s="15"/>
      <c r="G80" s="15"/>
      <c r="H80" s="14"/>
      <c r="I80" s="14"/>
      <c r="J80" s="14"/>
    </row>
    <row r="81" spans="1:10" ht="15.75" x14ac:dyDescent="0.25">
      <c r="A81" s="42"/>
      <c r="B81" s="42"/>
      <c r="C81" s="43"/>
      <c r="D81" s="44"/>
      <c r="E81" s="26"/>
      <c r="F81" s="15"/>
      <c r="G81" s="15"/>
      <c r="H81" s="14"/>
      <c r="I81" s="14"/>
      <c r="J81" s="14"/>
    </row>
    <row r="82" spans="1:10" ht="15.75" x14ac:dyDescent="0.25">
      <c r="A82" s="45" t="s">
        <v>78</v>
      </c>
      <c r="B82" s="46"/>
      <c r="C82" s="47">
        <f>[1]BS_PL_CFS!C85</f>
        <v>10.341702814427405</v>
      </c>
      <c r="D82" s="47">
        <v>10.225242183442486</v>
      </c>
      <c r="E82" s="26"/>
      <c r="F82" s="15"/>
      <c r="G82" s="15"/>
      <c r="H82" s="14"/>
      <c r="I82" s="14"/>
      <c r="J82" s="14"/>
    </row>
    <row r="83" spans="1:10" x14ac:dyDescent="0.25">
      <c r="A83" s="14"/>
      <c r="B83" s="14"/>
      <c r="C83" s="14"/>
      <c r="D83" s="14"/>
      <c r="E83" s="14"/>
      <c r="F83" s="26"/>
      <c r="G83" s="15"/>
      <c r="H83" s="14"/>
      <c r="I83" s="14"/>
      <c r="J83" s="14"/>
    </row>
    <row r="84" spans="1:10" x14ac:dyDescent="0.25">
      <c r="A84" s="14"/>
      <c r="B84" s="14"/>
      <c r="C84" s="14"/>
      <c r="D84" s="14"/>
      <c r="E84" s="14"/>
      <c r="F84" s="26"/>
      <c r="G84" s="15"/>
      <c r="H84" s="14"/>
      <c r="I84" s="14"/>
      <c r="J84" s="14"/>
    </row>
    <row r="85" spans="1:10" ht="18.75" x14ac:dyDescent="0.25">
      <c r="A85" s="48" t="s">
        <v>79</v>
      </c>
      <c r="B85" s="34"/>
      <c r="C85" s="35"/>
      <c r="D85" s="35"/>
      <c r="E85" s="14"/>
      <c r="F85" s="14"/>
      <c r="G85" s="15"/>
      <c r="H85" s="14"/>
      <c r="I85" s="14"/>
      <c r="J85" s="14"/>
    </row>
    <row r="86" spans="1:10" ht="15.75" x14ac:dyDescent="0.25">
      <c r="A86" s="48"/>
      <c r="B86" s="34"/>
      <c r="C86" s="35"/>
      <c r="D86" s="35"/>
      <c r="E86" s="14"/>
      <c r="F86" s="14"/>
      <c r="G86" s="15"/>
      <c r="H86" s="14"/>
      <c r="I86" s="14"/>
      <c r="J86" s="14"/>
    </row>
    <row r="87" spans="1:10" ht="15.75" x14ac:dyDescent="0.25">
      <c r="A87" s="48"/>
      <c r="B87" s="34"/>
      <c r="C87" s="35"/>
      <c r="D87" s="35"/>
      <c r="E87" s="14"/>
      <c r="F87" s="14"/>
      <c r="G87" s="15"/>
      <c r="H87" s="14"/>
      <c r="I87" s="14"/>
      <c r="J87" s="14"/>
    </row>
    <row r="88" spans="1:10" ht="15.75" x14ac:dyDescent="0.25">
      <c r="A88" s="93" t="s">
        <v>80</v>
      </c>
      <c r="B88" s="93"/>
      <c r="C88" s="93"/>
      <c r="D88" s="93"/>
      <c r="E88" s="14"/>
      <c r="F88" s="14"/>
      <c r="G88" s="15"/>
      <c r="H88" s="14"/>
      <c r="I88" s="14"/>
      <c r="J88" s="14"/>
    </row>
    <row r="89" spans="1:10" ht="15.75" x14ac:dyDescent="0.25">
      <c r="A89" s="93" t="s">
        <v>294</v>
      </c>
      <c r="B89" s="93"/>
      <c r="C89" s="93"/>
      <c r="D89" s="93"/>
      <c r="E89" s="14"/>
      <c r="F89" s="14"/>
      <c r="G89" s="15"/>
      <c r="H89" s="14"/>
      <c r="I89" s="14"/>
      <c r="J89" s="14"/>
    </row>
    <row r="90" spans="1:10" ht="15.75" x14ac:dyDescent="0.25">
      <c r="A90" s="49"/>
      <c r="B90" s="49"/>
      <c r="C90" s="49"/>
      <c r="D90" s="49"/>
      <c r="E90" s="14"/>
      <c r="F90" s="14"/>
      <c r="G90" s="15"/>
      <c r="H90" s="14"/>
      <c r="I90" s="14"/>
      <c r="J90" s="14"/>
    </row>
    <row r="91" spans="1:10" ht="15.75" x14ac:dyDescent="0.25">
      <c r="A91" s="13"/>
      <c r="B91" s="13"/>
      <c r="C91" s="13"/>
      <c r="D91" s="16" t="s">
        <v>7</v>
      </c>
      <c r="E91" s="14"/>
      <c r="F91" s="14"/>
      <c r="G91" s="15"/>
      <c r="H91" s="14"/>
      <c r="I91" s="14"/>
      <c r="J91" s="14"/>
    </row>
    <row r="92" spans="1:10" ht="31.5" x14ac:dyDescent="0.25">
      <c r="A92" s="17" t="s">
        <v>81</v>
      </c>
      <c r="B92" s="17" t="s">
        <v>9</v>
      </c>
      <c r="C92" s="18" t="s">
        <v>82</v>
      </c>
      <c r="D92" s="18" t="s">
        <v>83</v>
      </c>
      <c r="E92" s="14"/>
      <c r="F92" s="14"/>
      <c r="G92" s="15"/>
      <c r="H92" s="14"/>
      <c r="I92" s="14"/>
      <c r="J92" s="14"/>
    </row>
    <row r="93" spans="1:10" ht="15.75" x14ac:dyDescent="0.25">
      <c r="A93" s="31" t="s">
        <v>84</v>
      </c>
      <c r="B93" s="23" t="s">
        <v>15</v>
      </c>
      <c r="C93" s="50">
        <f>[1]BS_PL_CFS!C107</f>
        <v>264646042</v>
      </c>
      <c r="D93" s="25">
        <f>[1]BS_PL_CFS!D107</f>
        <v>227817279</v>
      </c>
      <c r="E93" s="26"/>
      <c r="F93" s="15"/>
      <c r="G93" s="15"/>
      <c r="H93" s="14"/>
      <c r="I93" s="14"/>
      <c r="J93" s="14"/>
    </row>
    <row r="94" spans="1:10" ht="15.75" x14ac:dyDescent="0.25">
      <c r="A94" s="31" t="s">
        <v>85</v>
      </c>
      <c r="B94" s="23" t="s">
        <v>17</v>
      </c>
      <c r="C94" s="24">
        <f>-[1]BS_PL_CFS!C108</f>
        <v>300990124</v>
      </c>
      <c r="D94" s="24">
        <f>-[1]BS_PL_CFS!D108</f>
        <v>257325255</v>
      </c>
      <c r="E94" s="26"/>
      <c r="F94" s="15"/>
      <c r="G94" s="15"/>
      <c r="H94" s="14"/>
      <c r="I94" s="14"/>
      <c r="J94" s="14"/>
    </row>
    <row r="95" spans="1:10" ht="15.75" x14ac:dyDescent="0.25">
      <c r="A95" s="51" t="s">
        <v>86</v>
      </c>
      <c r="B95" s="52" t="s">
        <v>19</v>
      </c>
      <c r="C95" s="53">
        <f>C93-C94</f>
        <v>-36344082</v>
      </c>
      <c r="D95" s="29">
        <f>D93-D94</f>
        <v>-29507976</v>
      </c>
      <c r="E95" s="26"/>
      <c r="F95" s="15"/>
      <c r="G95" s="15"/>
      <c r="H95" s="14"/>
      <c r="I95" s="14"/>
      <c r="J95" s="14"/>
    </row>
    <row r="96" spans="1:10" ht="15.75" x14ac:dyDescent="0.25">
      <c r="A96" s="31" t="s">
        <v>87</v>
      </c>
      <c r="B96" s="23" t="s">
        <v>21</v>
      </c>
      <c r="C96" s="24">
        <f>-[1]BS_PL_CFS!C113</f>
        <v>47219831</v>
      </c>
      <c r="D96" s="25">
        <f>-[1]BS_PL_CFS!D113</f>
        <v>55251852</v>
      </c>
      <c r="E96" s="26"/>
      <c r="F96" s="15"/>
      <c r="G96" s="15"/>
      <c r="H96" s="14"/>
      <c r="I96" s="14"/>
      <c r="J96" s="14"/>
    </row>
    <row r="97" spans="1:10" ht="15.75" x14ac:dyDescent="0.25">
      <c r="A97" s="31" t="s">
        <v>88</v>
      </c>
      <c r="B97" s="23" t="s">
        <v>23</v>
      </c>
      <c r="C97" s="24">
        <f>-[1]BS_PL_CFS!C112</f>
        <v>27471397</v>
      </c>
      <c r="D97" s="24">
        <f>-[1]BS_PL_CFS!D112</f>
        <v>34049791</v>
      </c>
      <c r="E97" s="26"/>
      <c r="F97" s="15"/>
      <c r="G97" s="15"/>
      <c r="H97" s="14"/>
      <c r="I97" s="14"/>
      <c r="J97" s="14"/>
    </row>
    <row r="98" spans="1:10" ht="15.75" x14ac:dyDescent="0.25">
      <c r="A98" s="31" t="s">
        <v>89</v>
      </c>
      <c r="B98" s="23" t="s">
        <v>25</v>
      </c>
      <c r="C98" s="24">
        <f>-([1]BS_PL_CFS!C114+[1]BS_PL_CFS!C115+[1]BS_PL_CFS!C116+[1]BS_PL_CFS!C118)</f>
        <v>4285932</v>
      </c>
      <c r="D98" s="24">
        <f>-([1]BS_PL_CFS!D114+[1]BS_PL_CFS!D115+[1]BS_PL_CFS!D116+[1]BS_PL_CFS!D118)</f>
        <v>2596738</v>
      </c>
      <c r="E98" s="26"/>
      <c r="F98" s="15"/>
      <c r="G98" s="15"/>
      <c r="H98" s="14"/>
      <c r="I98" s="14"/>
      <c r="J98" s="14"/>
    </row>
    <row r="99" spans="1:10" ht="15.75" x14ac:dyDescent="0.25">
      <c r="A99" s="31" t="s">
        <v>90</v>
      </c>
      <c r="B99" s="23" t="s">
        <v>27</v>
      </c>
      <c r="C99" s="24">
        <f>[1]BS_PL_CFS!C117</f>
        <v>2843835</v>
      </c>
      <c r="D99" s="24">
        <f>[1]BS_PL_CFS!D117</f>
        <v>4097230</v>
      </c>
      <c r="E99" s="26"/>
      <c r="F99" s="15"/>
      <c r="G99" s="15"/>
      <c r="H99" s="14"/>
      <c r="I99" s="14"/>
      <c r="J99" s="14"/>
    </row>
    <row r="100" spans="1:10" ht="15.75" x14ac:dyDescent="0.25">
      <c r="A100" s="51" t="s">
        <v>91</v>
      </c>
      <c r="B100" s="52" t="s">
        <v>92</v>
      </c>
      <c r="C100" s="53">
        <f>C95-C96-C97-C98+C99</f>
        <v>-112477407</v>
      </c>
      <c r="D100" s="29">
        <f>D95-D96-D97-D98+D99</f>
        <v>-117309127</v>
      </c>
      <c r="E100" s="26"/>
      <c r="F100" s="15"/>
      <c r="G100" s="15"/>
      <c r="H100" s="14"/>
      <c r="I100" s="14"/>
      <c r="J100" s="14"/>
    </row>
    <row r="101" spans="1:10" ht="15.75" x14ac:dyDescent="0.25">
      <c r="A101" s="31" t="s">
        <v>93</v>
      </c>
      <c r="B101" s="23" t="s">
        <v>94</v>
      </c>
      <c r="C101" s="50">
        <f>[1]BS_PL_CFS!C122</f>
        <v>23991792</v>
      </c>
      <c r="D101" s="25">
        <f>[1]BS_PL_CFS!D122</f>
        <v>20551679</v>
      </c>
      <c r="E101" s="26"/>
      <c r="F101" s="15"/>
      <c r="G101" s="15"/>
      <c r="H101" s="14"/>
      <c r="I101" s="14"/>
      <c r="J101" s="14"/>
    </row>
    <row r="102" spans="1:10" ht="15.75" x14ac:dyDescent="0.25">
      <c r="A102" s="31" t="s">
        <v>95</v>
      </c>
      <c r="B102" s="23" t="s">
        <v>96</v>
      </c>
      <c r="C102" s="50">
        <f>-[1]BS_PL_CFS!C123</f>
        <v>55917120</v>
      </c>
      <c r="D102" s="25">
        <f>-[1]BS_PL_CFS!D123</f>
        <v>43955796</v>
      </c>
      <c r="E102" s="26"/>
      <c r="F102" s="15"/>
      <c r="G102" s="15"/>
      <c r="H102" s="14"/>
      <c r="I102" s="14"/>
      <c r="J102" s="14"/>
    </row>
    <row r="103" spans="1:10" ht="47.25" x14ac:dyDescent="0.25">
      <c r="A103" s="31" t="s">
        <v>97</v>
      </c>
      <c r="B103" s="23" t="s">
        <v>98</v>
      </c>
      <c r="C103" s="50">
        <f>[1]BS_PL_CFS!C128</f>
        <v>50044215</v>
      </c>
      <c r="D103" s="25">
        <f>[1]BS_PL_CFS!D128</f>
        <v>47883166</v>
      </c>
      <c r="E103" s="26"/>
      <c r="F103" s="15"/>
      <c r="G103" s="15"/>
      <c r="H103" s="14"/>
      <c r="I103" s="14"/>
      <c r="J103" s="14"/>
    </row>
    <row r="104" spans="1:10" ht="15.75" x14ac:dyDescent="0.25">
      <c r="A104" s="31" t="s">
        <v>99</v>
      </c>
      <c r="B104" s="23" t="s">
        <v>100</v>
      </c>
      <c r="C104" s="50">
        <f>[1]BS_PL_CFS!C121</f>
        <v>3019974</v>
      </c>
      <c r="D104" s="25">
        <f>[1]BS_PL_CFS!D121</f>
        <v>15970794</v>
      </c>
      <c r="E104" s="26"/>
      <c r="F104" s="15"/>
      <c r="G104" s="15"/>
      <c r="H104" s="14"/>
      <c r="I104" s="14"/>
      <c r="J104" s="14"/>
    </row>
    <row r="105" spans="1:10" ht="15.75" x14ac:dyDescent="0.25">
      <c r="A105" s="31" t="s">
        <v>101</v>
      </c>
      <c r="B105" s="23" t="s">
        <v>102</v>
      </c>
      <c r="C105" s="50">
        <f>-([1]BS_PL_CFS!C125+[1]BS_PL_CFS!C126+[1]BS_PL_CFS!C127)</f>
        <v>0</v>
      </c>
      <c r="D105" s="25">
        <f>-([1]BS_PL_CFS!D125+[1]BS_PL_CFS!D126+[1]BS_PL_CFS!D127)</f>
        <v>0</v>
      </c>
      <c r="E105" s="26"/>
      <c r="F105" s="15"/>
      <c r="G105" s="15"/>
      <c r="H105" s="14"/>
      <c r="I105" s="14"/>
      <c r="J105" s="14"/>
    </row>
    <row r="106" spans="1:10" ht="15.75" x14ac:dyDescent="0.25">
      <c r="A106" s="51" t="s">
        <v>103</v>
      </c>
      <c r="B106" s="23">
        <v>100</v>
      </c>
      <c r="C106" s="53">
        <f>C100+C101-C102+C103+C104-C105</f>
        <v>-91338546</v>
      </c>
      <c r="D106" s="29">
        <f>D100+D101-D102+D103+D104-D105</f>
        <v>-76859284</v>
      </c>
      <c r="E106" s="26"/>
      <c r="F106" s="15"/>
      <c r="G106" s="15"/>
      <c r="H106" s="14"/>
      <c r="I106" s="14"/>
      <c r="J106" s="14"/>
    </row>
    <row r="107" spans="1:10" ht="15.75" x14ac:dyDescent="0.25">
      <c r="A107" s="31" t="s">
        <v>104</v>
      </c>
      <c r="B107" s="23">
        <v>101</v>
      </c>
      <c r="C107" s="50">
        <f>-[1]BS_PL_CFS!C132</f>
        <v>35906332</v>
      </c>
      <c r="D107" s="25">
        <f>-[1]BS_PL_CFS!D132</f>
        <v>29895608</v>
      </c>
      <c r="E107" s="26"/>
      <c r="F107" s="15"/>
      <c r="G107" s="15"/>
      <c r="H107" s="14"/>
      <c r="I107" s="14"/>
      <c r="J107" s="14"/>
    </row>
    <row r="108" spans="1:10" ht="31.5" x14ac:dyDescent="0.25">
      <c r="A108" s="51" t="s">
        <v>105</v>
      </c>
      <c r="B108" s="23">
        <v>200</v>
      </c>
      <c r="C108" s="53">
        <f>C106-C107</f>
        <v>-127244878</v>
      </c>
      <c r="D108" s="29">
        <f>D106-D107</f>
        <v>-106754892</v>
      </c>
      <c r="E108" s="26"/>
      <c r="F108" s="15"/>
      <c r="G108" s="15"/>
      <c r="H108" s="14"/>
      <c r="I108" s="14"/>
      <c r="J108" s="14"/>
    </row>
    <row r="109" spans="1:10" ht="31.5" x14ac:dyDescent="0.25">
      <c r="A109" s="31" t="s">
        <v>106</v>
      </c>
      <c r="B109" s="23">
        <v>201</v>
      </c>
      <c r="C109" s="24">
        <f>[1]BS_PL_CFS!C137</f>
        <v>158605578</v>
      </c>
      <c r="D109" s="24">
        <f>[1]BS_PL_CFS!D137</f>
        <v>113835296</v>
      </c>
      <c r="E109" s="54"/>
      <c r="F109" s="55"/>
      <c r="G109" s="55"/>
      <c r="H109" s="14"/>
      <c r="I109" s="14"/>
      <c r="J109" s="56"/>
    </row>
    <row r="110" spans="1:10" ht="15.75" x14ac:dyDescent="0.25">
      <c r="A110" s="51" t="s">
        <v>107</v>
      </c>
      <c r="B110" s="23">
        <v>300</v>
      </c>
      <c r="C110" s="53">
        <f>C108+C109</f>
        <v>31360700</v>
      </c>
      <c r="D110" s="29">
        <f>D108+D109</f>
        <v>7080404</v>
      </c>
      <c r="E110" s="26"/>
      <c r="F110" s="15"/>
      <c r="G110" s="15"/>
      <c r="H110" s="14"/>
      <c r="I110" s="14"/>
      <c r="J110" s="14"/>
    </row>
    <row r="111" spans="1:10" ht="15.75" x14ac:dyDescent="0.25">
      <c r="A111" s="31" t="s">
        <v>108</v>
      </c>
      <c r="B111" s="23"/>
      <c r="C111" s="50">
        <f>[1]BS_PL_CFS!C141</f>
        <v>24231774</v>
      </c>
      <c r="D111" s="50">
        <f>[1]BS_PL_CFS!D141</f>
        <v>6446555</v>
      </c>
      <c r="E111" s="26"/>
      <c r="F111" s="15"/>
      <c r="G111" s="15"/>
      <c r="H111" s="14"/>
      <c r="I111" s="14"/>
      <c r="J111" s="14"/>
    </row>
    <row r="112" spans="1:10" ht="15.75" x14ac:dyDescent="0.25">
      <c r="A112" s="31" t="s">
        <v>109</v>
      </c>
      <c r="B112" s="23"/>
      <c r="C112" s="50">
        <f>[1]BS_PL_CFS!C142</f>
        <v>7128926</v>
      </c>
      <c r="D112" s="50">
        <f>[1]BS_PL_CFS!D142</f>
        <v>633849</v>
      </c>
      <c r="E112" s="26"/>
      <c r="F112" s="15"/>
      <c r="G112" s="15"/>
      <c r="H112" s="14"/>
      <c r="I112" s="14"/>
      <c r="J112" s="14"/>
    </row>
    <row r="113" spans="1:10" ht="15.75" x14ac:dyDescent="0.25">
      <c r="A113" s="51" t="s">
        <v>110</v>
      </c>
      <c r="B113" s="23">
        <v>400</v>
      </c>
      <c r="C113" s="53">
        <f>SUM(C115:C125)</f>
        <v>43246530</v>
      </c>
      <c r="D113" s="29">
        <f>SUM(D115:D125)</f>
        <v>15147345</v>
      </c>
      <c r="E113" s="26"/>
      <c r="F113" s="15"/>
      <c r="G113" s="15"/>
      <c r="H113" s="14"/>
      <c r="I113" s="14"/>
      <c r="J113" s="14"/>
    </row>
    <row r="114" spans="1:10" ht="15.75" x14ac:dyDescent="0.25">
      <c r="A114" s="31" t="s">
        <v>111</v>
      </c>
      <c r="B114" s="23"/>
      <c r="C114" s="21"/>
      <c r="D114" s="21"/>
      <c r="E114" s="26"/>
      <c r="F114" s="15"/>
      <c r="G114" s="15"/>
      <c r="H114" s="14"/>
      <c r="I114" s="14"/>
      <c r="J114" s="14"/>
    </row>
    <row r="115" spans="1:10" ht="15.75" x14ac:dyDescent="0.25">
      <c r="A115" s="31" t="s">
        <v>112</v>
      </c>
      <c r="B115" s="23">
        <v>410</v>
      </c>
      <c r="C115" s="57"/>
      <c r="D115" s="57"/>
      <c r="E115" s="26"/>
      <c r="F115" s="15"/>
      <c r="G115" s="15"/>
      <c r="H115" s="14"/>
      <c r="I115" s="14"/>
      <c r="J115" s="14"/>
    </row>
    <row r="116" spans="1:10" ht="31.5" x14ac:dyDescent="0.25">
      <c r="A116" s="31" t="s">
        <v>113</v>
      </c>
      <c r="B116" s="23">
        <v>411</v>
      </c>
      <c r="C116" s="57"/>
      <c r="D116" s="57"/>
      <c r="E116" s="26"/>
      <c r="F116" s="15"/>
      <c r="G116" s="15"/>
      <c r="H116" s="14"/>
      <c r="I116" s="14"/>
      <c r="J116" s="14"/>
    </row>
    <row r="117" spans="1:10" ht="47.25" x14ac:dyDescent="0.25">
      <c r="A117" s="31" t="s">
        <v>114</v>
      </c>
      <c r="B117" s="23">
        <v>412</v>
      </c>
      <c r="C117" s="24"/>
      <c r="D117" s="24"/>
      <c r="E117" s="26"/>
      <c r="F117" s="15"/>
      <c r="G117" s="15"/>
      <c r="H117" s="14"/>
      <c r="I117" s="14"/>
      <c r="J117" s="14"/>
    </row>
    <row r="118" spans="1:10" ht="15.75" x14ac:dyDescent="0.25">
      <c r="A118" s="31" t="s">
        <v>115</v>
      </c>
      <c r="B118" s="23">
        <v>413</v>
      </c>
      <c r="C118" s="57">
        <f>[1]BS_PL_CFS!C151</f>
        <v>14313</v>
      </c>
      <c r="D118" s="25"/>
      <c r="E118" s="26"/>
      <c r="F118" s="15"/>
      <c r="G118" s="15"/>
      <c r="H118" s="14"/>
      <c r="I118" s="14"/>
      <c r="J118" s="14"/>
    </row>
    <row r="119" spans="1:10" ht="31.5" x14ac:dyDescent="0.25">
      <c r="A119" s="31" t="s">
        <v>116</v>
      </c>
      <c r="B119" s="23">
        <v>414</v>
      </c>
      <c r="C119" s="57"/>
      <c r="D119" s="57"/>
      <c r="E119" s="26"/>
      <c r="F119" s="15"/>
      <c r="G119" s="15"/>
      <c r="H119" s="14"/>
      <c r="I119" s="14"/>
      <c r="J119" s="14"/>
    </row>
    <row r="120" spans="1:10" ht="15.75" x14ac:dyDescent="0.25">
      <c r="A120" s="31" t="s">
        <v>117</v>
      </c>
      <c r="B120" s="23">
        <v>415</v>
      </c>
      <c r="C120" s="57"/>
      <c r="D120" s="57"/>
      <c r="E120" s="26"/>
      <c r="F120" s="15"/>
      <c r="G120" s="15"/>
      <c r="H120" s="14"/>
      <c r="I120" s="14"/>
      <c r="J120" s="14"/>
    </row>
    <row r="121" spans="1:10" ht="15.75" x14ac:dyDescent="0.25">
      <c r="A121" s="31" t="s">
        <v>118</v>
      </c>
      <c r="B121" s="23">
        <v>416</v>
      </c>
      <c r="C121" s="24">
        <f>[1]BS_PL_CFS!C147</f>
        <v>43232217</v>
      </c>
      <c r="D121" s="24">
        <f>[1]BS_PL_CFS!D147</f>
        <v>15147345</v>
      </c>
      <c r="E121" s="26"/>
      <c r="F121" s="15"/>
      <c r="G121" s="15"/>
      <c r="H121" s="14"/>
      <c r="I121" s="14"/>
      <c r="J121" s="14"/>
    </row>
    <row r="122" spans="1:10" ht="15.75" x14ac:dyDescent="0.25">
      <c r="A122" s="31" t="s">
        <v>119</v>
      </c>
      <c r="B122" s="23">
        <v>417</v>
      </c>
      <c r="C122" s="57"/>
      <c r="D122" s="57"/>
      <c r="E122" s="26"/>
      <c r="F122" s="15"/>
      <c r="G122" s="15"/>
      <c r="H122" s="14"/>
      <c r="I122" s="14"/>
      <c r="J122" s="14"/>
    </row>
    <row r="123" spans="1:10" ht="15.75" x14ac:dyDescent="0.25">
      <c r="A123" s="31" t="s">
        <v>120</v>
      </c>
      <c r="B123" s="23">
        <v>418</v>
      </c>
      <c r="C123" s="57"/>
      <c r="D123" s="57"/>
      <c r="E123" s="26"/>
      <c r="F123" s="15"/>
      <c r="G123" s="15"/>
      <c r="H123" s="14"/>
      <c r="I123" s="14"/>
      <c r="J123" s="14"/>
    </row>
    <row r="124" spans="1:10" ht="15.75" x14ac:dyDescent="0.25">
      <c r="A124" s="31" t="s">
        <v>121</v>
      </c>
      <c r="B124" s="23">
        <v>419</v>
      </c>
      <c r="C124" s="58"/>
      <c r="D124" s="57"/>
      <c r="E124" s="26"/>
      <c r="F124" s="15"/>
      <c r="G124" s="15"/>
      <c r="H124" s="14"/>
      <c r="I124" s="14"/>
      <c r="J124" s="14"/>
    </row>
    <row r="125" spans="1:10" ht="15.75" x14ac:dyDescent="0.25">
      <c r="A125" s="31" t="s">
        <v>122</v>
      </c>
      <c r="B125" s="23">
        <v>420</v>
      </c>
      <c r="C125" s="58"/>
      <c r="D125" s="57">
        <f>[1]BS_PL_CFS!D154</f>
        <v>0</v>
      </c>
      <c r="E125" s="26"/>
      <c r="F125" s="15"/>
      <c r="G125" s="15"/>
      <c r="H125" s="14"/>
      <c r="I125" s="14"/>
      <c r="J125" s="14"/>
    </row>
    <row r="126" spans="1:10" ht="15.75" x14ac:dyDescent="0.25">
      <c r="A126" s="51" t="s">
        <v>123</v>
      </c>
      <c r="B126" s="23">
        <v>500</v>
      </c>
      <c r="C126" s="29">
        <f>C110+C113</f>
        <v>74607230</v>
      </c>
      <c r="D126" s="29">
        <f>D110+D113</f>
        <v>22227749</v>
      </c>
      <c r="E126" s="26"/>
      <c r="F126" s="15"/>
      <c r="G126" s="15"/>
      <c r="H126" s="14"/>
      <c r="I126" s="14"/>
      <c r="J126" s="14"/>
    </row>
    <row r="127" spans="1:10" ht="15.75" x14ac:dyDescent="0.25">
      <c r="A127" s="31" t="s">
        <v>124</v>
      </c>
      <c r="B127" s="23"/>
      <c r="C127" s="57"/>
      <c r="D127" s="57"/>
      <c r="E127" s="26"/>
      <c r="F127" s="15"/>
      <c r="G127" s="15"/>
      <c r="H127" s="14"/>
      <c r="I127" s="14"/>
      <c r="J127" s="14"/>
    </row>
    <row r="128" spans="1:10" ht="15.75" x14ac:dyDescent="0.25">
      <c r="A128" s="31" t="s">
        <v>108</v>
      </c>
      <c r="B128" s="23"/>
      <c r="C128" s="25">
        <f>[1]BS_PL_CFS!C159</f>
        <v>63285085</v>
      </c>
      <c r="D128" s="25">
        <f>[1]BS_PL_CFS!D159</f>
        <v>21072321</v>
      </c>
      <c r="E128" s="26"/>
      <c r="F128" s="15"/>
      <c r="G128" s="15"/>
      <c r="H128" s="14"/>
      <c r="I128" s="14"/>
      <c r="J128" s="14"/>
    </row>
    <row r="129" spans="1:10" ht="15.75" x14ac:dyDescent="0.25">
      <c r="A129" s="31" t="s">
        <v>125</v>
      </c>
      <c r="B129" s="23"/>
      <c r="C129" s="25">
        <f>[1]BS_PL_CFS!C160</f>
        <v>11322145</v>
      </c>
      <c r="D129" s="25">
        <f>[1]BS_PL_CFS!D160</f>
        <v>1155428</v>
      </c>
      <c r="E129" s="26"/>
      <c r="F129" s="15"/>
      <c r="G129" s="15"/>
      <c r="H129" s="14"/>
      <c r="I129" s="14"/>
      <c r="J129" s="14"/>
    </row>
    <row r="130" spans="1:10" ht="15.75" x14ac:dyDescent="0.25">
      <c r="A130" s="51" t="s">
        <v>126</v>
      </c>
      <c r="B130" s="23">
        <v>600</v>
      </c>
      <c r="C130" s="47">
        <f>C133+C134</f>
        <v>5.3680758769489523E-2</v>
      </c>
      <c r="D130" s="47">
        <f>D133+D134</f>
        <v>1.3397396912832704E-2</v>
      </c>
      <c r="E130" s="26"/>
      <c r="F130" s="15"/>
      <c r="G130" s="15"/>
      <c r="H130" s="14"/>
      <c r="I130" s="14"/>
      <c r="J130" s="14"/>
    </row>
    <row r="131" spans="1:10" ht="15.75" x14ac:dyDescent="0.25">
      <c r="A131" s="31" t="s">
        <v>111</v>
      </c>
      <c r="B131" s="23"/>
      <c r="C131" s="59"/>
      <c r="D131" s="57"/>
      <c r="E131" s="26"/>
      <c r="F131" s="15"/>
      <c r="G131" s="15"/>
      <c r="H131" s="14"/>
      <c r="I131" s="14"/>
      <c r="J131" s="14"/>
    </row>
    <row r="132" spans="1:10" ht="15.75" x14ac:dyDescent="0.25">
      <c r="A132" s="31" t="s">
        <v>127</v>
      </c>
      <c r="B132" s="23"/>
      <c r="C132" s="47"/>
      <c r="D132" s="60"/>
      <c r="E132" s="26"/>
      <c r="F132" s="15"/>
      <c r="G132" s="15"/>
      <c r="H132" s="14"/>
      <c r="I132" s="14"/>
      <c r="J132" s="14"/>
    </row>
    <row r="133" spans="1:10" ht="15.75" x14ac:dyDescent="0.25">
      <c r="A133" s="31" t="s">
        <v>128</v>
      </c>
      <c r="B133" s="23"/>
      <c r="C133" s="61">
        <f>[1]BS_PL_CFS!C165</f>
        <v>-0.21780768925984195</v>
      </c>
      <c r="D133" s="61">
        <f>[1]BS_PL_CFS!D165</f>
        <v>-0.20199944247681195</v>
      </c>
      <c r="E133" s="26"/>
      <c r="F133" s="15"/>
      <c r="G133" s="15"/>
      <c r="H133" s="14"/>
      <c r="I133" s="14"/>
      <c r="J133" s="14"/>
    </row>
    <row r="134" spans="1:10" ht="15.75" x14ac:dyDescent="0.25">
      <c r="A134" s="31" t="s">
        <v>129</v>
      </c>
      <c r="B134" s="23"/>
      <c r="C134" s="61">
        <f>[1]BS_PL_CFS!C166</f>
        <v>0.27148844802933148</v>
      </c>
      <c r="D134" s="61">
        <f>[1]BS_PL_CFS!D166</f>
        <v>0.21539683938964466</v>
      </c>
      <c r="E134" s="26"/>
      <c r="F134" s="15"/>
      <c r="G134" s="15"/>
      <c r="H134" s="14"/>
      <c r="I134" s="14"/>
      <c r="J134" s="14"/>
    </row>
    <row r="135" spans="1:10" ht="15.75" x14ac:dyDescent="0.25">
      <c r="A135" s="31" t="s">
        <v>130</v>
      </c>
      <c r="B135" s="23"/>
      <c r="C135" s="57"/>
      <c r="D135" s="57"/>
      <c r="E135" s="14"/>
      <c r="F135" s="15"/>
      <c r="G135" s="15"/>
      <c r="H135" s="14"/>
      <c r="I135" s="14"/>
      <c r="J135" s="14"/>
    </row>
    <row r="136" spans="1:10" ht="15.75" x14ac:dyDescent="0.25">
      <c r="A136" s="31" t="s">
        <v>128</v>
      </c>
      <c r="B136" s="23"/>
      <c r="C136" s="57"/>
      <c r="D136" s="57"/>
      <c r="E136" s="14"/>
      <c r="F136" s="15"/>
      <c r="G136" s="15"/>
      <c r="H136" s="14"/>
      <c r="I136" s="14"/>
      <c r="J136" s="14"/>
    </row>
    <row r="137" spans="1:10" ht="15.75" x14ac:dyDescent="0.25">
      <c r="A137" s="31" t="s">
        <v>129</v>
      </c>
      <c r="B137" s="23"/>
      <c r="C137" s="57"/>
      <c r="D137" s="57"/>
      <c r="E137" s="14"/>
      <c r="F137" s="15"/>
      <c r="G137" s="15"/>
      <c r="H137" s="14"/>
      <c r="I137" s="14"/>
      <c r="J137" s="14"/>
    </row>
    <row r="138" spans="1:10" x14ac:dyDescent="0.25">
      <c r="A138" s="14"/>
      <c r="B138" s="14"/>
      <c r="C138" s="14"/>
      <c r="D138" s="14"/>
      <c r="E138" s="14"/>
      <c r="F138" s="26"/>
      <c r="G138" s="15"/>
      <c r="H138" s="14"/>
      <c r="I138" s="14"/>
      <c r="J138" s="14"/>
    </row>
    <row r="139" spans="1:10" x14ac:dyDescent="0.25">
      <c r="A139" s="14"/>
      <c r="B139" s="14"/>
      <c r="C139" s="14"/>
      <c r="D139" s="14"/>
      <c r="E139" s="14"/>
      <c r="F139" s="26"/>
      <c r="G139" s="15"/>
      <c r="H139" s="14"/>
      <c r="I139" s="14"/>
      <c r="J139" s="14"/>
    </row>
    <row r="140" spans="1:10" ht="18.75" x14ac:dyDescent="0.25">
      <c r="A140" s="48" t="s">
        <v>79</v>
      </c>
      <c r="B140" s="62"/>
      <c r="C140" s="35"/>
      <c r="D140" s="35"/>
      <c r="E140" s="14"/>
      <c r="F140" s="14"/>
      <c r="G140" s="15"/>
      <c r="H140" s="14"/>
      <c r="I140" s="14"/>
      <c r="J140" s="14"/>
    </row>
    <row r="141" spans="1:10" ht="15.75" x14ac:dyDescent="0.25">
      <c r="A141" s="48"/>
      <c r="B141" s="62"/>
      <c r="C141" s="35"/>
      <c r="D141" s="35"/>
      <c r="E141" s="14"/>
      <c r="F141" s="14"/>
      <c r="G141" s="15"/>
      <c r="H141" s="14"/>
      <c r="I141" s="14"/>
      <c r="J141" s="14"/>
    </row>
    <row r="142" spans="1:10" ht="15.75" x14ac:dyDescent="0.25">
      <c r="A142" s="48"/>
      <c r="B142" s="62"/>
      <c r="C142" s="35"/>
      <c r="D142" s="35"/>
      <c r="E142" s="14"/>
      <c r="F142" s="14"/>
      <c r="G142" s="15"/>
      <c r="H142" s="14"/>
      <c r="I142" s="14"/>
      <c r="J142" s="14"/>
    </row>
    <row r="143" spans="1:10" ht="18.75" x14ac:dyDescent="0.25">
      <c r="A143" s="94" t="s">
        <v>131</v>
      </c>
      <c r="B143" s="94"/>
      <c r="C143" s="94"/>
      <c r="D143" s="94"/>
      <c r="E143" s="14"/>
      <c r="F143" s="14"/>
      <c r="G143" s="15"/>
      <c r="H143" s="14"/>
      <c r="I143" s="14"/>
      <c r="J143" s="14"/>
    </row>
    <row r="144" spans="1:10" ht="18.75" x14ac:dyDescent="0.3">
      <c r="A144" s="99" t="s">
        <v>174</v>
      </c>
      <c r="B144" s="99"/>
      <c r="C144" s="99"/>
      <c r="D144" s="99"/>
      <c r="E144" s="14"/>
      <c r="F144" s="14"/>
      <c r="G144" s="15"/>
      <c r="H144" s="14"/>
      <c r="I144" s="14"/>
      <c r="J144" s="14"/>
    </row>
    <row r="145" spans="1:10" ht="15.75" x14ac:dyDescent="0.25">
      <c r="A145" s="93" t="s">
        <v>294</v>
      </c>
      <c r="B145" s="93"/>
      <c r="C145" s="93"/>
      <c r="D145" s="93"/>
      <c r="E145" s="14"/>
      <c r="F145" s="14"/>
      <c r="G145" s="15"/>
      <c r="H145" s="14"/>
      <c r="I145" s="14"/>
      <c r="J145" s="14"/>
    </row>
    <row r="146" spans="1:10" ht="15.75" x14ac:dyDescent="0.25">
      <c r="A146" s="63"/>
      <c r="B146" s="64"/>
      <c r="C146" s="63"/>
      <c r="D146" s="63"/>
      <c r="E146" s="14"/>
      <c r="F146" s="14"/>
      <c r="G146" s="15"/>
      <c r="H146" s="14"/>
      <c r="I146" s="14"/>
      <c r="J146" s="14"/>
    </row>
    <row r="147" spans="1:10" ht="15.75" x14ac:dyDescent="0.25">
      <c r="A147" s="34"/>
      <c r="B147" s="62"/>
      <c r="C147" s="35"/>
      <c r="D147" s="65" t="s">
        <v>7</v>
      </c>
      <c r="E147" s="14"/>
      <c r="F147" s="14"/>
      <c r="G147" s="15"/>
      <c r="H147" s="14"/>
      <c r="I147" s="14"/>
      <c r="J147" s="14"/>
    </row>
    <row r="148" spans="1:10" ht="47.25" x14ac:dyDescent="0.25">
      <c r="A148" s="17" t="s">
        <v>81</v>
      </c>
      <c r="B148" s="52" t="s">
        <v>132</v>
      </c>
      <c r="C148" s="18" t="s">
        <v>82</v>
      </c>
      <c r="D148" s="18" t="s">
        <v>133</v>
      </c>
      <c r="E148" s="14"/>
      <c r="F148" s="14"/>
      <c r="G148" s="15"/>
      <c r="H148" s="14"/>
      <c r="I148" s="14"/>
      <c r="J148" s="14"/>
    </row>
    <row r="149" spans="1:10" ht="15.75" x14ac:dyDescent="0.25">
      <c r="A149" s="66" t="s">
        <v>175</v>
      </c>
      <c r="B149" s="67"/>
      <c r="C149" s="68"/>
      <c r="D149" s="68"/>
      <c r="E149" s="14"/>
      <c r="F149" s="14"/>
      <c r="G149" s="15"/>
      <c r="H149" s="14"/>
      <c r="I149" s="14"/>
      <c r="J149" s="14"/>
    </row>
    <row r="150" spans="1:10" ht="15.75" x14ac:dyDescent="0.25">
      <c r="A150" s="19" t="s">
        <v>176</v>
      </c>
      <c r="B150" s="52" t="s">
        <v>15</v>
      </c>
      <c r="C150" s="36">
        <f>[1]BS_PL_CFS!C185</f>
        <v>66950054</v>
      </c>
      <c r="D150" s="36">
        <f>[1]BS_PL_CFS!D185</f>
        <v>36766093</v>
      </c>
      <c r="E150" s="26"/>
      <c r="F150" s="69"/>
      <c r="G150" s="15"/>
      <c r="H150" s="14"/>
      <c r="I150" s="14"/>
      <c r="J150" s="14"/>
    </row>
    <row r="151" spans="1:10" ht="31.5" x14ac:dyDescent="0.25">
      <c r="A151" s="22" t="s">
        <v>211</v>
      </c>
      <c r="B151" s="23" t="s">
        <v>17</v>
      </c>
      <c r="C151" s="70">
        <f>[1]BS_PL_CFS!C187+[1]BS_PL_CFS!C188+[1]BS_PL_CFS!C197+[1]BS_PL_CFS!C198-C152</f>
        <v>51797430</v>
      </c>
      <c r="D151" s="70">
        <f>[1]BS_PL_CFS!D187+[1]BS_PL_CFS!D188+[1]BS_PL_CFS!D197+[1]BS_PL_CFS!D198-D152</f>
        <v>44358016</v>
      </c>
      <c r="E151" s="69"/>
      <c r="F151" s="69"/>
      <c r="G151" s="15"/>
      <c r="H151" s="14"/>
      <c r="I151" s="14"/>
      <c r="J151" s="14"/>
    </row>
    <row r="152" spans="1:10" ht="15.75" x14ac:dyDescent="0.25">
      <c r="A152" s="22" t="s">
        <v>177</v>
      </c>
      <c r="B152" s="23" t="s">
        <v>19</v>
      </c>
      <c r="C152" s="70"/>
      <c r="D152" s="70"/>
      <c r="E152" s="26"/>
      <c r="F152" s="69"/>
      <c r="G152" s="15"/>
      <c r="H152" s="14"/>
      <c r="I152" s="14"/>
      <c r="J152" s="14"/>
    </row>
    <row r="153" spans="1:10" ht="15.75" x14ac:dyDescent="0.25">
      <c r="A153" s="22" t="s">
        <v>178</v>
      </c>
      <c r="B153" s="23" t="s">
        <v>21</v>
      </c>
      <c r="C153" s="70">
        <f>[1]BS_PL_CFS!C208+[1]BS_PL_CFS!C209</f>
        <v>1067944</v>
      </c>
      <c r="D153" s="70">
        <f>[1]BS_PL_CFS!D208+[1]BS_PL_CFS!D209</f>
        <v>248679</v>
      </c>
      <c r="E153" s="26"/>
      <c r="F153" s="69"/>
      <c r="G153" s="15"/>
      <c r="H153" s="14"/>
      <c r="I153" s="14"/>
      <c r="J153" s="14"/>
    </row>
    <row r="154" spans="1:10" ht="47.25" x14ac:dyDescent="0.25">
      <c r="A154" s="31" t="s">
        <v>179</v>
      </c>
      <c r="B154" s="23" t="s">
        <v>23</v>
      </c>
      <c r="C154" s="70">
        <f>[1]BS_PL_CFS!C202</f>
        <v>0</v>
      </c>
      <c r="D154" s="70">
        <f>[1]BS_PL_CFS!D202</f>
        <v>0</v>
      </c>
      <c r="E154" s="26"/>
      <c r="F154" s="69"/>
      <c r="G154" s="15"/>
      <c r="H154" s="14"/>
      <c r="I154" s="14"/>
      <c r="J154" s="14"/>
    </row>
    <row r="155" spans="1:10" ht="15.75" x14ac:dyDescent="0.25">
      <c r="A155" s="22" t="s">
        <v>180</v>
      </c>
      <c r="B155" s="23" t="s">
        <v>25</v>
      </c>
      <c r="C155" s="70">
        <f>[1]BS_PL_CFS!C196</f>
        <v>399587</v>
      </c>
      <c r="D155" s="70">
        <f>[1]BS_PL_CFS!D196</f>
        <v>308682</v>
      </c>
      <c r="E155" s="26"/>
      <c r="F155" s="69"/>
      <c r="G155" s="15"/>
      <c r="H155" s="14"/>
      <c r="I155" s="14"/>
      <c r="J155" s="14"/>
    </row>
    <row r="156" spans="1:10" ht="15.75" x14ac:dyDescent="0.25">
      <c r="A156" s="22" t="s">
        <v>181</v>
      </c>
      <c r="B156" s="23" t="s">
        <v>27</v>
      </c>
      <c r="C156" s="70"/>
      <c r="D156" s="70"/>
      <c r="E156" s="26"/>
      <c r="F156" s="69"/>
      <c r="G156" s="15"/>
      <c r="H156" s="14"/>
      <c r="I156" s="14"/>
      <c r="J156" s="14"/>
    </row>
    <row r="157" spans="1:10" ht="15.75" x14ac:dyDescent="0.25">
      <c r="A157" s="22" t="s">
        <v>182</v>
      </c>
      <c r="B157" s="23" t="s">
        <v>29</v>
      </c>
      <c r="C157" s="70"/>
      <c r="D157" s="70"/>
      <c r="E157" s="26"/>
      <c r="F157" s="69"/>
      <c r="G157" s="15"/>
      <c r="H157" s="14"/>
      <c r="I157" s="14"/>
      <c r="J157" s="14"/>
    </row>
    <row r="158" spans="1:10" ht="47.25" x14ac:dyDescent="0.25">
      <c r="A158" s="22" t="s">
        <v>183</v>
      </c>
      <c r="B158" s="23" t="s">
        <v>31</v>
      </c>
      <c r="C158" s="70"/>
      <c r="D158" s="70"/>
      <c r="E158" s="26"/>
      <c r="F158" s="69"/>
      <c r="G158" s="15"/>
      <c r="H158" s="14"/>
      <c r="I158" s="14"/>
      <c r="J158" s="14"/>
    </row>
    <row r="159" spans="1:10" ht="15.75" x14ac:dyDescent="0.25">
      <c r="A159" s="31" t="s">
        <v>184</v>
      </c>
      <c r="B159" s="23" t="s">
        <v>33</v>
      </c>
      <c r="C159" s="70">
        <f>[1]BS_PL_CFS!C190+[1]BS_PL_CFS!C191+[1]BS_PL_CFS!C192+[1]BS_PL_CFS!C193</f>
        <v>34442285</v>
      </c>
      <c r="D159" s="70">
        <f>[1]BS_PL_CFS!D190+[1]BS_PL_CFS!D191+[1]BS_PL_CFS!D192+[1]BS_PL_CFS!D193</f>
        <v>25678735</v>
      </c>
      <c r="E159" s="26"/>
      <c r="F159" s="69"/>
      <c r="G159" s="15"/>
      <c r="H159" s="14"/>
      <c r="I159" s="14"/>
      <c r="J159" s="14"/>
    </row>
    <row r="160" spans="1:10" ht="15.75" x14ac:dyDescent="0.25">
      <c r="A160" s="31" t="s">
        <v>56</v>
      </c>
      <c r="B160" s="23" t="s">
        <v>92</v>
      </c>
      <c r="C160" s="70"/>
      <c r="D160" s="70"/>
      <c r="E160" s="26"/>
      <c r="F160" s="69"/>
      <c r="G160" s="15"/>
      <c r="H160" s="14"/>
      <c r="I160" s="14"/>
      <c r="J160" s="14"/>
    </row>
    <row r="161" spans="1:10" ht="15.75" x14ac:dyDescent="0.25">
      <c r="A161" s="31" t="s">
        <v>185</v>
      </c>
      <c r="B161" s="23" t="s">
        <v>94</v>
      </c>
      <c r="C161" s="70"/>
      <c r="D161" s="70"/>
      <c r="E161" s="26"/>
      <c r="F161" s="69"/>
      <c r="G161" s="15"/>
      <c r="H161" s="14"/>
      <c r="I161" s="14"/>
      <c r="J161" s="14"/>
    </row>
    <row r="162" spans="1:10" ht="15.75" x14ac:dyDescent="0.25">
      <c r="A162" s="31" t="s">
        <v>186</v>
      </c>
      <c r="B162" s="23" t="s">
        <v>96</v>
      </c>
      <c r="C162" s="70"/>
      <c r="D162" s="70"/>
      <c r="E162" s="26"/>
      <c r="F162" s="69"/>
      <c r="G162" s="15"/>
      <c r="H162" s="14"/>
      <c r="I162" s="14"/>
      <c r="J162" s="14"/>
    </row>
    <row r="163" spans="1:10" ht="15.75" x14ac:dyDescent="0.25">
      <c r="A163" s="22" t="s">
        <v>187</v>
      </c>
      <c r="B163" s="23" t="s">
        <v>98</v>
      </c>
      <c r="C163" s="70">
        <f>[1]BS_PL_CFS!C213</f>
        <v>-7108410</v>
      </c>
      <c r="D163" s="70">
        <f>[1]BS_PL_CFS!D213</f>
        <v>-18898624</v>
      </c>
      <c r="E163" s="26"/>
      <c r="F163" s="69"/>
      <c r="G163" s="15"/>
      <c r="H163" s="14"/>
      <c r="I163" s="14"/>
      <c r="J163" s="14"/>
    </row>
    <row r="164" spans="1:10" ht="47.25" x14ac:dyDescent="0.25">
      <c r="A164" s="22" t="s">
        <v>188</v>
      </c>
      <c r="B164" s="23" t="s">
        <v>100</v>
      </c>
      <c r="C164" s="70">
        <f>[1]BS_PL_CFS!C189</f>
        <v>-50044215</v>
      </c>
      <c r="D164" s="70">
        <f>[1]BS_PL_CFS!D189</f>
        <v>-47883166</v>
      </c>
      <c r="E164" s="26"/>
      <c r="F164" s="69"/>
      <c r="G164" s="15"/>
      <c r="H164" s="14"/>
      <c r="I164" s="14"/>
      <c r="J164" s="14"/>
    </row>
    <row r="165" spans="1:10" ht="31.5" x14ac:dyDescent="0.25">
      <c r="A165" s="22" t="s">
        <v>189</v>
      </c>
      <c r="B165" s="23" t="s">
        <v>102</v>
      </c>
      <c r="C165" s="70">
        <f>[1]BS_PL_CFS!C194+[1]BS_PL_CFS!C195+[1]BS_PL_CFS!C203+[1]BS_PL_CFS!C207+[1]BS_PL_CFS!C210+[1]BS_PL_CFS!C211+[1]BS_PL_CFS!C212</f>
        <v>7080666</v>
      </c>
      <c r="D165" s="70">
        <f>[1]BS_PL_CFS!D194+[1]BS_PL_CFS!D195+[1]BS_PL_CFS!D203+[1]BS_PL_CFS!D207+[1]BS_PL_CFS!D210+[1]BS_PL_CFS!D211</f>
        <v>9734638</v>
      </c>
      <c r="E165" s="26"/>
      <c r="F165" s="69"/>
      <c r="G165" s="15"/>
      <c r="H165" s="14"/>
      <c r="I165" s="14"/>
      <c r="J165" s="14"/>
    </row>
    <row r="166" spans="1:10" ht="31.5" x14ac:dyDescent="0.25">
      <c r="A166" s="19" t="s">
        <v>190</v>
      </c>
      <c r="B166" s="52" t="s">
        <v>134</v>
      </c>
      <c r="C166" s="71">
        <f>SUM(C151:C165)</f>
        <v>37635287</v>
      </c>
      <c r="D166" s="71">
        <f>SUM(D151:D165)</f>
        <v>13546960</v>
      </c>
      <c r="E166" s="26"/>
      <c r="F166" s="69"/>
      <c r="G166" s="15"/>
      <c r="H166" s="14"/>
      <c r="I166" s="14"/>
      <c r="J166" s="14"/>
    </row>
    <row r="167" spans="1:10" ht="15.75" x14ac:dyDescent="0.25">
      <c r="A167" s="22" t="s">
        <v>191</v>
      </c>
      <c r="B167" s="23" t="s">
        <v>192</v>
      </c>
      <c r="C167" s="70">
        <f>[1]BS_PL_CFS!C216</f>
        <v>8291868</v>
      </c>
      <c r="D167" s="70">
        <f>[1]BS_PL_CFS!D216</f>
        <v>15655180</v>
      </c>
      <c r="E167" s="26"/>
      <c r="F167" s="69"/>
      <c r="G167" s="15"/>
      <c r="H167" s="14"/>
      <c r="I167" s="14"/>
      <c r="J167" s="14"/>
    </row>
    <row r="168" spans="1:10" ht="15.75" x14ac:dyDescent="0.25">
      <c r="A168" s="22" t="s">
        <v>193</v>
      </c>
      <c r="B168" s="23" t="s">
        <v>194</v>
      </c>
      <c r="C168" s="70"/>
      <c r="D168" s="70"/>
      <c r="E168" s="26"/>
      <c r="F168" s="69"/>
      <c r="G168" s="15"/>
      <c r="H168" s="14"/>
      <c r="I168" s="14"/>
      <c r="J168" s="14"/>
    </row>
    <row r="169" spans="1:10" ht="15.75" x14ac:dyDescent="0.25">
      <c r="A169" s="22" t="s">
        <v>195</v>
      </c>
      <c r="B169" s="23" t="s">
        <v>196</v>
      </c>
      <c r="C169" s="59">
        <f>[1]BS_PL_CFS!C218+[1]BS_PL_CFS!C219</f>
        <v>-14752362</v>
      </c>
      <c r="D169" s="59">
        <f>[1]BS_PL_CFS!D218+[1]BS_PL_CFS!D219</f>
        <v>12098607</v>
      </c>
      <c r="E169" s="26"/>
      <c r="F169" s="69"/>
      <c r="G169" s="15"/>
      <c r="H169" s="14"/>
      <c r="I169" s="14"/>
      <c r="J169" s="14"/>
    </row>
    <row r="170" spans="1:10" ht="15.75" x14ac:dyDescent="0.25">
      <c r="A170" s="22" t="s">
        <v>197</v>
      </c>
      <c r="B170" s="23" t="s">
        <v>198</v>
      </c>
      <c r="C170" s="70">
        <f>[1]BS_PL_CFS!C221+[1]BS_PL_CFS!C225</f>
        <v>35184033</v>
      </c>
      <c r="D170" s="70">
        <f>[1]BS_PL_CFS!D221+[1]BS_PL_CFS!D225</f>
        <v>28000102</v>
      </c>
      <c r="E170" s="26"/>
      <c r="F170" s="69"/>
      <c r="G170" s="15"/>
      <c r="H170" s="14"/>
      <c r="I170" s="14"/>
      <c r="J170" s="14"/>
    </row>
    <row r="171" spans="1:10" ht="31.5" x14ac:dyDescent="0.25">
      <c r="A171" s="22" t="s">
        <v>199</v>
      </c>
      <c r="B171" s="23" t="s">
        <v>200</v>
      </c>
      <c r="C171" s="70">
        <f>[1]BS_PL_CFS!C217+[1]BS_PL_CFS!C220</f>
        <v>-17513475</v>
      </c>
      <c r="D171" s="70">
        <f>[1]BS_PL_CFS!D217+[1]BS_PL_CFS!D220</f>
        <v>-11058113</v>
      </c>
      <c r="E171" s="26"/>
      <c r="F171" s="69"/>
      <c r="G171" s="15"/>
      <c r="H171" s="14"/>
      <c r="I171" s="14"/>
      <c r="J171" s="14"/>
    </row>
    <row r="172" spans="1:10" ht="15.75" x14ac:dyDescent="0.25">
      <c r="A172" s="22" t="s">
        <v>212</v>
      </c>
      <c r="B172" s="23" t="s">
        <v>201</v>
      </c>
      <c r="C172" s="59">
        <f>[1]BS_PL_CFS!C222</f>
        <v>-167269</v>
      </c>
      <c r="D172" s="59">
        <f>[1]BS_PL_CFS!D222</f>
        <v>-20444472</v>
      </c>
      <c r="E172" s="69"/>
      <c r="F172" s="69"/>
      <c r="G172" s="15"/>
      <c r="H172" s="14"/>
      <c r="I172" s="14"/>
      <c r="J172" s="14"/>
    </row>
    <row r="173" spans="1:10" ht="31.5" x14ac:dyDescent="0.25">
      <c r="A173" s="19" t="s">
        <v>202</v>
      </c>
      <c r="B173" s="52" t="s">
        <v>135</v>
      </c>
      <c r="C173" s="71">
        <f>SUM(C167:C172)</f>
        <v>11042795</v>
      </c>
      <c r="D173" s="36">
        <f>SUM(D167:D172)</f>
        <v>24251304</v>
      </c>
      <c r="E173" s="26"/>
      <c r="F173" s="69"/>
      <c r="G173" s="15"/>
      <c r="H173" s="14"/>
      <c r="I173" s="14"/>
      <c r="J173" s="14"/>
    </row>
    <row r="174" spans="1:10" ht="15.75" x14ac:dyDescent="0.25">
      <c r="A174" s="22" t="s">
        <v>203</v>
      </c>
      <c r="B174" s="23" t="s">
        <v>136</v>
      </c>
      <c r="C174" s="70">
        <f>[1]BS_PL_CFS!C228+[1]BS_PL_CFS!C227</f>
        <v>-15323936</v>
      </c>
      <c r="D174" s="70">
        <f>[1]BS_PL_CFS!D228+[1]BS_PL_CFS!D227</f>
        <v>-15063178</v>
      </c>
      <c r="E174" s="26"/>
      <c r="F174" s="69"/>
      <c r="G174" s="15"/>
      <c r="H174" s="14"/>
      <c r="I174" s="14"/>
      <c r="J174" s="14"/>
    </row>
    <row r="175" spans="1:10" ht="15.75" x14ac:dyDescent="0.25">
      <c r="A175" s="22" t="s">
        <v>204</v>
      </c>
      <c r="B175" s="23" t="s">
        <v>137</v>
      </c>
      <c r="C175" s="70">
        <f>[1]BS_PL_CFS!C226</f>
        <v>-45796216</v>
      </c>
      <c r="D175" s="70">
        <f>[1]BS_PL_CFS!D226</f>
        <v>-40556594</v>
      </c>
      <c r="E175" s="26"/>
      <c r="F175" s="69"/>
      <c r="G175" s="15"/>
      <c r="H175" s="14"/>
      <c r="I175" s="14"/>
      <c r="J175" s="14"/>
    </row>
    <row r="176" spans="1:10" ht="47.25" x14ac:dyDescent="0.25">
      <c r="A176" s="72" t="s">
        <v>205</v>
      </c>
      <c r="B176" s="73" t="s">
        <v>214</v>
      </c>
      <c r="C176" s="74">
        <f>C150+C166+C173+C174+C175</f>
        <v>54507984</v>
      </c>
      <c r="D176" s="74">
        <f>D150+D166+D173+D174+D175</f>
        <v>18944585</v>
      </c>
      <c r="E176" s="26"/>
      <c r="F176" s="69"/>
      <c r="G176" s="15"/>
      <c r="H176" s="14"/>
      <c r="I176" s="14"/>
      <c r="J176" s="14"/>
    </row>
    <row r="177" spans="1:10" ht="31.5" x14ac:dyDescent="0.25">
      <c r="A177" s="19" t="s">
        <v>206</v>
      </c>
      <c r="B177" s="75"/>
      <c r="C177" s="18"/>
      <c r="D177" s="36"/>
      <c r="E177" s="26"/>
      <c r="F177" s="69"/>
      <c r="G177" s="15"/>
      <c r="H177" s="14"/>
      <c r="I177" s="14"/>
      <c r="J177" s="14"/>
    </row>
    <row r="178" spans="1:10" ht="31.5" x14ac:dyDescent="0.25">
      <c r="A178" s="19" t="s">
        <v>213</v>
      </c>
      <c r="B178" s="52" t="s">
        <v>215</v>
      </c>
      <c r="C178" s="18">
        <f>SUM(C180:C190)</f>
        <v>148654052</v>
      </c>
      <c r="D178" s="18">
        <f>SUM(D180:D190)</f>
        <v>170419685</v>
      </c>
      <c r="E178" s="26"/>
      <c r="F178" s="69"/>
      <c r="G178" s="15"/>
      <c r="H178" s="14"/>
      <c r="I178" s="14"/>
      <c r="J178" s="14"/>
    </row>
    <row r="179" spans="1:10" ht="15.75" x14ac:dyDescent="0.25">
      <c r="A179" s="19" t="s">
        <v>111</v>
      </c>
      <c r="B179" s="52"/>
      <c r="C179" s="57"/>
      <c r="D179" s="57"/>
      <c r="E179" s="26"/>
      <c r="F179" s="69"/>
      <c r="G179" s="15"/>
      <c r="H179" s="14"/>
      <c r="I179" s="14"/>
      <c r="J179" s="14"/>
    </row>
    <row r="180" spans="1:10" ht="15.75" x14ac:dyDescent="0.25">
      <c r="A180" s="22" t="s">
        <v>217</v>
      </c>
      <c r="B180" s="23" t="s">
        <v>216</v>
      </c>
      <c r="C180" s="57">
        <f>[1]BS_PL_CFS!C234</f>
        <v>147363</v>
      </c>
      <c r="D180" s="57">
        <f>[1]BS_PL_CFS!D234</f>
        <v>179993</v>
      </c>
      <c r="E180" s="26"/>
      <c r="F180" s="69"/>
      <c r="G180" s="15"/>
      <c r="H180" s="14"/>
      <c r="I180" s="14"/>
      <c r="J180" s="14"/>
    </row>
    <row r="181" spans="1:10" ht="15.75" x14ac:dyDescent="0.25">
      <c r="A181" s="22" t="s">
        <v>218</v>
      </c>
      <c r="B181" s="23" t="s">
        <v>219</v>
      </c>
      <c r="C181" s="57"/>
      <c r="D181" s="59"/>
      <c r="E181" s="26"/>
      <c r="F181" s="69"/>
      <c r="G181" s="15"/>
      <c r="H181" s="14"/>
      <c r="I181" s="14"/>
      <c r="J181" s="14"/>
    </row>
    <row r="182" spans="1:10" ht="15.75" x14ac:dyDescent="0.25">
      <c r="A182" s="22" t="s">
        <v>220</v>
      </c>
      <c r="B182" s="23" t="s">
        <v>221</v>
      </c>
      <c r="C182" s="57"/>
      <c r="D182" s="59"/>
      <c r="E182" s="26"/>
      <c r="F182" s="69"/>
      <c r="G182" s="15"/>
      <c r="H182" s="14"/>
      <c r="I182" s="14"/>
      <c r="J182" s="14"/>
    </row>
    <row r="183" spans="1:10" ht="31.5" x14ac:dyDescent="0.25">
      <c r="A183" s="22" t="s">
        <v>222</v>
      </c>
      <c r="B183" s="23" t="s">
        <v>223</v>
      </c>
      <c r="C183" s="57"/>
      <c r="D183" s="57"/>
      <c r="E183" s="26"/>
      <c r="F183" s="69"/>
      <c r="G183" s="15"/>
      <c r="H183" s="14"/>
      <c r="I183" s="14"/>
      <c r="J183" s="14"/>
    </row>
    <row r="184" spans="1:10" ht="15.75" x14ac:dyDescent="0.25">
      <c r="A184" s="22" t="s">
        <v>224</v>
      </c>
      <c r="B184" s="23" t="s">
        <v>225</v>
      </c>
      <c r="C184" s="57"/>
      <c r="D184" s="59"/>
      <c r="E184" s="26"/>
      <c r="F184" s="69"/>
      <c r="G184" s="15"/>
      <c r="H184" s="14"/>
      <c r="I184" s="14"/>
      <c r="J184" s="14"/>
    </row>
    <row r="185" spans="1:10" ht="15.75" x14ac:dyDescent="0.25">
      <c r="A185" s="22" t="s">
        <v>226</v>
      </c>
      <c r="B185" s="23" t="s">
        <v>227</v>
      </c>
      <c r="C185" s="57"/>
      <c r="D185" s="57"/>
      <c r="E185" s="26"/>
      <c r="F185" s="69"/>
      <c r="G185" s="15"/>
      <c r="H185" s="14"/>
      <c r="I185" s="14"/>
      <c r="J185" s="14"/>
    </row>
    <row r="186" spans="1:10" ht="15.75" x14ac:dyDescent="0.25">
      <c r="A186" s="22" t="s">
        <v>228</v>
      </c>
      <c r="B186" s="23" t="s">
        <v>229</v>
      </c>
      <c r="C186" s="57"/>
      <c r="D186" s="59"/>
      <c r="E186" s="26"/>
      <c r="F186" s="69"/>
      <c r="G186" s="15"/>
      <c r="H186" s="14"/>
      <c r="I186" s="14"/>
      <c r="J186" s="14"/>
    </row>
    <row r="187" spans="1:10" ht="15.75" x14ac:dyDescent="0.25">
      <c r="A187" s="22" t="s">
        <v>230</v>
      </c>
      <c r="B187" s="23" t="s">
        <v>231</v>
      </c>
      <c r="C187" s="57"/>
      <c r="D187" s="59"/>
      <c r="E187" s="26"/>
      <c r="F187" s="69"/>
      <c r="G187" s="15"/>
      <c r="H187" s="14"/>
      <c r="I187" s="14"/>
      <c r="J187" s="14"/>
    </row>
    <row r="188" spans="1:10" ht="15.75" x14ac:dyDescent="0.25">
      <c r="A188" s="22" t="s">
        <v>232</v>
      </c>
      <c r="B188" s="23" t="s">
        <v>233</v>
      </c>
      <c r="C188" s="57">
        <f>[1]BS_PL_CFS!C237</f>
        <v>6710458</v>
      </c>
      <c r="D188" s="57">
        <f>[1]BS_PL_CFS!D237</f>
        <v>4626250</v>
      </c>
      <c r="E188" s="26"/>
      <c r="F188" s="69"/>
      <c r="G188" s="15"/>
      <c r="H188" s="14"/>
      <c r="I188" s="14"/>
      <c r="J188" s="14"/>
    </row>
    <row r="189" spans="1:10" ht="15.75" x14ac:dyDescent="0.25">
      <c r="A189" s="22" t="s">
        <v>234</v>
      </c>
      <c r="B189" s="23" t="s">
        <v>235</v>
      </c>
      <c r="C189" s="57"/>
      <c r="D189" s="59"/>
      <c r="E189" s="26"/>
      <c r="F189" s="69"/>
      <c r="G189" s="15"/>
      <c r="H189" s="14"/>
      <c r="I189" s="14"/>
      <c r="J189" s="14"/>
    </row>
    <row r="190" spans="1:10" ht="15.75" x14ac:dyDescent="0.25">
      <c r="A190" s="22" t="s">
        <v>236</v>
      </c>
      <c r="B190" s="23" t="s">
        <v>237</v>
      </c>
      <c r="C190" s="57">
        <f>'[1]CF WP'!B68+'[1]CF WP'!B126+726646</f>
        <v>141796231</v>
      </c>
      <c r="D190" s="57">
        <f>165163667+[1]BS_PL_CFS!D236+136379</f>
        <v>165613442</v>
      </c>
      <c r="E190" s="26"/>
      <c r="F190" s="55"/>
      <c r="G190" s="15"/>
      <c r="H190" s="14"/>
      <c r="I190" s="14"/>
      <c r="J190" s="14"/>
    </row>
    <row r="191" spans="1:10" ht="15.75" x14ac:dyDescent="0.25">
      <c r="A191" s="19" t="s">
        <v>238</v>
      </c>
      <c r="B191" s="52" t="s">
        <v>239</v>
      </c>
      <c r="C191" s="18">
        <f>SUM(C193:C203)</f>
        <v>287434000.27999997</v>
      </c>
      <c r="D191" s="18">
        <f>SUM(D193:D203)</f>
        <v>280785668</v>
      </c>
      <c r="E191" s="76"/>
      <c r="F191" s="77"/>
      <c r="G191" s="78"/>
      <c r="H191" s="14"/>
      <c r="I191" s="14"/>
      <c r="J191" s="79"/>
    </row>
    <row r="192" spans="1:10" s="9" customFormat="1" ht="15.75" x14ac:dyDescent="0.25">
      <c r="A192" s="19" t="s">
        <v>111</v>
      </c>
      <c r="B192" s="52"/>
      <c r="C192" s="18"/>
      <c r="D192" s="36"/>
      <c r="E192" s="26"/>
      <c r="F192" s="69"/>
      <c r="G192" s="15"/>
      <c r="H192" s="14"/>
      <c r="I192" s="14"/>
      <c r="J192" s="14"/>
    </row>
    <row r="193" spans="1:10" ht="15.75" x14ac:dyDescent="0.25">
      <c r="A193" s="22" t="s">
        <v>240</v>
      </c>
      <c r="B193" s="23" t="s">
        <v>241</v>
      </c>
      <c r="C193" s="57">
        <f>-[1]BS_PL_CFS!C233-C194-C195</f>
        <v>78968439</v>
      </c>
      <c r="D193" s="57">
        <f>-[1]BS_PL_CFS!D233-D194-D195</f>
        <v>102355335</v>
      </c>
      <c r="E193" s="26"/>
      <c r="F193" s="69"/>
      <c r="G193" s="15"/>
      <c r="H193" s="14"/>
      <c r="I193" s="14"/>
      <c r="J193" s="14"/>
    </row>
    <row r="194" spans="1:10" ht="15.75" x14ac:dyDescent="0.25">
      <c r="A194" s="22" t="s">
        <v>242</v>
      </c>
      <c r="B194" s="23" t="s">
        <v>243</v>
      </c>
      <c r="C194" s="57">
        <v>109533</v>
      </c>
      <c r="D194" s="59">
        <v>33767</v>
      </c>
      <c r="E194" s="26"/>
      <c r="F194" s="69"/>
      <c r="G194" s="15"/>
      <c r="H194" s="14"/>
      <c r="I194" s="14"/>
      <c r="J194" s="14"/>
    </row>
    <row r="195" spans="1:10" ht="15.75" x14ac:dyDescent="0.25">
      <c r="A195" s="22" t="s">
        <v>244</v>
      </c>
      <c r="B195" s="23" t="s">
        <v>245</v>
      </c>
      <c r="C195" s="57">
        <f>1373+4618636</f>
        <v>4620009</v>
      </c>
      <c r="D195" s="59">
        <v>8475580</v>
      </c>
      <c r="E195" s="26"/>
      <c r="F195" s="69"/>
      <c r="G195" s="15"/>
      <c r="H195" s="14"/>
      <c r="I195" s="14"/>
      <c r="J195" s="14"/>
    </row>
    <row r="196" spans="1:10" ht="31.5" x14ac:dyDescent="0.25">
      <c r="A196" s="22" t="s">
        <v>246</v>
      </c>
      <c r="B196" s="23" t="s">
        <v>247</v>
      </c>
      <c r="C196" s="57"/>
      <c r="D196" s="57"/>
      <c r="E196" s="69"/>
      <c r="F196" s="69"/>
      <c r="G196" s="15"/>
      <c r="H196" s="14"/>
      <c r="I196" s="14"/>
      <c r="J196" s="14"/>
    </row>
    <row r="197" spans="1:10" ht="15.75" x14ac:dyDescent="0.25">
      <c r="A197" s="22" t="s">
        <v>248</v>
      </c>
      <c r="B197" s="23" t="s">
        <v>249</v>
      </c>
      <c r="C197" s="57"/>
      <c r="D197" s="59"/>
      <c r="E197" s="26"/>
      <c r="F197" s="69"/>
      <c r="G197" s="15"/>
      <c r="H197" s="14"/>
      <c r="I197" s="14"/>
      <c r="J197" s="14"/>
    </row>
    <row r="198" spans="1:10" ht="15.75" x14ac:dyDescent="0.25">
      <c r="A198" s="22" t="s">
        <v>250</v>
      </c>
      <c r="B198" s="23" t="s">
        <v>251</v>
      </c>
      <c r="C198" s="57"/>
      <c r="D198" s="57"/>
      <c r="E198" s="26"/>
      <c r="F198" s="69"/>
      <c r="G198" s="15"/>
      <c r="H198" s="14"/>
      <c r="I198" s="14"/>
      <c r="J198" s="14"/>
    </row>
    <row r="199" spans="1:10" ht="15.75" x14ac:dyDescent="0.25">
      <c r="A199" s="22" t="s">
        <v>252</v>
      </c>
      <c r="B199" s="23" t="s">
        <v>253</v>
      </c>
      <c r="C199" s="57"/>
      <c r="D199" s="59"/>
      <c r="E199" s="26"/>
      <c r="F199" s="69"/>
      <c r="G199" s="15"/>
      <c r="H199" s="14"/>
      <c r="I199" s="14"/>
      <c r="J199" s="14"/>
    </row>
    <row r="200" spans="1:10" ht="15.75" x14ac:dyDescent="0.25">
      <c r="A200" s="22" t="s">
        <v>254</v>
      </c>
      <c r="B200" s="23" t="s">
        <v>255</v>
      </c>
      <c r="C200" s="57">
        <f>-'[1]CF WP'!B74</f>
        <v>37973740</v>
      </c>
      <c r="D200" s="57">
        <f>17458579+8309</f>
        <v>17466888</v>
      </c>
      <c r="E200" s="26"/>
      <c r="F200" s="69"/>
      <c r="G200" s="15"/>
      <c r="H200" s="14"/>
      <c r="I200" s="14"/>
      <c r="J200" s="14"/>
    </row>
    <row r="201" spans="1:10" ht="15.75" x14ac:dyDescent="0.25">
      <c r="A201" s="22" t="s">
        <v>230</v>
      </c>
      <c r="B201" s="23" t="s">
        <v>256</v>
      </c>
      <c r="C201" s="57"/>
      <c r="D201" s="59"/>
      <c r="E201" s="26"/>
      <c r="F201" s="69"/>
      <c r="G201" s="15"/>
      <c r="H201" s="14"/>
      <c r="I201" s="14"/>
      <c r="J201" s="14"/>
    </row>
    <row r="202" spans="1:10" ht="15.75" x14ac:dyDescent="0.25">
      <c r="A202" s="22" t="s">
        <v>257</v>
      </c>
      <c r="B202" s="23" t="s">
        <v>258</v>
      </c>
      <c r="C202" s="57">
        <f>'[1]audit-СП'!Y31</f>
        <v>27392862.280000001</v>
      </c>
      <c r="D202" s="59"/>
      <c r="E202" s="26"/>
      <c r="F202" s="69"/>
      <c r="G202" s="15"/>
      <c r="H202" s="14"/>
      <c r="I202" s="14"/>
      <c r="J202" s="14"/>
    </row>
    <row r="203" spans="1:10" ht="15.75" x14ac:dyDescent="0.25">
      <c r="A203" s="22" t="s">
        <v>259</v>
      </c>
      <c r="B203" s="23" t="s">
        <v>260</v>
      </c>
      <c r="C203" s="57">
        <f>-'[1]CF WP'!B67</f>
        <v>138369417</v>
      </c>
      <c r="D203" s="57">
        <f>152454098-[1]BS_PL_CFS!D245</f>
        <v>152454098</v>
      </c>
      <c r="E203" s="80"/>
      <c r="F203" s="69"/>
      <c r="G203" s="81"/>
      <c r="H203" s="14"/>
      <c r="I203" s="14"/>
      <c r="J203" s="82"/>
    </row>
    <row r="204" spans="1:10" s="10" customFormat="1" ht="31.5" x14ac:dyDescent="0.25">
      <c r="A204" s="72" t="s">
        <v>262</v>
      </c>
      <c r="B204" s="73" t="s">
        <v>263</v>
      </c>
      <c r="C204" s="74">
        <f>C178-C191</f>
        <v>-138779948.27999997</v>
      </c>
      <c r="D204" s="74">
        <f>D178-D191</f>
        <v>-110365983</v>
      </c>
      <c r="E204" s="76"/>
      <c r="F204" s="77"/>
      <c r="G204" s="78"/>
      <c r="H204" s="14"/>
      <c r="I204" s="14"/>
      <c r="J204" s="79"/>
    </row>
    <row r="205" spans="1:10" s="9" customFormat="1" ht="15.75" x14ac:dyDescent="0.25">
      <c r="A205" s="19" t="s">
        <v>207</v>
      </c>
      <c r="B205" s="52"/>
      <c r="C205" s="18"/>
      <c r="D205" s="36"/>
      <c r="E205" s="26"/>
      <c r="F205" s="69"/>
      <c r="G205" s="15"/>
      <c r="H205" s="14"/>
      <c r="I205" s="14"/>
      <c r="J205" s="14"/>
    </row>
    <row r="206" spans="1:10" ht="31.5" x14ac:dyDescent="0.25">
      <c r="A206" s="19" t="s">
        <v>261</v>
      </c>
      <c r="B206" s="52" t="s">
        <v>264</v>
      </c>
      <c r="C206" s="18">
        <f>SUM(C208:C211)</f>
        <v>144197147</v>
      </c>
      <c r="D206" s="18">
        <f>SUM(D208:D211)</f>
        <v>130593478</v>
      </c>
      <c r="E206" s="26"/>
      <c r="F206" s="69"/>
      <c r="G206" s="15"/>
      <c r="H206" s="14"/>
      <c r="I206" s="14"/>
      <c r="J206" s="14"/>
    </row>
    <row r="207" spans="1:10" ht="15.75" x14ac:dyDescent="0.25">
      <c r="A207" s="19" t="s">
        <v>111</v>
      </c>
      <c r="B207" s="52"/>
      <c r="C207" s="18"/>
      <c r="D207" s="36"/>
      <c r="E207" s="26"/>
      <c r="F207" s="69"/>
      <c r="G207" s="15"/>
      <c r="H207" s="14"/>
      <c r="I207" s="14"/>
      <c r="J207" s="14"/>
    </row>
    <row r="208" spans="1:10" ht="15.75" x14ac:dyDescent="0.25">
      <c r="A208" s="22" t="s">
        <v>265</v>
      </c>
      <c r="B208" s="23" t="s">
        <v>266</v>
      </c>
      <c r="C208" s="57">
        <f>[1]BS_PL_CFS!C255</f>
        <v>0</v>
      </c>
      <c r="D208" s="57">
        <f>[1]BS_PL_CFS!D255</f>
        <v>0</v>
      </c>
      <c r="E208" s="80"/>
      <c r="F208" s="69"/>
      <c r="G208" s="81"/>
      <c r="H208" s="14"/>
      <c r="I208" s="14"/>
      <c r="J208" s="82"/>
    </row>
    <row r="209" spans="1:10" s="10" customFormat="1" ht="15.75" x14ac:dyDescent="0.25">
      <c r="A209" s="22" t="s">
        <v>267</v>
      </c>
      <c r="B209" s="23" t="s">
        <v>268</v>
      </c>
      <c r="C209" s="57">
        <f>[1]BS_PL_CFS!C249</f>
        <v>144197147</v>
      </c>
      <c r="D209" s="57">
        <f>[1]BS_PL_CFS!D249</f>
        <v>130593478</v>
      </c>
      <c r="E209" s="80"/>
      <c r="F209" s="69"/>
      <c r="G209" s="81"/>
      <c r="H209" s="14"/>
      <c r="I209" s="14"/>
      <c r="J209" s="82"/>
    </row>
    <row r="210" spans="1:10" s="10" customFormat="1" ht="15.75" x14ac:dyDescent="0.25">
      <c r="A210" s="22" t="s">
        <v>234</v>
      </c>
      <c r="B210" s="23" t="s">
        <v>269</v>
      </c>
      <c r="C210" s="57"/>
      <c r="D210" s="59"/>
      <c r="E210" s="80"/>
      <c r="F210" s="69"/>
      <c r="G210" s="81"/>
      <c r="H210" s="14"/>
      <c r="I210" s="14"/>
      <c r="J210" s="82"/>
    </row>
    <row r="211" spans="1:10" s="10" customFormat="1" ht="15.75" x14ac:dyDescent="0.25">
      <c r="A211" s="22" t="s">
        <v>236</v>
      </c>
      <c r="B211" s="23" t="s">
        <v>270</v>
      </c>
      <c r="C211" s="57"/>
      <c r="D211" s="59"/>
      <c r="E211" s="80"/>
      <c r="F211" s="69"/>
      <c r="G211" s="81"/>
      <c r="H211" s="14"/>
      <c r="I211" s="14"/>
      <c r="J211" s="82"/>
    </row>
    <row r="212" spans="1:10" s="10" customFormat="1" ht="15.75" x14ac:dyDescent="0.25">
      <c r="A212" s="19" t="s">
        <v>271</v>
      </c>
      <c r="B212" s="52" t="s">
        <v>284</v>
      </c>
      <c r="C212" s="18">
        <f>SUM(C214:C218)</f>
        <v>300609156</v>
      </c>
      <c r="D212" s="18">
        <f>SUM(D214:D218)</f>
        <v>494269234</v>
      </c>
      <c r="E212" s="76"/>
      <c r="F212" s="77"/>
      <c r="G212" s="78"/>
      <c r="H212" s="14"/>
      <c r="I212" s="14"/>
      <c r="J212" s="79"/>
    </row>
    <row r="213" spans="1:10" s="9" customFormat="1" ht="15.75" x14ac:dyDescent="0.25">
      <c r="A213" s="19" t="s">
        <v>111</v>
      </c>
      <c r="B213" s="23"/>
      <c r="C213" s="57"/>
      <c r="D213" s="59"/>
      <c r="E213" s="80"/>
      <c r="F213" s="69"/>
      <c r="G213" s="81"/>
      <c r="H213" s="14"/>
      <c r="I213" s="14"/>
      <c r="J213" s="82"/>
    </row>
    <row r="214" spans="1:10" s="10" customFormat="1" ht="15.75" x14ac:dyDescent="0.25">
      <c r="A214" s="22" t="s">
        <v>272</v>
      </c>
      <c r="B214" s="23" t="s">
        <v>274</v>
      </c>
      <c r="C214" s="57">
        <f>-[1]BS_PL_CFS!C250</f>
        <v>268738884</v>
      </c>
      <c r="D214" s="57">
        <f>-[1]BS_PL_CFS!D250</f>
        <v>494269234</v>
      </c>
      <c r="E214" s="80"/>
      <c r="F214" s="69"/>
      <c r="G214" s="81"/>
      <c r="H214" s="14"/>
      <c r="I214" s="14"/>
      <c r="J214" s="82"/>
    </row>
    <row r="215" spans="1:10" s="10" customFormat="1" ht="15.75" x14ac:dyDescent="0.25">
      <c r="A215" s="22" t="s">
        <v>273</v>
      </c>
      <c r="B215" s="23" t="s">
        <v>275</v>
      </c>
      <c r="C215" s="57"/>
      <c r="D215" s="59"/>
      <c r="E215" s="80"/>
      <c r="F215" s="69"/>
      <c r="G215" s="81"/>
      <c r="H215" s="14"/>
      <c r="I215" s="14"/>
      <c r="J215" s="82"/>
    </row>
    <row r="216" spans="1:10" s="10" customFormat="1" ht="15.75" x14ac:dyDescent="0.25">
      <c r="A216" s="22" t="s">
        <v>276</v>
      </c>
      <c r="B216" s="23" t="s">
        <v>277</v>
      </c>
      <c r="C216" s="57">
        <f>-[1]BS_PL_CFS!C252</f>
        <v>15238</v>
      </c>
      <c r="D216" s="57">
        <f>-[1]BS_PL_CFS!D252</f>
        <v>0</v>
      </c>
      <c r="E216" s="80"/>
      <c r="F216" s="69"/>
      <c r="G216" s="81"/>
      <c r="H216" s="14"/>
      <c r="I216" s="14"/>
      <c r="J216" s="82"/>
    </row>
    <row r="217" spans="1:10" s="10" customFormat="1" ht="15.75" x14ac:dyDescent="0.25">
      <c r="A217" s="22" t="s">
        <v>278</v>
      </c>
      <c r="B217" s="23" t="s">
        <v>279</v>
      </c>
      <c r="C217" s="57">
        <f>-[1]BS_PL_CFS!C251</f>
        <v>31104442</v>
      </c>
      <c r="D217" s="57">
        <f>-[1]BS_PL_CFS!D251</f>
        <v>0</v>
      </c>
      <c r="E217" s="83"/>
      <c r="F217" s="69"/>
      <c r="G217" s="81"/>
      <c r="H217" s="14"/>
      <c r="I217" s="14"/>
      <c r="J217" s="82"/>
    </row>
    <row r="218" spans="1:10" s="10" customFormat="1" ht="15.75" x14ac:dyDescent="0.25">
      <c r="A218" s="22" t="s">
        <v>280</v>
      </c>
      <c r="B218" s="23" t="s">
        <v>281</v>
      </c>
      <c r="C218" s="57">
        <f>-[1]BS_PL_CFS!C253</f>
        <v>750592</v>
      </c>
      <c r="D218" s="59"/>
      <c r="E218" s="80"/>
      <c r="F218" s="69"/>
      <c r="G218" s="81"/>
      <c r="H218" s="14"/>
      <c r="I218" s="14"/>
      <c r="J218" s="82"/>
    </row>
    <row r="219" spans="1:10" s="10" customFormat="1" ht="31.5" x14ac:dyDescent="0.25">
      <c r="A219" s="72" t="s">
        <v>282</v>
      </c>
      <c r="B219" s="73" t="s">
        <v>283</v>
      </c>
      <c r="C219" s="74">
        <f>C206-C212</f>
        <v>-156412009</v>
      </c>
      <c r="D219" s="74">
        <f>D206-D212</f>
        <v>-363675756</v>
      </c>
      <c r="E219" s="76"/>
      <c r="F219" s="77"/>
      <c r="G219" s="78"/>
      <c r="H219" s="14"/>
      <c r="I219" s="14"/>
      <c r="J219" s="79"/>
    </row>
    <row r="220" spans="1:10" s="9" customFormat="1" ht="15.75" x14ac:dyDescent="0.25">
      <c r="A220" s="19" t="s">
        <v>208</v>
      </c>
      <c r="B220" s="52" t="s">
        <v>285</v>
      </c>
      <c r="C220" s="18">
        <f>[1]BS_PL_CFS!C257</f>
        <v>18097534</v>
      </c>
      <c r="D220" s="18">
        <f>[1]BS_PL_CFS!D257</f>
        <v>15467476</v>
      </c>
      <c r="E220" s="26"/>
      <c r="F220" s="69"/>
      <c r="G220" s="15"/>
      <c r="H220" s="14"/>
      <c r="I220" s="14"/>
      <c r="J220" s="14"/>
    </row>
    <row r="221" spans="1:10" ht="31.5" x14ac:dyDescent="0.25">
      <c r="A221" s="19" t="s">
        <v>287</v>
      </c>
      <c r="B221" s="52" t="s">
        <v>286</v>
      </c>
      <c r="C221" s="18">
        <f>C176+C204+C219+C220</f>
        <v>-222586439.27999997</v>
      </c>
      <c r="D221" s="18">
        <f>D176+D204+D219+D220</f>
        <v>-439629678</v>
      </c>
      <c r="E221" s="26"/>
      <c r="F221" s="69"/>
      <c r="G221" s="15"/>
      <c r="H221" s="14"/>
      <c r="I221" s="14"/>
      <c r="J221" s="14"/>
    </row>
    <row r="222" spans="1:10" ht="31.5" x14ac:dyDescent="0.25">
      <c r="A222" s="19" t="s">
        <v>209</v>
      </c>
      <c r="B222" s="52" t="s">
        <v>288</v>
      </c>
      <c r="C222" s="18">
        <v>808434138.5999999</v>
      </c>
      <c r="D222" s="18">
        <v>826443717.5999999</v>
      </c>
      <c r="E222" s="26"/>
      <c r="F222" s="69"/>
      <c r="G222" s="15"/>
      <c r="H222" s="14"/>
      <c r="I222" s="14"/>
      <c r="J222" s="14"/>
    </row>
    <row r="223" spans="1:10" ht="31.5" x14ac:dyDescent="0.25">
      <c r="A223" s="19" t="s">
        <v>210</v>
      </c>
      <c r="B223" s="52" t="s">
        <v>289</v>
      </c>
      <c r="C223" s="18">
        <f>C221+C222</f>
        <v>585847699.31999993</v>
      </c>
      <c r="D223" s="18">
        <f>D221+D222</f>
        <v>386814039.5999999</v>
      </c>
      <c r="E223" s="26"/>
      <c r="F223" s="69"/>
      <c r="G223" s="26"/>
      <c r="H223" s="14"/>
      <c r="I223" s="14"/>
      <c r="J223" s="14"/>
    </row>
    <row r="224" spans="1:10" x14ac:dyDescent="0.25">
      <c r="A224" s="14"/>
      <c r="B224" s="14"/>
      <c r="C224" s="84"/>
      <c r="D224" s="84"/>
      <c r="E224" s="14"/>
      <c r="F224" s="26"/>
      <c r="G224" s="26"/>
      <c r="H224" s="14"/>
      <c r="I224" s="14"/>
      <c r="J224" s="14"/>
    </row>
    <row r="225" spans="1:10" x14ac:dyDescent="0.25">
      <c r="A225" s="14"/>
      <c r="B225" s="14"/>
      <c r="C225" s="14"/>
      <c r="D225" s="14"/>
      <c r="E225" s="14"/>
      <c r="F225" s="26"/>
      <c r="G225" s="26"/>
      <c r="H225" s="14"/>
      <c r="I225" s="14"/>
      <c r="J225" s="14"/>
    </row>
    <row r="226" spans="1:10" ht="15.75" x14ac:dyDescent="0.25">
      <c r="A226" s="95" t="s">
        <v>138</v>
      </c>
      <c r="B226" s="96" t="s">
        <v>9</v>
      </c>
      <c r="C226" s="98" t="s">
        <v>139</v>
      </c>
      <c r="D226" s="98"/>
      <c r="E226" s="98"/>
      <c r="F226" s="98"/>
      <c r="G226" s="98"/>
      <c r="H226" s="95" t="s">
        <v>140</v>
      </c>
      <c r="I226" s="95" t="s">
        <v>141</v>
      </c>
      <c r="J226" s="14"/>
    </row>
    <row r="227" spans="1:10" ht="15.75" customHeight="1" x14ac:dyDescent="0.25">
      <c r="A227" s="95"/>
      <c r="B227" s="97"/>
      <c r="C227" s="18" t="s">
        <v>68</v>
      </c>
      <c r="D227" s="18" t="s">
        <v>69</v>
      </c>
      <c r="E227" s="18" t="s">
        <v>142</v>
      </c>
      <c r="F227" s="85" t="s">
        <v>71</v>
      </c>
      <c r="G227" s="85" t="s">
        <v>290</v>
      </c>
      <c r="H227" s="95"/>
      <c r="I227" s="95"/>
      <c r="J227" s="14"/>
    </row>
    <row r="228" spans="1:10" ht="15.75" x14ac:dyDescent="0.25">
      <c r="A228" s="19" t="s">
        <v>143</v>
      </c>
      <c r="B228" s="52" t="s">
        <v>15</v>
      </c>
      <c r="C228" s="36">
        <v>557072340</v>
      </c>
      <c r="D228" s="36">
        <v>226761347</v>
      </c>
      <c r="E228" s="36">
        <v>0</v>
      </c>
      <c r="F228" s="1">
        <v>450845664</v>
      </c>
      <c r="G228" s="1">
        <v>2627270657</v>
      </c>
      <c r="H228" s="36">
        <v>555162424</v>
      </c>
      <c r="I228" s="36">
        <f>SUM(C228:H228)</f>
        <v>4417112432</v>
      </c>
      <c r="J228" s="14"/>
    </row>
    <row r="229" spans="1:10" ht="15.75" x14ac:dyDescent="0.25">
      <c r="A229" s="22" t="s">
        <v>144</v>
      </c>
      <c r="B229" s="23" t="s">
        <v>17</v>
      </c>
      <c r="C229" s="36"/>
      <c r="D229" s="36"/>
      <c r="E229" s="36"/>
      <c r="F229" s="1"/>
      <c r="G229" s="1"/>
      <c r="H229" s="36"/>
      <c r="I229" s="36">
        <f t="shared" ref="I229:I260" si="0">SUM(C229:H229)</f>
        <v>0</v>
      </c>
      <c r="J229" s="14"/>
    </row>
    <row r="230" spans="1:10" ht="15.75" x14ac:dyDescent="0.25">
      <c r="A230" s="19" t="s">
        <v>145</v>
      </c>
      <c r="B230" s="52">
        <v>100</v>
      </c>
      <c r="C230" s="36">
        <f t="shared" ref="C230:H230" si="1">C228</f>
        <v>557072340</v>
      </c>
      <c r="D230" s="36">
        <f t="shared" si="1"/>
        <v>226761347</v>
      </c>
      <c r="E230" s="36">
        <f t="shared" si="1"/>
        <v>0</v>
      </c>
      <c r="F230" s="36">
        <f t="shared" si="1"/>
        <v>450845664</v>
      </c>
      <c r="G230" s="36">
        <f t="shared" si="1"/>
        <v>2627270657</v>
      </c>
      <c r="H230" s="36">
        <f t="shared" si="1"/>
        <v>555162424</v>
      </c>
      <c r="I230" s="36">
        <f>SUM(C230:H230)</f>
        <v>4417112432</v>
      </c>
      <c r="J230" s="14"/>
    </row>
    <row r="231" spans="1:10" ht="15.75" x14ac:dyDescent="0.25">
      <c r="A231" s="19" t="s">
        <v>146</v>
      </c>
      <c r="B231" s="52">
        <v>200</v>
      </c>
      <c r="C231" s="36"/>
      <c r="D231" s="36"/>
      <c r="E231" s="36"/>
      <c r="F231" s="1">
        <f>F232+F233</f>
        <v>956585780</v>
      </c>
      <c r="G231" s="1">
        <f>G232+G233</f>
        <v>397140176</v>
      </c>
      <c r="H231" s="1">
        <f>H232+H233</f>
        <v>213509635</v>
      </c>
      <c r="I231" s="2">
        <f>I232+I233</f>
        <v>1567235591</v>
      </c>
      <c r="J231" s="14"/>
    </row>
    <row r="232" spans="1:10" ht="15.75" x14ac:dyDescent="0.25">
      <c r="A232" s="22" t="s">
        <v>147</v>
      </c>
      <c r="B232" s="23">
        <v>210</v>
      </c>
      <c r="C232" s="59"/>
      <c r="D232" s="59"/>
      <c r="E232" s="59"/>
      <c r="F232" s="3"/>
      <c r="G232" s="3">
        <v>398325954</v>
      </c>
      <c r="H232" s="3">
        <v>96357067</v>
      </c>
      <c r="I232" s="36">
        <f t="shared" si="0"/>
        <v>494683021</v>
      </c>
      <c r="J232" s="14"/>
    </row>
    <row r="233" spans="1:10" ht="15.75" x14ac:dyDescent="0.25">
      <c r="A233" s="19" t="s">
        <v>148</v>
      </c>
      <c r="B233" s="52">
        <v>220</v>
      </c>
      <c r="C233" s="86">
        <f t="shared" ref="C233:H233" si="2">SUM(C235:C243)</f>
        <v>0</v>
      </c>
      <c r="D233" s="86">
        <f t="shared" si="2"/>
        <v>0</v>
      </c>
      <c r="E233" s="86">
        <f t="shared" si="2"/>
        <v>0</v>
      </c>
      <c r="F233" s="1">
        <f>SUM(F235:F243)</f>
        <v>956585780</v>
      </c>
      <c r="G233" s="1">
        <f t="shared" si="2"/>
        <v>-1185778</v>
      </c>
      <c r="H233" s="36">
        <f t="shared" si="2"/>
        <v>117152568</v>
      </c>
      <c r="I233" s="36">
        <f t="shared" si="0"/>
        <v>1072552570</v>
      </c>
      <c r="J233" s="14"/>
    </row>
    <row r="234" spans="1:10" ht="15.75" x14ac:dyDescent="0.25">
      <c r="A234" s="22" t="s">
        <v>111</v>
      </c>
      <c r="B234" s="23"/>
      <c r="C234" s="87"/>
      <c r="D234" s="87"/>
      <c r="E234" s="87"/>
      <c r="F234" s="4"/>
      <c r="G234" s="4"/>
      <c r="H234" s="87"/>
      <c r="I234" s="36">
        <f t="shared" si="0"/>
        <v>0</v>
      </c>
      <c r="J234" s="14"/>
    </row>
    <row r="235" spans="1:10" ht="31.5" x14ac:dyDescent="0.25">
      <c r="A235" s="22" t="s">
        <v>149</v>
      </c>
      <c r="B235" s="23">
        <v>221</v>
      </c>
      <c r="C235" s="87"/>
      <c r="D235" s="87"/>
      <c r="E235" s="87"/>
      <c r="F235" s="4"/>
      <c r="G235" s="4"/>
      <c r="H235" s="87"/>
      <c r="I235" s="36">
        <f t="shared" si="0"/>
        <v>0</v>
      </c>
      <c r="J235" s="14"/>
    </row>
    <row r="236" spans="1:10" ht="31.5" x14ac:dyDescent="0.25">
      <c r="A236" s="22" t="s">
        <v>150</v>
      </c>
      <c r="B236" s="23">
        <v>222</v>
      </c>
      <c r="C236" s="87"/>
      <c r="D236" s="87"/>
      <c r="E236" s="87"/>
      <c r="F236" s="4"/>
      <c r="G236" s="4"/>
      <c r="H236" s="87"/>
      <c r="I236" s="36">
        <f t="shared" si="0"/>
        <v>0</v>
      </c>
      <c r="J236" s="14"/>
    </row>
    <row r="237" spans="1:10" ht="31.5" x14ac:dyDescent="0.25">
      <c r="A237" s="22" t="s">
        <v>151</v>
      </c>
      <c r="B237" s="23">
        <v>223</v>
      </c>
      <c r="C237" s="87"/>
      <c r="D237" s="87"/>
      <c r="E237" s="87"/>
      <c r="F237" s="4"/>
      <c r="G237" s="4"/>
      <c r="H237" s="87"/>
      <c r="I237" s="36">
        <f t="shared" si="0"/>
        <v>0</v>
      </c>
      <c r="J237" s="14"/>
    </row>
    <row r="238" spans="1:10" ht="47.25" x14ac:dyDescent="0.25">
      <c r="A238" s="22" t="s">
        <v>114</v>
      </c>
      <c r="B238" s="23">
        <v>224</v>
      </c>
      <c r="C238" s="87"/>
      <c r="D238" s="87"/>
      <c r="E238" s="87"/>
      <c r="F238" s="3"/>
      <c r="G238" s="3">
        <v>10098</v>
      </c>
      <c r="H238" s="59"/>
      <c r="I238" s="36">
        <f t="shared" si="0"/>
        <v>10098</v>
      </c>
      <c r="J238" s="14"/>
    </row>
    <row r="239" spans="1:10" ht="15.75" x14ac:dyDescent="0.25">
      <c r="A239" s="22" t="s">
        <v>115</v>
      </c>
      <c r="B239" s="23">
        <v>225</v>
      </c>
      <c r="C239" s="87"/>
      <c r="D239" s="87"/>
      <c r="E239" s="87"/>
      <c r="F239" s="3"/>
      <c r="G239" s="3">
        <v>-1195876</v>
      </c>
      <c r="H239" s="3">
        <v>-198979</v>
      </c>
      <c r="I239" s="36">
        <f t="shared" si="0"/>
        <v>-1394855</v>
      </c>
      <c r="J239" s="14"/>
    </row>
    <row r="240" spans="1:10" ht="31.5" x14ac:dyDescent="0.25">
      <c r="A240" s="22" t="s">
        <v>116</v>
      </c>
      <c r="B240" s="23">
        <v>226</v>
      </c>
      <c r="C240" s="87"/>
      <c r="D240" s="87"/>
      <c r="E240" s="87"/>
      <c r="F240" s="3"/>
      <c r="G240" s="3"/>
      <c r="H240" s="59"/>
      <c r="I240" s="36">
        <f t="shared" si="0"/>
        <v>0</v>
      </c>
      <c r="J240" s="14"/>
    </row>
    <row r="241" spans="1:10" ht="15.75" x14ac:dyDescent="0.25">
      <c r="A241" s="22" t="s">
        <v>152</v>
      </c>
      <c r="B241" s="23">
        <v>227</v>
      </c>
      <c r="C241" s="87"/>
      <c r="D241" s="87"/>
      <c r="E241" s="87"/>
      <c r="F241" s="3"/>
      <c r="G241" s="3"/>
      <c r="H241" s="59"/>
      <c r="I241" s="36">
        <f t="shared" si="0"/>
        <v>0</v>
      </c>
      <c r="J241" s="14"/>
    </row>
    <row r="242" spans="1:10" ht="15.75" x14ac:dyDescent="0.25">
      <c r="A242" s="22" t="s">
        <v>118</v>
      </c>
      <c r="B242" s="23">
        <v>228</v>
      </c>
      <c r="C242" s="87"/>
      <c r="D242" s="87"/>
      <c r="E242" s="87"/>
      <c r="F242" s="3">
        <v>956585780</v>
      </c>
      <c r="G242" s="3"/>
      <c r="H242" s="59">
        <v>117351547</v>
      </c>
      <c r="I242" s="36">
        <f t="shared" si="0"/>
        <v>1073937327</v>
      </c>
      <c r="J242" s="14"/>
    </row>
    <row r="243" spans="1:10" ht="15.75" x14ac:dyDescent="0.25">
      <c r="A243" s="22" t="s">
        <v>119</v>
      </c>
      <c r="B243" s="23">
        <v>229</v>
      </c>
      <c r="C243" s="87"/>
      <c r="D243" s="87"/>
      <c r="E243" s="87"/>
      <c r="F243" s="4"/>
      <c r="G243" s="4"/>
      <c r="H243" s="87"/>
      <c r="I243" s="36">
        <f t="shared" si="0"/>
        <v>0</v>
      </c>
      <c r="J243" s="14"/>
    </row>
    <row r="244" spans="1:10" ht="15.75" x14ac:dyDescent="0.25">
      <c r="A244" s="19" t="s">
        <v>153</v>
      </c>
      <c r="B244" s="52">
        <v>300</v>
      </c>
      <c r="C244" s="36">
        <f t="shared" ref="C244:H244" si="3">SUM(C246,C251:C258)</f>
        <v>139291105</v>
      </c>
      <c r="D244" s="36">
        <f t="shared" si="3"/>
        <v>16894058</v>
      </c>
      <c r="E244" s="36">
        <f t="shared" si="3"/>
        <v>0</v>
      </c>
      <c r="F244" s="1">
        <f>SUM(F246,F251:F258)</f>
        <v>1004836</v>
      </c>
      <c r="G244" s="1">
        <f t="shared" si="3"/>
        <v>-35868079</v>
      </c>
      <c r="H244" s="36">
        <f t="shared" si="3"/>
        <v>-15492146</v>
      </c>
      <c r="I244" s="36">
        <f t="shared" si="0"/>
        <v>105829774</v>
      </c>
      <c r="J244" s="14"/>
    </row>
    <row r="245" spans="1:10" ht="15.75" x14ac:dyDescent="0.25">
      <c r="A245" s="22" t="s">
        <v>111</v>
      </c>
      <c r="B245" s="23"/>
      <c r="C245" s="59"/>
      <c r="D245" s="59"/>
      <c r="E245" s="59"/>
      <c r="F245" s="3"/>
      <c r="G245" s="3"/>
      <c r="H245" s="59"/>
      <c r="I245" s="36">
        <f t="shared" si="0"/>
        <v>0</v>
      </c>
      <c r="J245" s="14"/>
    </row>
    <row r="246" spans="1:10" ht="15.75" x14ac:dyDescent="0.25">
      <c r="A246" s="22" t="s">
        <v>154</v>
      </c>
      <c r="B246" s="23">
        <v>310</v>
      </c>
      <c r="C246" s="87"/>
      <c r="D246" s="87"/>
      <c r="E246" s="87"/>
      <c r="F246" s="3">
        <f>F248</f>
        <v>1004836</v>
      </c>
      <c r="G246" s="3">
        <f>G248</f>
        <v>0</v>
      </c>
      <c r="H246" s="59">
        <f>H248</f>
        <v>584792</v>
      </c>
      <c r="I246" s="36">
        <f t="shared" si="0"/>
        <v>1589628</v>
      </c>
      <c r="J246" s="14"/>
    </row>
    <row r="247" spans="1:10" ht="15.75" x14ac:dyDescent="0.25">
      <c r="A247" s="22" t="s">
        <v>111</v>
      </c>
      <c r="B247" s="23"/>
      <c r="C247" s="87"/>
      <c r="D247" s="87"/>
      <c r="E247" s="87"/>
      <c r="F247" s="4"/>
      <c r="G247" s="4"/>
      <c r="H247" s="87"/>
      <c r="I247" s="36">
        <f t="shared" si="0"/>
        <v>0</v>
      </c>
      <c r="J247" s="14"/>
    </row>
    <row r="248" spans="1:10" ht="15.75" x14ac:dyDescent="0.25">
      <c r="A248" s="22" t="s">
        <v>155</v>
      </c>
      <c r="B248" s="23"/>
      <c r="C248" s="87"/>
      <c r="D248" s="87"/>
      <c r="E248" s="87"/>
      <c r="F248" s="3">
        <v>1004836</v>
      </c>
      <c r="G248" s="3">
        <v>0</v>
      </c>
      <c r="H248" s="59">
        <v>584792</v>
      </c>
      <c r="I248" s="36">
        <f t="shared" si="0"/>
        <v>1589628</v>
      </c>
      <c r="J248" s="14"/>
    </row>
    <row r="249" spans="1:10" ht="15.75" x14ac:dyDescent="0.25">
      <c r="A249" s="22" t="s">
        <v>156</v>
      </c>
      <c r="B249" s="23"/>
      <c r="C249" s="87"/>
      <c r="D249" s="87"/>
      <c r="E249" s="87"/>
      <c r="F249" s="4"/>
      <c r="G249" s="4"/>
      <c r="H249" s="87"/>
      <c r="I249" s="36">
        <f t="shared" si="0"/>
        <v>0</v>
      </c>
      <c r="J249" s="14"/>
    </row>
    <row r="250" spans="1:10" ht="31.5" x14ac:dyDescent="0.25">
      <c r="A250" s="22" t="s">
        <v>157</v>
      </c>
      <c r="B250" s="23"/>
      <c r="C250" s="87"/>
      <c r="D250" s="87"/>
      <c r="E250" s="87"/>
      <c r="F250" s="4"/>
      <c r="G250" s="4"/>
      <c r="H250" s="87"/>
      <c r="I250" s="36">
        <f t="shared" si="0"/>
        <v>0</v>
      </c>
      <c r="J250" s="88"/>
    </row>
    <row r="251" spans="1:10" ht="15.75" x14ac:dyDescent="0.25">
      <c r="A251" s="22" t="s">
        <v>158</v>
      </c>
      <c r="B251" s="23">
        <v>311</v>
      </c>
      <c r="C251" s="59">
        <v>139291105</v>
      </c>
      <c r="D251" s="59">
        <v>16894058</v>
      </c>
      <c r="E251" s="59"/>
      <c r="F251" s="3"/>
      <c r="G251" s="3"/>
      <c r="H251" s="59"/>
      <c r="I251" s="36">
        <f t="shared" si="0"/>
        <v>156185163</v>
      </c>
      <c r="J251" s="88"/>
    </row>
    <row r="252" spans="1:10" ht="15.75" x14ac:dyDescent="0.25">
      <c r="A252" s="22" t="s">
        <v>159</v>
      </c>
      <c r="B252" s="23">
        <v>312</v>
      </c>
      <c r="C252" s="59"/>
      <c r="D252" s="59"/>
      <c r="E252" s="59"/>
      <c r="F252" s="3"/>
      <c r="G252" s="3"/>
      <c r="H252" s="59"/>
      <c r="I252" s="36">
        <f t="shared" si="0"/>
        <v>0</v>
      </c>
      <c r="J252" s="88"/>
    </row>
    <row r="253" spans="1:10" ht="15.75" x14ac:dyDescent="0.25">
      <c r="A253" s="22" t="s">
        <v>160</v>
      </c>
      <c r="B253" s="23">
        <v>313</v>
      </c>
      <c r="C253" s="59"/>
      <c r="D253" s="59"/>
      <c r="E253" s="59"/>
      <c r="F253" s="3"/>
      <c r="G253" s="3"/>
      <c r="H253" s="59"/>
      <c r="I253" s="36">
        <f t="shared" si="0"/>
        <v>0</v>
      </c>
      <c r="J253" s="88"/>
    </row>
    <row r="254" spans="1:10" ht="31.5" x14ac:dyDescent="0.25">
      <c r="A254" s="22" t="s">
        <v>161</v>
      </c>
      <c r="B254" s="23">
        <v>314</v>
      </c>
      <c r="C254" s="59"/>
      <c r="D254" s="59"/>
      <c r="E254" s="59"/>
      <c r="F254" s="3"/>
      <c r="G254" s="3"/>
      <c r="H254" s="59"/>
      <c r="I254" s="36">
        <f t="shared" si="0"/>
        <v>0</v>
      </c>
      <c r="J254" s="88"/>
    </row>
    <row r="255" spans="1:10" ht="15.75" x14ac:dyDescent="0.25">
      <c r="A255" s="22" t="s">
        <v>162</v>
      </c>
      <c r="B255" s="23">
        <v>315</v>
      </c>
      <c r="C255" s="59"/>
      <c r="D255" s="59"/>
      <c r="E255" s="59"/>
      <c r="F255" s="3"/>
      <c r="G255" s="3">
        <v>-24335911</v>
      </c>
      <c r="H255" s="59">
        <v>-15790408</v>
      </c>
      <c r="I255" s="36">
        <f t="shared" si="0"/>
        <v>-40126319</v>
      </c>
      <c r="J255" s="88"/>
    </row>
    <row r="256" spans="1:10" ht="15.75" x14ac:dyDescent="0.25">
      <c r="A256" s="22" t="s">
        <v>163</v>
      </c>
      <c r="B256" s="23">
        <v>316</v>
      </c>
      <c r="C256" s="59"/>
      <c r="D256" s="59"/>
      <c r="E256" s="59"/>
      <c r="F256" s="3"/>
      <c r="G256" s="3">
        <v>-6771791</v>
      </c>
      <c r="H256" s="59"/>
      <c r="I256" s="36">
        <f t="shared" si="0"/>
        <v>-6771791</v>
      </c>
      <c r="J256" s="88"/>
    </row>
    <row r="257" spans="1:11" ht="15.75" x14ac:dyDescent="0.25">
      <c r="A257" s="22" t="s">
        <v>164</v>
      </c>
      <c r="B257" s="23">
        <v>317</v>
      </c>
      <c r="C257" s="59"/>
      <c r="D257" s="59"/>
      <c r="E257" s="59"/>
      <c r="F257" s="3"/>
      <c r="G257" s="3">
        <v>-4760377</v>
      </c>
      <c r="H257" s="59">
        <v>-286530</v>
      </c>
      <c r="I257" s="36">
        <f t="shared" si="0"/>
        <v>-5046907</v>
      </c>
      <c r="J257" s="88"/>
    </row>
    <row r="258" spans="1:11" ht="31.5" x14ac:dyDescent="0.25">
      <c r="A258" s="22" t="s">
        <v>165</v>
      </c>
      <c r="B258" s="23">
        <v>318</v>
      </c>
      <c r="C258" s="59"/>
      <c r="D258" s="59"/>
      <c r="E258" s="59"/>
      <c r="F258" s="3"/>
      <c r="G258" s="3">
        <v>0</v>
      </c>
      <c r="H258" s="59">
        <v>0</v>
      </c>
      <c r="I258" s="36">
        <f t="shared" si="0"/>
        <v>0</v>
      </c>
      <c r="J258" s="88"/>
    </row>
    <row r="259" spans="1:11" ht="31.5" x14ac:dyDescent="0.25">
      <c r="A259" s="72" t="s">
        <v>166</v>
      </c>
      <c r="B259" s="73">
        <v>400</v>
      </c>
      <c r="C259" s="74">
        <f t="shared" ref="C259:H259" si="4">C230+C231+C244</f>
        <v>696363445</v>
      </c>
      <c r="D259" s="74">
        <f t="shared" si="4"/>
        <v>243655405</v>
      </c>
      <c r="E259" s="74">
        <f t="shared" si="4"/>
        <v>0</v>
      </c>
      <c r="F259" s="89">
        <f>F230+F231+F244</f>
        <v>1408436280</v>
      </c>
      <c r="G259" s="89">
        <f>G230+G231+G244</f>
        <v>2988542754</v>
      </c>
      <c r="H259" s="74">
        <f t="shared" si="4"/>
        <v>753179913</v>
      </c>
      <c r="I259" s="74">
        <f t="shared" si="0"/>
        <v>6090177797</v>
      </c>
      <c r="J259" s="88">
        <f>I259-D78</f>
        <v>0</v>
      </c>
    </row>
    <row r="260" spans="1:11" ht="15.75" x14ac:dyDescent="0.25">
      <c r="A260" s="22" t="s">
        <v>144</v>
      </c>
      <c r="B260" s="23">
        <v>401</v>
      </c>
      <c r="C260" s="36"/>
      <c r="D260" s="36"/>
      <c r="E260" s="36"/>
      <c r="F260" s="1"/>
      <c r="G260" s="1"/>
      <c r="H260" s="36"/>
      <c r="I260" s="36">
        <f t="shared" si="0"/>
        <v>0</v>
      </c>
      <c r="J260" s="88"/>
    </row>
    <row r="261" spans="1:11" ht="15.75" x14ac:dyDescent="0.25">
      <c r="A261" s="19" t="s">
        <v>167</v>
      </c>
      <c r="B261" s="52">
        <v>500</v>
      </c>
      <c r="C261" s="36">
        <f>C259</f>
        <v>696363445</v>
      </c>
      <c r="D261" s="36">
        <f t="shared" ref="D261:I261" si="5">D259</f>
        <v>243655405</v>
      </c>
      <c r="E261" s="36">
        <f t="shared" si="5"/>
        <v>0</v>
      </c>
      <c r="F261" s="36">
        <f t="shared" si="5"/>
        <v>1408436280</v>
      </c>
      <c r="G261" s="36">
        <f t="shared" si="5"/>
        <v>2988542754</v>
      </c>
      <c r="H261" s="36">
        <f t="shared" si="5"/>
        <v>753179913</v>
      </c>
      <c r="I261" s="36">
        <f t="shared" si="5"/>
        <v>6090177797</v>
      </c>
      <c r="J261" s="88"/>
    </row>
    <row r="262" spans="1:11" ht="15.75" x14ac:dyDescent="0.25">
      <c r="A262" s="22" t="s">
        <v>168</v>
      </c>
      <c r="B262" s="23">
        <v>600</v>
      </c>
      <c r="C262" s="59"/>
      <c r="D262" s="59"/>
      <c r="E262" s="59"/>
      <c r="F262" s="59">
        <f>F263+F264</f>
        <v>39038998</v>
      </c>
      <c r="G262" s="59">
        <f>G263+G264</f>
        <v>24246087</v>
      </c>
      <c r="H262" s="59">
        <f>H263+H264</f>
        <v>11322145</v>
      </c>
      <c r="I262" s="36">
        <f t="shared" ref="I262:I290" si="6">SUM(C262:H262)</f>
        <v>74607230</v>
      </c>
      <c r="J262" s="88"/>
    </row>
    <row r="263" spans="1:11" ht="15.75" x14ac:dyDescent="0.25">
      <c r="A263" s="22" t="s">
        <v>147</v>
      </c>
      <c r="B263" s="23">
        <v>610</v>
      </c>
      <c r="C263" s="59"/>
      <c r="D263" s="59"/>
      <c r="E263" s="59"/>
      <c r="F263" s="59"/>
      <c r="G263" s="59">
        <f>[1]Equity!F42</f>
        <v>24231774</v>
      </c>
      <c r="H263" s="59">
        <f>[1]Equity!H42</f>
        <v>7128926</v>
      </c>
      <c r="I263" s="36">
        <f t="shared" si="6"/>
        <v>31360700</v>
      </c>
      <c r="J263" s="90">
        <f>I263-C110</f>
        <v>0</v>
      </c>
    </row>
    <row r="264" spans="1:11" ht="15.75" x14ac:dyDescent="0.25">
      <c r="A264" s="19" t="s">
        <v>169</v>
      </c>
      <c r="B264" s="52">
        <v>620</v>
      </c>
      <c r="C264" s="36">
        <f t="shared" ref="C264:H264" si="7">SUM(C266:C274)</f>
        <v>0</v>
      </c>
      <c r="D264" s="36">
        <f t="shared" si="7"/>
        <v>0</v>
      </c>
      <c r="E264" s="36">
        <f t="shared" si="7"/>
        <v>0</v>
      </c>
      <c r="F264" s="36">
        <f>SUM(F266:F274)</f>
        <v>39038998</v>
      </c>
      <c r="G264" s="36">
        <f t="shared" si="7"/>
        <v>14313</v>
      </c>
      <c r="H264" s="36">
        <f t="shared" si="7"/>
        <v>4193219</v>
      </c>
      <c r="I264" s="36">
        <f t="shared" si="6"/>
        <v>43246530</v>
      </c>
      <c r="J264" s="88"/>
    </row>
    <row r="265" spans="1:11" ht="15.75" x14ac:dyDescent="0.25">
      <c r="A265" s="22" t="s">
        <v>111</v>
      </c>
      <c r="B265" s="23"/>
      <c r="C265" s="59"/>
      <c r="D265" s="59"/>
      <c r="E265" s="59"/>
      <c r="F265" s="59"/>
      <c r="G265" s="59"/>
      <c r="H265" s="59"/>
      <c r="I265" s="36">
        <f t="shared" si="6"/>
        <v>0</v>
      </c>
      <c r="J265" s="88"/>
    </row>
    <row r="266" spans="1:11" ht="31.5" x14ac:dyDescent="0.25">
      <c r="A266" s="22" t="s">
        <v>149</v>
      </c>
      <c r="B266" s="23">
        <v>621</v>
      </c>
      <c r="C266" s="59"/>
      <c r="D266" s="59"/>
      <c r="E266" s="59"/>
      <c r="F266" s="59"/>
      <c r="G266" s="59"/>
      <c r="H266" s="59"/>
      <c r="I266" s="36">
        <f t="shared" si="6"/>
        <v>0</v>
      </c>
      <c r="J266" s="88"/>
    </row>
    <row r="267" spans="1:11" ht="31.5" x14ac:dyDescent="0.25">
      <c r="A267" s="22" t="s">
        <v>150</v>
      </c>
      <c r="B267" s="23">
        <v>622</v>
      </c>
      <c r="C267" s="59"/>
      <c r="D267" s="59"/>
      <c r="E267" s="59"/>
      <c r="F267" s="59"/>
      <c r="G267" s="59"/>
      <c r="H267" s="59"/>
      <c r="I267" s="36">
        <f t="shared" si="6"/>
        <v>0</v>
      </c>
      <c r="J267" s="88"/>
    </row>
    <row r="268" spans="1:11" ht="31.5" x14ac:dyDescent="0.25">
      <c r="A268" s="22" t="s">
        <v>151</v>
      </c>
      <c r="B268" s="23">
        <v>623</v>
      </c>
      <c r="C268" s="59"/>
      <c r="D268" s="59"/>
      <c r="E268" s="59"/>
      <c r="F268" s="59"/>
      <c r="G268" s="59"/>
      <c r="H268" s="59"/>
      <c r="I268" s="36">
        <f t="shared" si="6"/>
        <v>0</v>
      </c>
      <c r="J268" s="88"/>
    </row>
    <row r="269" spans="1:11" ht="47.25" x14ac:dyDescent="0.25">
      <c r="A269" s="22" t="s">
        <v>114</v>
      </c>
      <c r="B269" s="23">
        <v>624</v>
      </c>
      <c r="C269" s="59"/>
      <c r="D269" s="59"/>
      <c r="E269" s="59"/>
      <c r="F269" s="59"/>
      <c r="G269" s="59">
        <v>0</v>
      </c>
      <c r="H269" s="59"/>
      <c r="I269" s="36">
        <f t="shared" si="6"/>
        <v>0</v>
      </c>
      <c r="J269" s="88">
        <f>I269-C117</f>
        <v>0</v>
      </c>
    </row>
    <row r="270" spans="1:11" ht="15.75" x14ac:dyDescent="0.25">
      <c r="A270" s="22" t="s">
        <v>115</v>
      </c>
      <c r="B270" s="23">
        <v>625</v>
      </c>
      <c r="C270" s="59"/>
      <c r="D270" s="59"/>
      <c r="E270" s="59"/>
      <c r="F270" s="59"/>
      <c r="G270" s="59">
        <f>C118+C125-H270-G269</f>
        <v>14313</v>
      </c>
      <c r="H270" s="59">
        <f>[1]audit_TT!BV162+[1]audit_TT!BV172</f>
        <v>0</v>
      </c>
      <c r="I270" s="36">
        <f t="shared" si="6"/>
        <v>14313</v>
      </c>
      <c r="J270" s="88">
        <f>I270-(C118+C125)</f>
        <v>0</v>
      </c>
      <c r="K270" s="12"/>
    </row>
    <row r="271" spans="1:11" ht="31.5" x14ac:dyDescent="0.25">
      <c r="A271" s="22" t="s">
        <v>170</v>
      </c>
      <c r="B271" s="23">
        <v>626</v>
      </c>
      <c r="C271" s="59"/>
      <c r="D271" s="59"/>
      <c r="E271" s="59"/>
      <c r="F271" s="59"/>
      <c r="G271" s="59"/>
      <c r="H271" s="59"/>
      <c r="I271" s="36">
        <f t="shared" si="6"/>
        <v>0</v>
      </c>
      <c r="J271" s="88"/>
    </row>
    <row r="272" spans="1:11" ht="15.75" x14ac:dyDescent="0.25">
      <c r="A272" s="22" t="s">
        <v>152</v>
      </c>
      <c r="B272" s="23">
        <v>627</v>
      </c>
      <c r="C272" s="59"/>
      <c r="D272" s="59"/>
      <c r="E272" s="59"/>
      <c r="F272" s="59"/>
      <c r="G272" s="59"/>
      <c r="H272" s="59"/>
      <c r="I272" s="36">
        <f t="shared" si="6"/>
        <v>0</v>
      </c>
      <c r="J272" s="88"/>
    </row>
    <row r="273" spans="1:10" ht="15.75" x14ac:dyDescent="0.25">
      <c r="A273" s="22" t="s">
        <v>171</v>
      </c>
      <c r="B273" s="23">
        <v>628</v>
      </c>
      <c r="C273" s="59"/>
      <c r="D273" s="59"/>
      <c r="E273" s="59"/>
      <c r="F273" s="59">
        <f>[1]Equity!E43</f>
        <v>39038998</v>
      </c>
      <c r="G273" s="59"/>
      <c r="H273" s="59">
        <f>[1]Equity!H43</f>
        <v>4193219</v>
      </c>
      <c r="I273" s="36">
        <f t="shared" si="6"/>
        <v>43232217</v>
      </c>
      <c r="J273" s="88">
        <f>I273-C121-C124</f>
        <v>0</v>
      </c>
    </row>
    <row r="274" spans="1:10" ht="15.75" x14ac:dyDescent="0.25">
      <c r="A274" s="22" t="s">
        <v>119</v>
      </c>
      <c r="B274" s="23">
        <v>629</v>
      </c>
      <c r="C274" s="59"/>
      <c r="D274" s="59"/>
      <c r="E274" s="59"/>
      <c r="F274" s="59"/>
      <c r="G274" s="59"/>
      <c r="H274" s="59"/>
      <c r="I274" s="36">
        <f t="shared" si="6"/>
        <v>0</v>
      </c>
      <c r="J274" s="88"/>
    </row>
    <row r="275" spans="1:10" ht="15.75" x14ac:dyDescent="0.25">
      <c r="A275" s="19" t="s">
        <v>172</v>
      </c>
      <c r="B275" s="52">
        <v>700</v>
      </c>
      <c r="C275" s="36">
        <f t="shared" ref="C275:H275" si="8">SUM(C277,C282:C289)</f>
        <v>0</v>
      </c>
      <c r="D275" s="36">
        <f t="shared" si="8"/>
        <v>0</v>
      </c>
      <c r="E275" s="36">
        <f t="shared" si="8"/>
        <v>0</v>
      </c>
      <c r="F275" s="36">
        <f>SUM(F277,F282:F289)</f>
        <v>-1428397</v>
      </c>
      <c r="G275" s="36">
        <f t="shared" si="8"/>
        <v>-7648799</v>
      </c>
      <c r="H275" s="36">
        <f t="shared" si="8"/>
        <v>1471184</v>
      </c>
      <c r="I275" s="36">
        <f t="shared" si="6"/>
        <v>-7606012</v>
      </c>
      <c r="J275" s="88"/>
    </row>
    <row r="276" spans="1:10" ht="15.75" x14ac:dyDescent="0.25">
      <c r="A276" s="22" t="s">
        <v>111</v>
      </c>
      <c r="B276" s="23"/>
      <c r="C276" s="59"/>
      <c r="D276" s="59"/>
      <c r="E276" s="59"/>
      <c r="F276" s="59"/>
      <c r="G276" s="59"/>
      <c r="H276" s="59"/>
      <c r="I276" s="36">
        <f t="shared" si="6"/>
        <v>0</v>
      </c>
      <c r="J276" s="88"/>
    </row>
    <row r="277" spans="1:10" ht="15.75" x14ac:dyDescent="0.25">
      <c r="A277" s="22" t="s">
        <v>173</v>
      </c>
      <c r="B277" s="23">
        <v>710</v>
      </c>
      <c r="C277" s="59"/>
      <c r="D277" s="59"/>
      <c r="E277" s="59"/>
      <c r="F277" s="59">
        <f>F279+F280+F281</f>
        <v>-1428397</v>
      </c>
      <c r="G277" s="59">
        <f t="shared" ref="G277:H277" si="9">G279+G280+G281</f>
        <v>0</v>
      </c>
      <c r="H277" s="59">
        <f t="shared" si="9"/>
        <v>1471184</v>
      </c>
      <c r="I277" s="36">
        <f t="shared" si="6"/>
        <v>42787</v>
      </c>
      <c r="J277" s="88"/>
    </row>
    <row r="278" spans="1:10" ht="15.75" x14ac:dyDescent="0.25">
      <c r="A278" s="22" t="s">
        <v>111</v>
      </c>
      <c r="B278" s="23"/>
      <c r="C278" s="59"/>
      <c r="D278" s="59"/>
      <c r="E278" s="59"/>
      <c r="F278" s="59"/>
      <c r="G278" s="59"/>
      <c r="H278" s="59"/>
      <c r="I278" s="36">
        <f t="shared" si="6"/>
        <v>0</v>
      </c>
      <c r="J278" s="88"/>
    </row>
    <row r="279" spans="1:10" ht="15.75" x14ac:dyDescent="0.25">
      <c r="A279" s="22" t="s">
        <v>155</v>
      </c>
      <c r="B279" s="23"/>
      <c r="C279" s="59"/>
      <c r="D279" s="59"/>
      <c r="E279" s="59"/>
      <c r="F279" s="59">
        <f>[1]Equity!D50</f>
        <v>27047</v>
      </c>
      <c r="G279" s="59"/>
      <c r="H279" s="59">
        <f>[1]Equity!H50</f>
        <v>15740</v>
      </c>
      <c r="I279" s="36">
        <f>SUM(C279:H279)</f>
        <v>42787</v>
      </c>
      <c r="J279" s="88"/>
    </row>
    <row r="280" spans="1:10" ht="15.75" x14ac:dyDescent="0.25">
      <c r="A280" s="22" t="s">
        <v>156</v>
      </c>
      <c r="B280" s="23"/>
      <c r="C280" s="59"/>
      <c r="D280" s="59"/>
      <c r="E280" s="59"/>
      <c r="F280" s="59">
        <f>[1]Equity!D53</f>
        <v>-1455444</v>
      </c>
      <c r="G280" s="59"/>
      <c r="H280" s="59">
        <f>[1]Equity!H53</f>
        <v>1455444</v>
      </c>
      <c r="I280" s="36">
        <f t="shared" si="6"/>
        <v>0</v>
      </c>
      <c r="J280" s="91"/>
    </row>
    <row r="281" spans="1:10" ht="31.5" x14ac:dyDescent="0.25">
      <c r="A281" s="22" t="s">
        <v>157</v>
      </c>
      <c r="B281" s="23"/>
      <c r="C281" s="59"/>
      <c r="D281" s="59"/>
      <c r="E281" s="59"/>
      <c r="F281" s="59"/>
      <c r="G281" s="59"/>
      <c r="H281" s="59"/>
      <c r="I281" s="36">
        <f t="shared" si="6"/>
        <v>0</v>
      </c>
      <c r="J281" s="88"/>
    </row>
    <row r="282" spans="1:10" ht="15.75" x14ac:dyDescent="0.25">
      <c r="A282" s="22" t="s">
        <v>158</v>
      </c>
      <c r="B282" s="23">
        <v>711</v>
      </c>
      <c r="C282" s="59"/>
      <c r="D282" s="59"/>
      <c r="E282" s="59"/>
      <c r="F282" s="59"/>
      <c r="G282" s="59"/>
      <c r="H282" s="59"/>
      <c r="I282" s="36">
        <f t="shared" si="6"/>
        <v>0</v>
      </c>
      <c r="J282" s="88"/>
    </row>
    <row r="283" spans="1:10" ht="15.75" x14ac:dyDescent="0.25">
      <c r="A283" s="22" t="s">
        <v>159</v>
      </c>
      <c r="B283" s="23">
        <v>712</v>
      </c>
      <c r="C283" s="59"/>
      <c r="D283" s="59"/>
      <c r="E283" s="59"/>
      <c r="F283" s="59"/>
      <c r="G283" s="59"/>
      <c r="H283" s="59"/>
      <c r="I283" s="36">
        <f t="shared" si="6"/>
        <v>0</v>
      </c>
      <c r="J283" s="88"/>
    </row>
    <row r="284" spans="1:10" ht="15.75" x14ac:dyDescent="0.25">
      <c r="A284" s="22" t="s">
        <v>160</v>
      </c>
      <c r="B284" s="23">
        <v>713</v>
      </c>
      <c r="C284" s="59"/>
      <c r="D284" s="59"/>
      <c r="E284" s="59"/>
      <c r="F284" s="59"/>
      <c r="G284" s="59"/>
      <c r="H284" s="59"/>
      <c r="I284" s="36">
        <f t="shared" si="6"/>
        <v>0</v>
      </c>
      <c r="J284" s="88"/>
    </row>
    <row r="285" spans="1:10" ht="31.5" x14ac:dyDescent="0.25">
      <c r="A285" s="22" t="s">
        <v>161</v>
      </c>
      <c r="B285" s="23">
        <v>714</v>
      </c>
      <c r="C285" s="59"/>
      <c r="D285" s="59"/>
      <c r="E285" s="59"/>
      <c r="F285" s="59"/>
      <c r="G285" s="59"/>
      <c r="H285" s="59"/>
      <c r="I285" s="36">
        <f t="shared" si="6"/>
        <v>0</v>
      </c>
      <c r="J285" s="88"/>
    </row>
    <row r="286" spans="1:10" ht="15.75" x14ac:dyDescent="0.25">
      <c r="A286" s="22" t="s">
        <v>162</v>
      </c>
      <c r="B286" s="23">
        <v>715</v>
      </c>
      <c r="C286" s="59"/>
      <c r="D286" s="59"/>
      <c r="E286" s="59"/>
      <c r="F286" s="59"/>
      <c r="G286" s="59">
        <v>0</v>
      </c>
      <c r="H286" s="59">
        <v>0</v>
      </c>
      <c r="I286" s="36">
        <f t="shared" si="6"/>
        <v>0</v>
      </c>
      <c r="J286" s="88"/>
    </row>
    <row r="287" spans="1:10" ht="15.75" x14ac:dyDescent="0.25">
      <c r="A287" s="22" t="s">
        <v>163</v>
      </c>
      <c r="B287" s="23">
        <v>716</v>
      </c>
      <c r="C287" s="59"/>
      <c r="D287" s="59"/>
      <c r="E287" s="59"/>
      <c r="F287" s="59"/>
      <c r="G287" s="59">
        <f>[1]Equity!F49</f>
        <v>-1678403</v>
      </c>
      <c r="H287" s="59"/>
      <c r="I287" s="36">
        <f t="shared" si="6"/>
        <v>-1678403</v>
      </c>
      <c r="J287" s="88"/>
    </row>
    <row r="288" spans="1:10" ht="15.75" x14ac:dyDescent="0.25">
      <c r="A288" s="22" t="s">
        <v>164</v>
      </c>
      <c r="B288" s="23">
        <v>717</v>
      </c>
      <c r="C288" s="59"/>
      <c r="D288" s="59"/>
      <c r="E288" s="59"/>
      <c r="F288" s="59"/>
      <c r="G288" s="59">
        <f>[1]Equity!F52</f>
        <v>-5970396</v>
      </c>
      <c r="H288" s="59">
        <f>[1]Equity!H54</f>
        <v>0</v>
      </c>
      <c r="I288" s="36">
        <f t="shared" si="6"/>
        <v>-5970396</v>
      </c>
      <c r="J288" s="88"/>
    </row>
    <row r="289" spans="1:10" ht="31.5" x14ac:dyDescent="0.25">
      <c r="A289" s="22" t="s">
        <v>165</v>
      </c>
      <c r="B289" s="23">
        <v>718</v>
      </c>
      <c r="C289" s="59"/>
      <c r="D289" s="59"/>
      <c r="E289" s="59"/>
      <c r="F289" s="26"/>
      <c r="G289" s="59">
        <v>0</v>
      </c>
      <c r="H289" s="14"/>
      <c r="I289" s="36">
        <f t="shared" si="6"/>
        <v>0</v>
      </c>
      <c r="J289" s="88"/>
    </row>
    <row r="290" spans="1:10" ht="31.5" x14ac:dyDescent="0.25">
      <c r="A290" s="19" t="s">
        <v>295</v>
      </c>
      <c r="B290" s="52">
        <v>800</v>
      </c>
      <c r="C290" s="36">
        <f>C261+C262+C275</f>
        <v>696363445</v>
      </c>
      <c r="D290" s="36">
        <f>D261+D262+D275</f>
        <v>243655405</v>
      </c>
      <c r="E290" s="36">
        <f t="shared" ref="E290:H290" si="10">E261+E262+E275</f>
        <v>0</v>
      </c>
      <c r="F290" s="36">
        <f>F261+F262+F275</f>
        <v>1446046881</v>
      </c>
      <c r="G290" s="36">
        <f t="shared" si="10"/>
        <v>3005140042</v>
      </c>
      <c r="H290" s="36">
        <f t="shared" si="10"/>
        <v>765973242</v>
      </c>
      <c r="I290" s="36">
        <f t="shared" si="6"/>
        <v>6157179015</v>
      </c>
      <c r="J290" s="88">
        <f>I290-C78</f>
        <v>0</v>
      </c>
    </row>
    <row r="291" spans="1:10" x14ac:dyDescent="0.25">
      <c r="A291" s="88"/>
      <c r="B291" s="88"/>
      <c r="C291" s="88">
        <f>C290-C71</f>
        <v>0</v>
      </c>
      <c r="D291" s="88">
        <f>D290-C72</f>
        <v>0</v>
      </c>
      <c r="E291" s="88"/>
      <c r="F291" s="88">
        <f>F290-C74</f>
        <v>0</v>
      </c>
      <c r="G291" s="88">
        <f>G290-C75</f>
        <v>0</v>
      </c>
      <c r="H291" s="88">
        <f>H290-C77</f>
        <v>0</v>
      </c>
      <c r="I291" s="88">
        <f>I290-C78</f>
        <v>0</v>
      </c>
      <c r="J291" s="88"/>
    </row>
    <row r="292" spans="1:10" s="11" customFormat="1" x14ac:dyDescent="0.25"/>
    <row r="299" spans="1:10" x14ac:dyDescent="0.25">
      <c r="F299" s="7"/>
      <c r="G299" s="7"/>
      <c r="J299" s="7"/>
    </row>
    <row r="300" spans="1:10" x14ac:dyDescent="0.25">
      <c r="F300" s="7"/>
      <c r="G300" s="7"/>
      <c r="J300" s="7"/>
    </row>
    <row r="301" spans="1:10" x14ac:dyDescent="0.25">
      <c r="F301" s="7"/>
      <c r="G301" s="7"/>
      <c r="J301" s="7"/>
    </row>
    <row r="302" spans="1:10" x14ac:dyDescent="0.25">
      <c r="F302" s="7"/>
      <c r="G302" s="7"/>
      <c r="J302" s="7"/>
    </row>
    <row r="303" spans="1:10" x14ac:dyDescent="0.25">
      <c r="F303" s="7"/>
      <c r="G303" s="7"/>
      <c r="J303" s="7"/>
    </row>
    <row r="304" spans="1:10" x14ac:dyDescent="0.25">
      <c r="F304" s="7"/>
      <c r="G304" s="7"/>
      <c r="J304" s="7"/>
    </row>
    <row r="305" spans="6:10" x14ac:dyDescent="0.25">
      <c r="F305" s="7"/>
      <c r="G305" s="7"/>
      <c r="J305" s="7"/>
    </row>
    <row r="306" spans="6:10" x14ac:dyDescent="0.25">
      <c r="F306" s="7"/>
      <c r="G306" s="7"/>
      <c r="J306" s="7"/>
    </row>
    <row r="307" spans="6:10" x14ac:dyDescent="0.25">
      <c r="F307" s="7"/>
      <c r="G307" s="7"/>
      <c r="J307" s="7"/>
    </row>
    <row r="308" spans="6:10" x14ac:dyDescent="0.25">
      <c r="F308" s="7"/>
      <c r="G308" s="7"/>
      <c r="J308" s="7"/>
    </row>
    <row r="309" spans="6:10" x14ac:dyDescent="0.25">
      <c r="F309" s="7"/>
      <c r="G309" s="7"/>
      <c r="J309" s="7"/>
    </row>
    <row r="312" spans="6:10" x14ac:dyDescent="0.25">
      <c r="F312" s="7"/>
      <c r="G312" s="7"/>
      <c r="J312" s="7"/>
    </row>
    <row r="313" spans="6:10" x14ac:dyDescent="0.25">
      <c r="F313" s="7"/>
      <c r="G313" s="7"/>
      <c r="J313" s="7"/>
    </row>
    <row r="314" spans="6:10" x14ac:dyDescent="0.25">
      <c r="F314" s="7"/>
      <c r="G314" s="7"/>
      <c r="J314" s="7"/>
    </row>
  </sheetData>
  <mergeCells count="12">
    <mergeCell ref="H226:H227"/>
    <mergeCell ref="I226:I227"/>
    <mergeCell ref="A10:D10"/>
    <mergeCell ref="A88:D88"/>
    <mergeCell ref="A143:D143"/>
    <mergeCell ref="A226:A227"/>
    <mergeCell ref="B226:B227"/>
    <mergeCell ref="C226:G226"/>
    <mergeCell ref="A145:D145"/>
    <mergeCell ref="A11:D11"/>
    <mergeCell ref="A89:D89"/>
    <mergeCell ref="A144:D14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2016-06-16T11:26:53Z</dcterms:modified>
</cp:coreProperties>
</file>